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n2\Desktop\museo\2018\Estados financieros\3er trimestre\Carga por internet\03_Información programática\"/>
    </mc:Choice>
  </mc:AlternateContent>
  <bookViews>
    <workbookView xWindow="0" yWindow="0" windowWidth="20490" windowHeight="7065"/>
  </bookViews>
  <sheets>
    <sheet name="IR" sheetId="1" r:id="rId1"/>
  </sheets>
  <externalReferences>
    <externalReference r:id="rId2"/>
  </externalReferenc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4" i="1" l="1"/>
  <c r="U24" i="1"/>
  <c r="X21" i="1"/>
  <c r="W21" i="1"/>
  <c r="Y21" i="1" s="1"/>
  <c r="V21" i="1"/>
  <c r="V24" i="1" s="1"/>
  <c r="U21" i="1"/>
  <c r="H21" i="1"/>
  <c r="G21" i="1"/>
  <c r="E21" i="1"/>
  <c r="Y18" i="1"/>
  <c r="X18" i="1"/>
  <c r="S18" i="1"/>
  <c r="R18" i="1"/>
  <c r="T18" i="1" s="1"/>
  <c r="Q18" i="1"/>
  <c r="P18" i="1"/>
  <c r="Y17" i="1"/>
  <c r="X17" i="1"/>
  <c r="R17" i="1"/>
  <c r="S17" i="1" s="1"/>
  <c r="Q17" i="1"/>
  <c r="P17" i="1"/>
  <c r="Y16" i="1"/>
  <c r="X16" i="1"/>
  <c r="T16" i="1"/>
  <c r="S16" i="1"/>
  <c r="Y15" i="1"/>
  <c r="X15" i="1"/>
  <c r="T15" i="1"/>
  <c r="S15" i="1"/>
  <c r="Y14" i="1"/>
  <c r="X14" i="1"/>
  <c r="S14" i="1"/>
  <c r="Q14" i="1"/>
  <c r="T14" i="1" s="1"/>
  <c r="Y13" i="1"/>
  <c r="X13" i="1"/>
  <c r="R13" i="1"/>
  <c r="S13" i="1" s="1"/>
  <c r="Y12" i="1"/>
  <c r="X12" i="1"/>
  <c r="S12" i="1"/>
  <c r="R12" i="1"/>
  <c r="T12" i="1" s="1"/>
  <c r="Y11" i="1"/>
  <c r="X11" i="1"/>
  <c r="T11" i="1"/>
  <c r="S11" i="1"/>
  <c r="E5" i="1"/>
  <c r="T13" i="1" l="1"/>
  <c r="T17" i="1"/>
</calcChain>
</file>

<file path=xl/sharedStrings.xml><?xml version="1.0" encoding="utf-8"?>
<sst xmlns="http://schemas.openxmlformats.org/spreadsheetml/2006/main" count="132" uniqueCount="72">
  <si>
    <t>INDICADORES PARA RESULTADOS</t>
  </si>
  <si>
    <t>Del 1 de Enero al 30 de septiembre de 2018</t>
  </si>
  <si>
    <t>Ente Público: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</si>
  <si>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</si>
  <si>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</si>
  <si>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</si>
  <si>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</si>
  <si>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</si>
  <si>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</si>
  <si>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</si>
  <si>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</si>
  <si>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</si>
  <si>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</si>
  <si>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</si>
  <si>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</si>
  <si>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</si>
  <si>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</si>
  <si>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</si>
  <si>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</si>
  <si>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</si>
  <si>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</si>
  <si>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</si>
  <si>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</si>
  <si>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</si>
  <si>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</si>
  <si>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</si>
  <si>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</si>
  <si>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</si>
  <si>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</si>
  <si>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</si>
  <si>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</si>
  <si>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</si>
  <si>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</si>
  <si>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</si>
  <si>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III. - GUANAJUATO EDUCADO</t>
  </si>
  <si>
    <t>EDUCACIÓN PARA LA VIDA</t>
  </si>
  <si>
    <t>02.04.02</t>
  </si>
  <si>
    <t>P0411</t>
  </si>
  <si>
    <t>MIQ</t>
  </si>
  <si>
    <t>Tasa de variación de ediciones impresas por el Museo Iconográfico del Quijote</t>
  </si>
  <si>
    <t>COMPONENTE</t>
  </si>
  <si>
    <t>ESTRATÉGICO</t>
  </si>
  <si>
    <t>EFICACIA</t>
  </si>
  <si>
    <t>TRIMESTRAL</t>
  </si>
  <si>
    <t>TASA DE VARIACIÓN</t>
  </si>
  <si>
    <t>(A/B-1)*100</t>
  </si>
  <si>
    <t>P0412</t>
  </si>
  <si>
    <t>Promedio de asistentes por evento cultural y artístico organizado en el Museo Iconográfico del Quijote</t>
  </si>
  <si>
    <t>EFICIENCIA</t>
  </si>
  <si>
    <t>PROMEDIO</t>
  </si>
  <si>
    <t>A/B</t>
  </si>
  <si>
    <t>P0413</t>
  </si>
  <si>
    <t>Promedio de asistentes por exposición de obra plástica intra y extra muros realizada por el Museo Iconográfico del Quijote</t>
  </si>
  <si>
    <t>P2835</t>
  </si>
  <si>
    <t>Promedio de asistentes a las actividades de fomento a la lectura realizadas por el MIQ</t>
  </si>
  <si>
    <t>P2836</t>
  </si>
  <si>
    <t>Concurso Nacional de Artes Visuales</t>
  </si>
  <si>
    <t>Q1090</t>
  </si>
  <si>
    <t>TASA DE VARIACIÓN DE ASISTENTES A LOS EVENTOS ACADÉMICOS Y ARTÍSTICOS REALIZADOS DENTRO DEL MARCO DEL XXV COLOQUIO CERVANTINO INTERNACIONAL</t>
  </si>
  <si>
    <t>ANUAL</t>
  </si>
  <si>
    <t>G1023</t>
  </si>
  <si>
    <t>Administración de los recursos humanos, materiales, financieros y de servicios</t>
  </si>
  <si>
    <t>ACTIVIDAD</t>
  </si>
  <si>
    <t>GESTIÓN</t>
  </si>
  <si>
    <t>ECONOMÍA</t>
  </si>
  <si>
    <t>MENSUAL</t>
  </si>
  <si>
    <t>PORCENTAJE</t>
  </si>
  <si>
    <t>NO APLICA</t>
  </si>
  <si>
    <t>G2018</t>
  </si>
  <si>
    <t>Número de sesiones del Consejo Directivo realizadas.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</si>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</sst>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1" fillId="0" borderId="0"/>
  </cellStyleXfs>
  <cellXfs count="106">
    <xf numFmtId="0" fontId="0" fillId="0" borderId="0" xfId="0"/>
    <xf numFmtId="0" fontId="3" fillId="2" borderId="0" xfId="0" applyFont="1" applyFill="1" applyBorder="1" applyAlignment="1">
      <alignment horizontal="center"/>
    </xf>
    <xf numFmtId="0" fontId="4" fillId="0" borderId="0" xfId="0" applyFont="1"/>
    <xf numFmtId="0" fontId="5" fillId="3" borderId="0" xfId="0" applyFont="1" applyFill="1"/>
    <xf numFmtId="0" fontId="4" fillId="3" borderId="0" xfId="0" applyFont="1" applyFill="1"/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NumberFormat="1" applyFont="1" applyFill="1" applyBorder="1" applyAlignment="1" applyProtection="1">
      <protection locked="0"/>
    </xf>
    <xf numFmtId="0" fontId="4" fillId="3" borderId="1" xfId="0" applyFont="1" applyFill="1" applyBorder="1"/>
    <xf numFmtId="0" fontId="5" fillId="3" borderId="1" xfId="0" applyFont="1" applyFill="1" applyBorder="1"/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horizontal="right" vertical="center" wrapText="1"/>
    </xf>
    <xf numFmtId="0" fontId="4" fillId="3" borderId="12" xfId="0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horizontal="right" vertical="center" wrapText="1"/>
    </xf>
    <xf numFmtId="0" fontId="4" fillId="3" borderId="10" xfId="0" applyFont="1" applyFill="1" applyBorder="1" applyAlignment="1">
      <alignment horizontal="right" vertical="center" wrapText="1"/>
    </xf>
    <xf numFmtId="0" fontId="4" fillId="3" borderId="13" xfId="0" applyFont="1" applyFill="1" applyBorder="1" applyAlignment="1">
      <alignment horizontal="right" vertical="center" wrapText="1"/>
    </xf>
    <xf numFmtId="0" fontId="4" fillId="3" borderId="10" xfId="0" applyFont="1" applyFill="1" applyBorder="1"/>
    <xf numFmtId="0" fontId="4" fillId="0" borderId="10" xfId="0" applyFont="1" applyBorder="1"/>
    <xf numFmtId="0" fontId="4" fillId="0" borderId="13" xfId="0" applyFont="1" applyBorder="1"/>
    <xf numFmtId="0" fontId="4" fillId="0" borderId="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right" vertical="center" wrapText="1"/>
    </xf>
    <xf numFmtId="43" fontId="6" fillId="0" borderId="12" xfId="0" applyNumberFormat="1" applyFont="1" applyFill="1" applyBorder="1" applyAlignment="1">
      <alignment horizontal="right" vertical="center" wrapText="1"/>
    </xf>
    <xf numFmtId="43" fontId="4" fillId="0" borderId="12" xfId="0" applyNumberFormat="1" applyFont="1" applyFill="1" applyBorder="1" applyAlignment="1">
      <alignment horizontal="center" vertical="center" wrapText="1"/>
    </xf>
    <xf numFmtId="4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3" fontId="4" fillId="0" borderId="11" xfId="0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/>
    </xf>
    <xf numFmtId="9" fontId="4" fillId="0" borderId="0" xfId="2" applyFont="1" applyFill="1" applyBorder="1" applyAlignment="1">
      <alignment horizontal="center" vertical="center"/>
    </xf>
    <xf numFmtId="9" fontId="4" fillId="0" borderId="11" xfId="2" applyFont="1" applyFill="1" applyBorder="1" applyAlignment="1">
      <alignment horizontal="center" vertical="center"/>
    </xf>
    <xf numFmtId="3" fontId="1" fillId="0" borderId="0" xfId="4" applyNumberFormat="1" applyFill="1" applyAlignment="1">
      <alignment vertical="center"/>
    </xf>
    <xf numFmtId="9" fontId="4" fillId="0" borderId="0" xfId="2" applyFont="1" applyFill="1" applyBorder="1" applyAlignment="1">
      <alignment vertical="center"/>
    </xf>
    <xf numFmtId="9" fontId="4" fillId="0" borderId="11" xfId="2" applyFont="1" applyFill="1" applyBorder="1" applyAlignment="1">
      <alignment vertical="center"/>
    </xf>
    <xf numFmtId="3" fontId="4" fillId="0" borderId="0" xfId="0" applyNumberFormat="1" applyFont="1" applyFill="1"/>
    <xf numFmtId="0" fontId="4" fillId="0" borderId="0" xfId="0" applyFont="1" applyFill="1"/>
    <xf numFmtId="43" fontId="4" fillId="0" borderId="12" xfId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43" fontId="4" fillId="0" borderId="11" xfId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right" vertical="center" wrapText="1"/>
    </xf>
    <xf numFmtId="43" fontId="6" fillId="3" borderId="12" xfId="0" applyNumberFormat="1" applyFont="1" applyFill="1" applyBorder="1" applyAlignment="1">
      <alignment horizontal="righ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64" fontId="4" fillId="3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9" fontId="4" fillId="0" borderId="0" xfId="2" applyFont="1" applyBorder="1" applyAlignment="1">
      <alignment horizontal="center" vertical="center"/>
    </xf>
    <xf numFmtId="9" fontId="4" fillId="0" borderId="11" xfId="2" applyFont="1" applyBorder="1" applyAlignment="1">
      <alignment horizontal="center" vertical="center"/>
    </xf>
    <xf numFmtId="3" fontId="1" fillId="0" borderId="0" xfId="4" applyNumberFormat="1" applyAlignment="1">
      <alignment vertical="center"/>
    </xf>
    <xf numFmtId="9" fontId="4" fillId="0" borderId="0" xfId="2" applyFont="1" applyBorder="1" applyAlignment="1">
      <alignment vertical="center"/>
    </xf>
    <xf numFmtId="9" fontId="4" fillId="0" borderId="11" xfId="2" applyFont="1" applyBorder="1" applyAlignment="1">
      <alignment vertical="center"/>
    </xf>
    <xf numFmtId="3" fontId="4" fillId="0" borderId="0" xfId="0" applyNumberFormat="1" applyFont="1"/>
    <xf numFmtId="0" fontId="4" fillId="3" borderId="0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3" borderId="14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horizontal="right" vertical="center" wrapText="1"/>
    </xf>
    <xf numFmtId="0" fontId="4" fillId="3" borderId="7" xfId="0" applyFont="1" applyFill="1" applyBorder="1" applyAlignment="1">
      <alignment horizontal="right" vertical="center" wrapText="1"/>
    </xf>
    <xf numFmtId="0" fontId="4" fillId="3" borderId="14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" fillId="3" borderId="0" xfId="0" applyFont="1" applyFill="1"/>
    <xf numFmtId="0" fontId="6" fillId="3" borderId="2" xfId="0" applyFont="1" applyFill="1" applyBorder="1" applyAlignment="1">
      <alignment horizontal="justify" vertical="center" wrapText="1"/>
    </xf>
    <xf numFmtId="0" fontId="6" fillId="3" borderId="4" xfId="0" applyFont="1" applyFill="1" applyBorder="1" applyAlignment="1">
      <alignment horizontal="left" vertical="center" wrapText="1" indent="3"/>
    </xf>
    <xf numFmtId="0" fontId="6" fillId="3" borderId="3" xfId="0" applyFont="1" applyFill="1" applyBorder="1" applyAlignment="1">
      <alignment horizontal="left" vertical="center" wrapText="1" indent="3"/>
    </xf>
    <xf numFmtId="0" fontId="6" fillId="3" borderId="7" xfId="0" applyFont="1" applyFill="1" applyBorder="1" applyAlignment="1">
      <alignment horizontal="right" vertical="center" wrapText="1"/>
    </xf>
    <xf numFmtId="0" fontId="6" fillId="3" borderId="7" xfId="0" applyFont="1" applyFill="1" applyBorder="1"/>
    <xf numFmtId="0" fontId="6" fillId="0" borderId="14" xfId="0" applyFont="1" applyBorder="1"/>
    <xf numFmtId="0" fontId="6" fillId="0" borderId="7" xfId="0" applyFont="1" applyBorder="1"/>
    <xf numFmtId="0" fontId="6" fillId="0" borderId="1" xfId="0" applyFont="1" applyBorder="1"/>
    <xf numFmtId="0" fontId="6" fillId="0" borderId="5" xfId="0" applyFont="1" applyBorder="1"/>
    <xf numFmtId="3" fontId="6" fillId="0" borderId="5" xfId="0" applyNumberFormat="1" applyFont="1" applyBorder="1"/>
    <xf numFmtId="2" fontId="6" fillId="0" borderId="5" xfId="0" applyNumberFormat="1" applyFont="1" applyBorder="1"/>
    <xf numFmtId="0" fontId="6" fillId="0" borderId="0" xfId="0" applyFont="1"/>
    <xf numFmtId="0" fontId="7" fillId="3" borderId="0" xfId="0" applyFont="1" applyFill="1"/>
    <xf numFmtId="0" fontId="8" fillId="0" borderId="0" xfId="0" applyFont="1" applyAlignment="1">
      <alignment horizontal="center"/>
    </xf>
  </cellXfs>
  <cellStyles count="5">
    <cellStyle name="Millares" xfId="1" builtinId="3"/>
    <cellStyle name="Normal" xfId="0" builtinId="0"/>
    <cellStyle name="Normal 19" xfId="4"/>
    <cellStyle name="Normal_141008Reportes Cuadros Institucionales-sectorialesADV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26</xdr:row>
          <xdr:rowOff>0</xdr:rowOff>
        </xdr:from>
        <xdr:to>
          <xdr:col>18</xdr:col>
          <xdr:colOff>342900</xdr:colOff>
          <xdr:row>30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n2/Desktop/museo/2018/Estados%20financieros/3er%20trimestre/Carga%20por%20internet/Estados%20Fros%20y%20Pptales%20sep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Cta Banc"/>
      <sheetName val="Conc Bancomer"/>
      <sheetName val="Conc Santander"/>
      <sheetName val="BMu"/>
      <sheetName val="BInmu"/>
    </sheetNames>
    <sheetDataSet>
      <sheetData sheetId="0"/>
      <sheetData sheetId="1">
        <row r="7">
          <cell r="F7" t="str">
            <v>Museo Iconográfico del Quijote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D22">
            <v>16532819</v>
          </cell>
          <cell r="E22">
            <v>1942840</v>
          </cell>
          <cell r="H22">
            <v>12214196.5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1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Z24"/>
  <sheetViews>
    <sheetView showGridLines="0" tabSelected="1" zoomScale="85" zoomScaleNormal="85" workbookViewId="0"/>
  </sheetViews>
  <sheetFormatPr baseColWidth="10" defaultRowHeight="12.75" x14ac:dyDescent="0.2"/>
  <cols>
    <col min="1" max="1" width="2.140625" style="4" customWidth="1"/>
    <col min="2" max="2" width="5.85546875" style="2" customWidth="1"/>
    <col min="3" max="3" width="15.7109375" style="2" customWidth="1"/>
    <col min="4" max="8" width="5.42578125" style="2" customWidth="1"/>
    <col min="9" max="9" width="14.7109375" style="2" customWidth="1"/>
    <col min="10" max="10" width="15.7109375" style="2" customWidth="1"/>
    <col min="11" max="11" width="14.7109375" style="2" customWidth="1"/>
    <col min="12" max="12" width="13.28515625" style="2" customWidth="1"/>
    <col min="13" max="13" width="13.5703125" style="2" customWidth="1"/>
    <col min="14" max="14" width="14.5703125" style="2" customWidth="1"/>
    <col min="15" max="15" width="12.85546875" style="2" customWidth="1"/>
    <col min="16" max="16" width="12.140625" style="4" customWidth="1"/>
    <col min="17" max="20" width="11.5703125" style="2" bestFit="1" customWidth="1"/>
    <col min="21" max="22" width="13.42578125" style="2" bestFit="1" customWidth="1"/>
    <col min="23" max="25" width="11.5703125" style="2" bestFit="1" customWidth="1"/>
    <col min="26" max="16384" width="11.42578125" style="2"/>
  </cols>
  <sheetData>
    <row r="1" spans="2:26" ht="6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6" ht="13.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6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6" s="4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26" s="4" customFormat="1" ht="24" customHeight="1" x14ac:dyDescent="0.2">
      <c r="D5" s="5" t="s">
        <v>2</v>
      </c>
      <c r="E5" s="6" t="str">
        <f>[1]EA!F7</f>
        <v>Museo Iconográfico del Quijote</v>
      </c>
      <c r="F5" s="6"/>
      <c r="G5" s="6"/>
      <c r="H5" s="6"/>
      <c r="I5" s="6"/>
      <c r="J5" s="6"/>
      <c r="K5" s="7"/>
      <c r="L5" s="8"/>
      <c r="M5" s="8"/>
      <c r="N5" s="9"/>
      <c r="O5" s="3"/>
    </row>
    <row r="6" spans="2:26" s="4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26" ht="15" customHeight="1" x14ac:dyDescent="0.2">
      <c r="B7" s="10" t="s">
        <v>3</v>
      </c>
      <c r="C7" s="11"/>
      <c r="D7" s="12" t="s">
        <v>4</v>
      </c>
      <c r="E7" s="13"/>
      <c r="F7" s="13"/>
      <c r="G7" s="13"/>
      <c r="H7" s="14"/>
      <c r="I7" s="15" t="s">
        <v>5</v>
      </c>
      <c r="J7" s="15"/>
      <c r="K7" s="15"/>
      <c r="L7" s="15"/>
      <c r="M7" s="15"/>
      <c r="N7" s="15"/>
      <c r="O7" s="15"/>
      <c r="P7" s="15" t="s">
        <v>6</v>
      </c>
      <c r="Q7" s="15"/>
      <c r="R7" s="15"/>
      <c r="S7" s="15"/>
      <c r="T7" s="15"/>
      <c r="U7" s="15" t="s">
        <v>7</v>
      </c>
      <c r="V7" s="15"/>
      <c r="W7" s="15"/>
      <c r="X7" s="15"/>
      <c r="Y7" s="15"/>
    </row>
    <row r="8" spans="2:26" ht="23.25" customHeight="1" x14ac:dyDescent="0.2">
      <c r="B8" s="16" t="s">
        <v>8</v>
      </c>
      <c r="C8" s="16" t="s">
        <v>9</v>
      </c>
      <c r="D8" s="17" t="s">
        <v>10</v>
      </c>
      <c r="E8" s="17" t="s">
        <v>11</v>
      </c>
      <c r="F8" s="17" t="s">
        <v>12</v>
      </c>
      <c r="G8" s="17" t="s">
        <v>13</v>
      </c>
      <c r="H8" s="17" t="s">
        <v>14</v>
      </c>
      <c r="I8" s="18" t="s">
        <v>15</v>
      </c>
      <c r="J8" s="18" t="s">
        <v>16</v>
      </c>
      <c r="K8" s="18" t="s">
        <v>17</v>
      </c>
      <c r="L8" s="18" t="s">
        <v>18</v>
      </c>
      <c r="M8" s="18" t="s">
        <v>19</v>
      </c>
      <c r="N8" s="18" t="s">
        <v>20</v>
      </c>
      <c r="O8" s="18" t="s">
        <v>21</v>
      </c>
      <c r="P8" s="18" t="s">
        <v>22</v>
      </c>
      <c r="Q8" s="18" t="s">
        <v>23</v>
      </c>
      <c r="R8" s="18" t="s">
        <v>24</v>
      </c>
      <c r="S8" s="19" t="s">
        <v>25</v>
      </c>
      <c r="T8" s="20"/>
      <c r="U8" s="18" t="s">
        <v>26</v>
      </c>
      <c r="V8" s="18" t="s">
        <v>27</v>
      </c>
      <c r="W8" s="18" t="s">
        <v>28</v>
      </c>
      <c r="X8" s="19" t="s">
        <v>29</v>
      </c>
      <c r="Y8" s="20"/>
    </row>
    <row r="9" spans="2:26" ht="23.25" customHeight="1" x14ac:dyDescent="0.2">
      <c r="B9" s="21"/>
      <c r="C9" s="21"/>
      <c r="D9" s="22"/>
      <c r="E9" s="22"/>
      <c r="F9" s="22"/>
      <c r="G9" s="22"/>
      <c r="H9" s="22"/>
      <c r="I9" s="23"/>
      <c r="J9" s="23"/>
      <c r="K9" s="23"/>
      <c r="L9" s="23"/>
      <c r="M9" s="23"/>
      <c r="N9" s="23"/>
      <c r="O9" s="23"/>
      <c r="P9" s="23"/>
      <c r="Q9" s="23"/>
      <c r="R9" s="23"/>
      <c r="S9" s="24" t="s">
        <v>30</v>
      </c>
      <c r="T9" s="24" t="s">
        <v>31</v>
      </c>
      <c r="U9" s="25"/>
      <c r="V9" s="25"/>
      <c r="W9" s="25"/>
      <c r="X9" s="26" t="s">
        <v>32</v>
      </c>
      <c r="Y9" s="26" t="s">
        <v>33</v>
      </c>
    </row>
    <row r="10" spans="2:26" ht="15" customHeight="1" x14ac:dyDescent="0.2">
      <c r="B10" s="27"/>
      <c r="C10" s="28"/>
      <c r="D10" s="29"/>
      <c r="E10" s="30"/>
      <c r="F10" s="30"/>
      <c r="G10" s="31"/>
      <c r="H10" s="32"/>
      <c r="I10" s="33"/>
      <c r="J10" s="34"/>
      <c r="K10" s="34"/>
      <c r="L10" s="34"/>
      <c r="M10" s="34"/>
      <c r="N10" s="34"/>
      <c r="O10" s="35"/>
      <c r="P10" s="36"/>
      <c r="Q10" s="37"/>
      <c r="R10" s="37"/>
      <c r="S10" s="37"/>
      <c r="T10" s="38"/>
      <c r="U10" s="37"/>
      <c r="V10" s="37"/>
      <c r="W10" s="37"/>
      <c r="X10" s="37"/>
      <c r="Y10" s="38"/>
    </row>
    <row r="11" spans="2:26" s="55" customFormat="1" ht="89.25" x14ac:dyDescent="0.2">
      <c r="B11" s="39" t="s">
        <v>34</v>
      </c>
      <c r="C11" s="40" t="s">
        <v>35</v>
      </c>
      <c r="D11" s="41">
        <v>2</v>
      </c>
      <c r="E11" s="42">
        <v>2.04</v>
      </c>
      <c r="F11" s="42" t="s">
        <v>36</v>
      </c>
      <c r="G11" s="42" t="s">
        <v>37</v>
      </c>
      <c r="H11" s="43" t="s">
        <v>38</v>
      </c>
      <c r="I11" s="44" t="s">
        <v>39</v>
      </c>
      <c r="J11" s="45" t="s">
        <v>40</v>
      </c>
      <c r="K11" s="46" t="s">
        <v>41</v>
      </c>
      <c r="L11" s="45" t="s">
        <v>42</v>
      </c>
      <c r="M11" s="46" t="s">
        <v>43</v>
      </c>
      <c r="N11" s="45" t="s">
        <v>44</v>
      </c>
      <c r="O11" s="47" t="s">
        <v>45</v>
      </c>
      <c r="P11" s="48">
        <v>9</v>
      </c>
      <c r="Q11" s="48">
        <v>8</v>
      </c>
      <c r="R11" s="48">
        <v>2</v>
      </c>
      <c r="S11" s="49">
        <f>R11/P11</f>
        <v>0.22222222222222221</v>
      </c>
      <c r="T11" s="50">
        <f>R11/Q11</f>
        <v>0.25</v>
      </c>
      <c r="U11" s="51">
        <v>2307829.14</v>
      </c>
      <c r="V11" s="51">
        <v>342950.25</v>
      </c>
      <c r="W11" s="51">
        <v>1678384.1</v>
      </c>
      <c r="X11" s="52">
        <f>W11/U11</f>
        <v>0.72725665471058221</v>
      </c>
      <c r="Y11" s="53">
        <f>W11/V11</f>
        <v>4.8939579428794708</v>
      </c>
      <c r="Z11" s="54"/>
    </row>
    <row r="12" spans="2:26" s="55" customFormat="1" ht="102" x14ac:dyDescent="0.2">
      <c r="B12" s="39" t="s">
        <v>34</v>
      </c>
      <c r="C12" s="40" t="s">
        <v>35</v>
      </c>
      <c r="D12" s="41">
        <v>2</v>
      </c>
      <c r="E12" s="42">
        <v>2.04</v>
      </c>
      <c r="F12" s="42" t="s">
        <v>36</v>
      </c>
      <c r="G12" s="42" t="s">
        <v>46</v>
      </c>
      <c r="H12" s="43" t="s">
        <v>38</v>
      </c>
      <c r="I12" s="56" t="s">
        <v>47</v>
      </c>
      <c r="J12" s="45" t="s">
        <v>40</v>
      </c>
      <c r="K12" s="46" t="s">
        <v>41</v>
      </c>
      <c r="L12" s="57" t="s">
        <v>48</v>
      </c>
      <c r="M12" s="46" t="s">
        <v>43</v>
      </c>
      <c r="N12" s="57" t="s">
        <v>49</v>
      </c>
      <c r="O12" s="58" t="s">
        <v>50</v>
      </c>
      <c r="P12" s="48">
        <v>7400</v>
      </c>
      <c r="Q12" s="48">
        <v>7400</v>
      </c>
      <c r="R12" s="48">
        <f>148+617+337+1547+856</f>
        <v>3505</v>
      </c>
      <c r="S12" s="49">
        <f>R12/P12</f>
        <v>0.47364864864864864</v>
      </c>
      <c r="T12" s="50">
        <f>R12/Q12</f>
        <v>0.47364864864864864</v>
      </c>
      <c r="U12" s="51">
        <v>3779457.36</v>
      </c>
      <c r="V12" s="51">
        <v>-476907.4</v>
      </c>
      <c r="W12" s="51">
        <v>1966053.24</v>
      </c>
      <c r="X12" s="52">
        <f t="shared" ref="X12:X18" si="0">W12/U12</f>
        <v>0.52019458158406107</v>
      </c>
      <c r="Y12" s="53">
        <f t="shared" ref="Y12:Y18" si="1">W12/V12</f>
        <v>-4.1225052075098851</v>
      </c>
      <c r="Z12" s="54"/>
    </row>
    <row r="13" spans="2:26" s="55" customFormat="1" ht="114.75" x14ac:dyDescent="0.2">
      <c r="B13" s="39" t="s">
        <v>34</v>
      </c>
      <c r="C13" s="40" t="s">
        <v>35</v>
      </c>
      <c r="D13" s="41">
        <v>2</v>
      </c>
      <c r="E13" s="42">
        <v>2.04</v>
      </c>
      <c r="F13" s="42" t="s">
        <v>36</v>
      </c>
      <c r="G13" s="42" t="s">
        <v>51</v>
      </c>
      <c r="H13" s="43" t="s">
        <v>38</v>
      </c>
      <c r="I13" s="59" t="s">
        <v>52</v>
      </c>
      <c r="J13" s="45" t="s">
        <v>40</v>
      </c>
      <c r="K13" s="46" t="s">
        <v>41</v>
      </c>
      <c r="L13" s="46" t="s">
        <v>48</v>
      </c>
      <c r="M13" s="46" t="s">
        <v>43</v>
      </c>
      <c r="N13" s="46" t="s">
        <v>49</v>
      </c>
      <c r="O13" s="60" t="s">
        <v>50</v>
      </c>
      <c r="P13" s="48">
        <v>42000</v>
      </c>
      <c r="Q13" s="48">
        <v>42000</v>
      </c>
      <c r="R13" s="48">
        <f>2569+2090+3573+2353+1946+1924+3958+2251</f>
        <v>20664</v>
      </c>
      <c r="S13" s="49">
        <f>R13/P13</f>
        <v>0.49199999999999999</v>
      </c>
      <c r="T13" s="50">
        <f>R13/Q13</f>
        <v>0.49199999999999999</v>
      </c>
      <c r="U13" s="51">
        <v>4663515.0199999996</v>
      </c>
      <c r="V13" s="51">
        <v>404309.62</v>
      </c>
      <c r="W13" s="51">
        <v>3368232.62</v>
      </c>
      <c r="X13" s="52">
        <f t="shared" si="0"/>
        <v>0.72225190774661652</v>
      </c>
      <c r="Y13" s="53">
        <f t="shared" si="1"/>
        <v>8.3308248267750837</v>
      </c>
      <c r="Z13" s="54"/>
    </row>
    <row r="14" spans="2:26" s="55" customFormat="1" ht="89.25" x14ac:dyDescent="0.2">
      <c r="B14" s="39" t="s">
        <v>34</v>
      </c>
      <c r="C14" s="40" t="s">
        <v>35</v>
      </c>
      <c r="D14" s="41">
        <v>2</v>
      </c>
      <c r="E14" s="42">
        <v>2.04</v>
      </c>
      <c r="F14" s="42" t="s">
        <v>36</v>
      </c>
      <c r="G14" s="42" t="s">
        <v>53</v>
      </c>
      <c r="H14" s="43" t="s">
        <v>38</v>
      </c>
      <c r="I14" s="59" t="s">
        <v>54</v>
      </c>
      <c r="J14" s="45" t="s">
        <v>40</v>
      </c>
      <c r="K14" s="46" t="s">
        <v>41</v>
      </c>
      <c r="L14" s="46" t="s">
        <v>48</v>
      </c>
      <c r="M14" s="46" t="s">
        <v>43</v>
      </c>
      <c r="N14" s="46" t="s">
        <v>49</v>
      </c>
      <c r="O14" s="60" t="s">
        <v>50</v>
      </c>
      <c r="P14" s="48">
        <v>35500</v>
      </c>
      <c r="Q14" s="48">
        <f>20+40+49</f>
        <v>109</v>
      </c>
      <c r="R14" s="48">
        <v>0</v>
      </c>
      <c r="S14" s="49">
        <f t="shared" ref="S14:S18" si="2">R14/P14</f>
        <v>0</v>
      </c>
      <c r="T14" s="50">
        <f t="shared" ref="T14:T18" si="3">R14/Q14</f>
        <v>0</v>
      </c>
      <c r="U14" s="51">
        <v>536960</v>
      </c>
      <c r="V14" s="51">
        <v>-270412.65000000002</v>
      </c>
      <c r="W14" s="51">
        <v>205222.5</v>
      </c>
      <c r="X14" s="52">
        <f t="shared" si="0"/>
        <v>0.38219327324195473</v>
      </c>
      <c r="Y14" s="53">
        <f t="shared" si="1"/>
        <v>-0.75892344533438061</v>
      </c>
      <c r="Z14" s="54"/>
    </row>
    <row r="15" spans="2:26" s="55" customFormat="1" ht="89.25" x14ac:dyDescent="0.2">
      <c r="B15" s="39" t="s">
        <v>34</v>
      </c>
      <c r="C15" s="40" t="s">
        <v>35</v>
      </c>
      <c r="D15" s="41">
        <v>2</v>
      </c>
      <c r="E15" s="42">
        <v>2.04</v>
      </c>
      <c r="F15" s="42" t="s">
        <v>36</v>
      </c>
      <c r="G15" s="42" t="s">
        <v>55</v>
      </c>
      <c r="H15" s="43" t="s">
        <v>38</v>
      </c>
      <c r="I15" s="59" t="s">
        <v>56</v>
      </c>
      <c r="J15" s="45" t="s">
        <v>40</v>
      </c>
      <c r="K15" s="46" t="s">
        <v>41</v>
      </c>
      <c r="L15" s="46" t="s">
        <v>48</v>
      </c>
      <c r="M15" s="46" t="s">
        <v>43</v>
      </c>
      <c r="N15" s="46" t="s">
        <v>49</v>
      </c>
      <c r="O15" s="60" t="s">
        <v>50</v>
      </c>
      <c r="P15" s="48">
        <v>30</v>
      </c>
      <c r="Q15" s="48">
        <v>30</v>
      </c>
      <c r="R15" s="48">
        <v>0</v>
      </c>
      <c r="S15" s="49">
        <f t="shared" si="2"/>
        <v>0</v>
      </c>
      <c r="T15" s="50">
        <f t="shared" si="3"/>
        <v>0</v>
      </c>
      <c r="U15" s="51">
        <v>163500</v>
      </c>
      <c r="V15" s="51">
        <v>0</v>
      </c>
      <c r="W15" s="51">
        <v>0</v>
      </c>
      <c r="X15" s="52">
        <f t="shared" si="0"/>
        <v>0</v>
      </c>
      <c r="Y15" s="53" t="e">
        <f t="shared" si="1"/>
        <v>#DIV/0!</v>
      </c>
      <c r="Z15" s="54"/>
    </row>
    <row r="16" spans="2:26" s="55" customFormat="1" ht="165.75" x14ac:dyDescent="0.2">
      <c r="B16" s="39" t="s">
        <v>34</v>
      </c>
      <c r="C16" s="40" t="s">
        <v>35</v>
      </c>
      <c r="D16" s="41">
        <v>2</v>
      </c>
      <c r="E16" s="42">
        <v>2.04</v>
      </c>
      <c r="F16" s="42" t="s">
        <v>36</v>
      </c>
      <c r="G16" s="42" t="s">
        <v>57</v>
      </c>
      <c r="H16" s="43" t="s">
        <v>38</v>
      </c>
      <c r="I16" s="59" t="s">
        <v>58</v>
      </c>
      <c r="J16" s="45" t="s">
        <v>40</v>
      </c>
      <c r="K16" s="46" t="s">
        <v>41</v>
      </c>
      <c r="L16" s="46" t="s">
        <v>42</v>
      </c>
      <c r="M16" s="46" t="s">
        <v>59</v>
      </c>
      <c r="N16" s="46" t="s">
        <v>44</v>
      </c>
      <c r="O16" s="60" t="s">
        <v>45</v>
      </c>
      <c r="P16" s="48">
        <v>8500</v>
      </c>
      <c r="Q16" s="48">
        <v>8500</v>
      </c>
      <c r="R16" s="48">
        <v>8500</v>
      </c>
      <c r="S16" s="49">
        <f t="shared" si="2"/>
        <v>1</v>
      </c>
      <c r="T16" s="50">
        <f t="shared" si="3"/>
        <v>1</v>
      </c>
      <c r="U16" s="51">
        <v>0</v>
      </c>
      <c r="V16" s="51">
        <v>1624826</v>
      </c>
      <c r="W16" s="51">
        <v>1604066.57</v>
      </c>
      <c r="X16" s="52" t="e">
        <f t="shared" si="0"/>
        <v>#DIV/0!</v>
      </c>
      <c r="Y16" s="53">
        <f t="shared" si="1"/>
        <v>0.98722359809604232</v>
      </c>
      <c r="Z16" s="54"/>
    </row>
    <row r="17" spans="1:26" s="55" customFormat="1" ht="89.25" x14ac:dyDescent="0.2">
      <c r="B17" s="39" t="s">
        <v>34</v>
      </c>
      <c r="C17" s="40" t="s">
        <v>35</v>
      </c>
      <c r="D17" s="41">
        <v>2</v>
      </c>
      <c r="E17" s="42">
        <v>2.04</v>
      </c>
      <c r="F17" s="42" t="s">
        <v>36</v>
      </c>
      <c r="G17" s="42" t="s">
        <v>60</v>
      </c>
      <c r="H17" s="43" t="s">
        <v>38</v>
      </c>
      <c r="I17" s="59" t="s">
        <v>61</v>
      </c>
      <c r="J17" s="46" t="s">
        <v>62</v>
      </c>
      <c r="K17" s="46" t="s">
        <v>63</v>
      </c>
      <c r="L17" s="46" t="s">
        <v>64</v>
      </c>
      <c r="M17" s="46" t="s">
        <v>65</v>
      </c>
      <c r="N17" s="46" t="s">
        <v>66</v>
      </c>
      <c r="O17" s="60" t="s">
        <v>67</v>
      </c>
      <c r="P17" s="48">
        <f>1+4</f>
        <v>5</v>
      </c>
      <c r="Q17" s="48">
        <f>1+4</f>
        <v>5</v>
      </c>
      <c r="R17" s="48">
        <f>1+1</f>
        <v>2</v>
      </c>
      <c r="S17" s="49">
        <f t="shared" si="2"/>
        <v>0.4</v>
      </c>
      <c r="T17" s="50">
        <f t="shared" si="3"/>
        <v>0.4</v>
      </c>
      <c r="U17" s="51">
        <v>2538788.2799999998</v>
      </c>
      <c r="V17" s="51">
        <v>78948.13</v>
      </c>
      <c r="W17" s="51">
        <v>1629717.69</v>
      </c>
      <c r="X17" s="52">
        <f t="shared" si="0"/>
        <v>0.64192737253379795</v>
      </c>
      <c r="Y17" s="53">
        <f t="shared" si="1"/>
        <v>20.64289160490565</v>
      </c>
      <c r="Z17" s="54"/>
    </row>
    <row r="18" spans="1:26" ht="89.25" x14ac:dyDescent="0.2">
      <c r="B18" s="61" t="s">
        <v>34</v>
      </c>
      <c r="C18" s="62" t="s">
        <v>35</v>
      </c>
      <c r="D18" s="63">
        <v>2</v>
      </c>
      <c r="E18" s="64">
        <v>2.04</v>
      </c>
      <c r="F18" s="64" t="s">
        <v>36</v>
      </c>
      <c r="G18" s="64" t="s">
        <v>68</v>
      </c>
      <c r="H18" s="65" t="s">
        <v>38</v>
      </c>
      <c r="I18" s="66" t="s">
        <v>69</v>
      </c>
      <c r="J18" s="67" t="s">
        <v>62</v>
      </c>
      <c r="K18" s="67" t="s">
        <v>63</v>
      </c>
      <c r="L18" s="67" t="s">
        <v>64</v>
      </c>
      <c r="M18" s="67" t="s">
        <v>65</v>
      </c>
      <c r="N18" s="67" t="s">
        <v>66</v>
      </c>
      <c r="O18" s="68" t="s">
        <v>67</v>
      </c>
      <c r="P18" s="69">
        <f>3+4</f>
        <v>7</v>
      </c>
      <c r="Q18" s="70">
        <f>3+4</f>
        <v>7</v>
      </c>
      <c r="R18" s="48">
        <f>1+1+1</f>
        <v>3</v>
      </c>
      <c r="S18" s="71">
        <f t="shared" si="2"/>
        <v>0.42857142857142855</v>
      </c>
      <c r="T18" s="72">
        <f t="shared" si="3"/>
        <v>0.42857142857142855</v>
      </c>
      <c r="U18" s="73">
        <v>2542769.2000000002</v>
      </c>
      <c r="V18" s="51">
        <v>239126.05</v>
      </c>
      <c r="W18" s="51">
        <v>1762519.78</v>
      </c>
      <c r="X18" s="74">
        <f t="shared" si="0"/>
        <v>0.69314972825689403</v>
      </c>
      <c r="Y18" s="75">
        <f t="shared" si="1"/>
        <v>7.3706724131477941</v>
      </c>
      <c r="Z18" s="76"/>
    </row>
    <row r="19" spans="1:26" ht="15.75" customHeight="1" x14ac:dyDescent="0.2">
      <c r="B19" s="61"/>
      <c r="C19" s="62"/>
      <c r="D19" s="63"/>
      <c r="E19" s="30"/>
      <c r="F19" s="30"/>
      <c r="G19" s="31"/>
      <c r="H19" s="32"/>
      <c r="I19" s="32"/>
      <c r="J19" s="77"/>
      <c r="K19" s="77"/>
      <c r="L19" s="77"/>
      <c r="M19" s="77"/>
      <c r="N19" s="77"/>
      <c r="O19" s="30"/>
      <c r="P19" s="78"/>
      <c r="Q19" s="79"/>
      <c r="R19" s="79"/>
      <c r="S19" s="71"/>
      <c r="T19" s="72"/>
      <c r="U19" s="79"/>
      <c r="V19" s="73"/>
      <c r="W19" s="79"/>
      <c r="X19" s="79"/>
      <c r="Y19" s="80"/>
    </row>
    <row r="20" spans="1:26" x14ac:dyDescent="0.2">
      <c r="B20" s="81"/>
      <c r="C20" s="82"/>
      <c r="D20" s="83"/>
      <c r="E20" s="84"/>
      <c r="F20" s="84"/>
      <c r="G20" s="85"/>
      <c r="H20" s="86"/>
      <c r="I20" s="86"/>
      <c r="J20" s="87"/>
      <c r="K20" s="87"/>
      <c r="L20" s="87"/>
      <c r="M20" s="87"/>
      <c r="N20" s="87"/>
      <c r="O20" s="84"/>
      <c r="P20" s="88"/>
      <c r="Q20" s="89"/>
      <c r="R20" s="89"/>
      <c r="S20" s="89"/>
      <c r="T20" s="90"/>
      <c r="U20" s="79"/>
      <c r="V20" s="79"/>
      <c r="W20" s="79"/>
      <c r="X20" s="79"/>
      <c r="Y20" s="80"/>
    </row>
    <row r="21" spans="1:26" s="103" customFormat="1" x14ac:dyDescent="0.2">
      <c r="A21" s="91"/>
      <c r="B21" s="92"/>
      <c r="C21" s="93" t="s">
        <v>70</v>
      </c>
      <c r="D21" s="94"/>
      <c r="E21" s="95" t="e">
        <f>+E11+#REF!+#REF!+#REF!+#REF!+#REF!+#REF!+#REF!+E19</f>
        <v>#REF!</v>
      </c>
      <c r="F21" s="95"/>
      <c r="G21" s="95" t="e">
        <f>+G11+#REF!+#REF!+#REF!+#REF!+#REF!+#REF!+#REF!+G19</f>
        <v>#VALUE!</v>
      </c>
      <c r="H21" s="95" t="e">
        <f>+H11+#REF!+#REF!+#REF!+#REF!+#REF!+#REF!+#REF!+H19</f>
        <v>#VALUE!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6">
        <v>0</v>
      </c>
      <c r="Q21" s="97">
        <v>0</v>
      </c>
      <c r="R21" s="98">
        <v>0</v>
      </c>
      <c r="S21" s="99">
        <v>0</v>
      </c>
      <c r="T21" s="100">
        <v>0</v>
      </c>
      <c r="U21" s="101">
        <f>SUM(U10:U20)</f>
        <v>16532819</v>
      </c>
      <c r="V21" s="101">
        <f>SUM(V10:V20)</f>
        <v>1942839.9999999998</v>
      </c>
      <c r="W21" s="101">
        <f>SUM(W10:W20)</f>
        <v>12214196.499999998</v>
      </c>
      <c r="X21" s="102">
        <f>W21/U21</f>
        <v>0.73878486784377173</v>
      </c>
      <c r="Y21" s="102">
        <f>W21/V21</f>
        <v>6.2867742583022785</v>
      </c>
    </row>
    <row r="22" spans="1:26" x14ac:dyDescent="0.2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26" x14ac:dyDescent="0.2">
      <c r="B23" s="104" t="s">
        <v>71</v>
      </c>
      <c r="G23" s="4"/>
      <c r="H23" s="4"/>
      <c r="I23" s="4"/>
      <c r="J23" s="4"/>
      <c r="K23" s="4"/>
      <c r="L23" s="4"/>
      <c r="M23" s="4"/>
      <c r="N23" s="4"/>
      <c r="O23" s="4"/>
    </row>
    <row r="24" spans="1:26" x14ac:dyDescent="0.2">
      <c r="U24" s="105" t="str">
        <f>IF(U21=[1]CAdmon!D22," ","ERROR")</f>
        <v xml:space="preserve"> </v>
      </c>
      <c r="V24" s="105" t="str">
        <f>IF(V21=[1]CAdmon!E22," ","ERROR")</f>
        <v xml:space="preserve"> </v>
      </c>
      <c r="W24" s="105" t="str">
        <f>IF(W21=[1]CAdmon!H22," ","ERROR")</f>
        <v xml:space="preserve"> </v>
      </c>
    </row>
  </sheetData>
  <mergeCells count="31">
    <mergeCell ref="U8:U9"/>
    <mergeCell ref="V8:V9"/>
    <mergeCell ref="W8:W9"/>
    <mergeCell ref="X8:Y8"/>
    <mergeCell ref="C21:D21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E5:J5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rintOptions horizontalCentered="1"/>
  <pageMargins left="0.70866141732283472" right="0.70866141732283472" top="0.35433070866141736" bottom="0.74803149606299213" header="0.31496062992125984" footer="0.31496062992125984"/>
  <pageSetup scale="44" firstPageNumber="10" orientation="landscape" r:id="rId1"/>
  <headerFooter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2</xdr:col>
                <xdr:colOff>19050</xdr:colOff>
                <xdr:row>26</xdr:row>
                <xdr:rowOff>0</xdr:rowOff>
              </from>
              <to>
                <xdr:col>18</xdr:col>
                <xdr:colOff>342900</xdr:colOff>
                <xdr:row>30</xdr:row>
                <xdr:rowOff>9525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Admn2</dc:creator>
  <cp:lastModifiedBy>Admn2</cp:lastModifiedBy>
  <dcterms:created xsi:type="dcterms:W3CDTF">2018-10-26T18:06:52Z</dcterms:created>
  <dcterms:modified xsi:type="dcterms:W3CDTF">2018-10-26T18:06:59Z</dcterms:modified>
</cp:coreProperties>
</file>