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Contabilidad\"/>
    </mc:Choice>
  </mc:AlternateContent>
  <bookViews>
    <workbookView xWindow="0" yWindow="0" windowWidth="20490" windowHeight="7065"/>
  </bookViews>
  <sheets>
    <sheet name="ECSF" sheetId="1" r:id="rId1"/>
  </sheets>
  <externalReferences>
    <externalReference r:id="rId2"/>
  </externalReferences>
  <definedNames>
    <definedName name="_xlnm.Print_Area" localSheetId="0">ECSF!$A$1:$K$63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I44" i="1"/>
  <c r="J44" i="1" s="1"/>
  <c r="J42" i="1" s="1"/>
  <c r="I42" i="1"/>
  <c r="I40" i="1"/>
  <c r="J40" i="1" s="1"/>
  <c r="I39" i="1"/>
  <c r="J39" i="1" s="1"/>
  <c r="I38" i="1"/>
  <c r="J38" i="1" s="1"/>
  <c r="J36" i="1" s="1"/>
  <c r="J34" i="1" s="1"/>
  <c r="I36" i="1"/>
  <c r="I34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D16" i="1"/>
  <c r="E16" i="1" s="1"/>
  <c r="E14" i="1" s="1"/>
  <c r="I14" i="1"/>
  <c r="D14" i="1"/>
  <c r="I12" i="1"/>
  <c r="D12" i="1"/>
  <c r="F11" i="1"/>
  <c r="E5" i="1"/>
  <c r="J14" i="1" l="1"/>
  <c r="J12" i="1" s="1"/>
  <c r="E24" i="1"/>
  <c r="E12" i="1" s="1"/>
</calcChain>
</file>

<file path=xl/sharedStrings.xml><?xml version="1.0" encoding="utf-8"?>
<sst xmlns="http://schemas.openxmlformats.org/spreadsheetml/2006/main" count="61" uniqueCount="58">
  <si>
    <t>ESTADO DE CAMBIOS EN LA SITUACIÓN FINANCIERA</t>
  </si>
  <si>
    <t>Al 30 de septiembre del 2018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</si>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</sst>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4" fontId="3" fillId="3" borderId="0" xfId="1" applyNumberFormat="1" applyFont="1" applyFill="1" applyBorder="1" applyAlignment="1" applyProtection="1">
      <alignment horizontal="righ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58</xdr:row>
          <xdr:rowOff>123825</xdr:rowOff>
        </xdr:from>
        <xdr:to>
          <xdr:col>10</xdr:col>
          <xdr:colOff>209550</xdr:colOff>
          <xdr:row>62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16">
          <cell r="D16">
            <v>1656474.79</v>
          </cell>
          <cell r="E16">
            <v>2191613.66</v>
          </cell>
          <cell r="I16">
            <v>224126.35</v>
          </cell>
          <cell r="J16">
            <v>1975976.96</v>
          </cell>
        </row>
        <row r="17">
          <cell r="D17">
            <v>125512.26</v>
          </cell>
          <cell r="E17">
            <v>92827.31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91450.71</v>
          </cell>
          <cell r="E19">
            <v>106681.44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69941998.450000003</v>
          </cell>
          <cell r="E32">
            <v>73270486.810000002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-912928.88</v>
          </cell>
          <cell r="E34">
            <v>-934452.87</v>
          </cell>
          <cell r="I34">
            <v>0</v>
          </cell>
          <cell r="J34">
            <v>0</v>
          </cell>
        </row>
        <row r="35">
          <cell r="D35">
            <v>234266.12</v>
          </cell>
          <cell r="E35">
            <v>98365.5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45603395.280000001</v>
          </cell>
          <cell r="J44">
            <v>45603395.280000001</v>
          </cell>
        </row>
        <row r="45">
          <cell r="I45">
            <v>3598</v>
          </cell>
          <cell r="J45">
            <v>3598</v>
          </cell>
        </row>
        <row r="46">
          <cell r="I46">
            <v>23701088.050000001</v>
          </cell>
          <cell r="J46">
            <v>27001273.16</v>
          </cell>
        </row>
        <row r="50">
          <cell r="I50">
            <v>1294087.3200000003</v>
          </cell>
          <cell r="J50">
            <v>350932.49000000209</v>
          </cell>
        </row>
        <row r="51">
          <cell r="I51">
            <v>310478.45</v>
          </cell>
          <cell r="J51">
            <v>-109654.04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zoomScale="80" zoomScaleNormal="80" zoomScalePageLayoutView="80" workbookViewId="0"/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tr">
        <f>[1]EA!F7</f>
        <v>Museo Iconográfico del Quijote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>
        <f t="shared" ref="F11" si="0">D11-E11</f>
        <v>0</v>
      </c>
      <c r="H11" s="16"/>
      <c r="K11" s="29"/>
    </row>
    <row r="12" spans="1:11" x14ac:dyDescent="0.2">
      <c r="A12" s="34"/>
      <c r="B12" s="35" t="s">
        <v>7</v>
      </c>
      <c r="C12" s="35"/>
      <c r="D12" s="36">
        <f>D14+D24</f>
        <v>3878857.9599999995</v>
      </c>
      <c r="E12" s="36">
        <f>E14+E24</f>
        <v>190109.56</v>
      </c>
      <c r="F12" s="33"/>
      <c r="G12" s="35" t="s">
        <v>8</v>
      </c>
      <c r="H12" s="35"/>
      <c r="I12" s="36">
        <f>I14+I25</f>
        <v>0</v>
      </c>
      <c r="J12" s="36">
        <f>J14+J25</f>
        <v>1751850.6099999999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9</v>
      </c>
      <c r="C14" s="35"/>
      <c r="D14" s="36">
        <f>SUM(D16:D22)</f>
        <v>550369.60000000009</v>
      </c>
      <c r="E14" s="36">
        <f>SUM(E16:E22)</f>
        <v>32684.949999999997</v>
      </c>
      <c r="F14" s="33"/>
      <c r="G14" s="35" t="s">
        <v>10</v>
      </c>
      <c r="H14" s="35"/>
      <c r="I14" s="36">
        <f>SUM(I16:I23)</f>
        <v>0</v>
      </c>
      <c r="J14" s="36">
        <f>SUM(J16:J23)</f>
        <v>1751850.6099999999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11</v>
      </c>
      <c r="C16" s="41"/>
      <c r="D16" s="42">
        <f>IF([1]ESF!D16&lt;[1]ESF!E16,[1]ESF!E16-[1]ESF!D16,0)</f>
        <v>535138.87000000011</v>
      </c>
      <c r="E16" s="43">
        <f>IF(D16&gt;0,0,[1]ESF!D16-[1]ESF!E16)</f>
        <v>0</v>
      </c>
      <c r="F16" s="33"/>
      <c r="G16" s="41" t="s">
        <v>12</v>
      </c>
      <c r="H16" s="41"/>
      <c r="I16" s="43">
        <f>IF([1]ESF!I16&gt;[1]ESF!J16,[1]ESF!I16-[1]ESF!J16,0)</f>
        <v>0</v>
      </c>
      <c r="J16" s="43">
        <f>IF(I16&gt;0,0,[1]ESF!J16-[1]ESF!I16)</f>
        <v>1751850.6099999999</v>
      </c>
      <c r="K16" s="29"/>
    </row>
    <row r="17" spans="1:11" x14ac:dyDescent="0.2">
      <c r="A17" s="34"/>
      <c r="B17" s="41" t="s">
        <v>13</v>
      </c>
      <c r="C17" s="41"/>
      <c r="D17" s="43">
        <f>IF([1]ESF!D17&lt;[1]ESF!E17,[1]ESF!E17-[1]ESF!D17,0)</f>
        <v>0</v>
      </c>
      <c r="E17" s="43">
        <f>IF(D17&gt;0,0,[1]ESF!D17-[1]ESF!E17)</f>
        <v>32684.949999999997</v>
      </c>
      <c r="F17" s="33"/>
      <c r="G17" s="41" t="s">
        <v>14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1" x14ac:dyDescent="0.2">
      <c r="A18" s="34"/>
      <c r="B18" s="41" t="s">
        <v>15</v>
      </c>
      <c r="C18" s="41"/>
      <c r="D18" s="43">
        <f>IF([1]ESF!D18&lt;[1]ESF!E18,[1]ESF!E18-[1]ESF!D18,0)</f>
        <v>0</v>
      </c>
      <c r="E18" s="43">
        <f>IF(D18&gt;0,0,[1]ESF!D18-[1]ESF!E18)</f>
        <v>0</v>
      </c>
      <c r="F18" s="33"/>
      <c r="G18" s="41" t="s">
        <v>16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1" x14ac:dyDescent="0.2">
      <c r="A19" s="34"/>
      <c r="B19" s="41" t="s">
        <v>17</v>
      </c>
      <c r="C19" s="41"/>
      <c r="D19" s="43">
        <f>IF([1]ESF!D19&lt;[1]ESF!E19,[1]ESF!E19-[1]ESF!D19,0)</f>
        <v>15230.729999999996</v>
      </c>
      <c r="E19" s="43">
        <f>IF(D19&gt;0,0,[1]ESF!D19-[1]ESF!E19)</f>
        <v>0</v>
      </c>
      <c r="F19" s="33"/>
      <c r="G19" s="41" t="s">
        <v>18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1" x14ac:dyDescent="0.2">
      <c r="A20" s="34"/>
      <c r="B20" s="41" t="s">
        <v>19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20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1" ht="25.5" customHeight="1" x14ac:dyDescent="0.2">
      <c r="A21" s="34"/>
      <c r="B21" s="41" t="s">
        <v>21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4" t="s">
        <v>22</v>
      </c>
      <c r="H21" s="44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1" x14ac:dyDescent="0.2">
      <c r="A22" s="34"/>
      <c r="B22" s="41" t="s">
        <v>23</v>
      </c>
      <c r="C22" s="41"/>
      <c r="D22" s="43">
        <f>IF([1]ESF!D22&lt;[1]ESF!E22,[1]ESF!E22-[1]ESF!D22,0)</f>
        <v>0</v>
      </c>
      <c r="E22" s="43">
        <f>IF(D22&gt;0,0,[1]ESF!D22-[1]ESF!E22)</f>
        <v>0</v>
      </c>
      <c r="F22" s="33"/>
      <c r="G22" s="41" t="s">
        <v>24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25</v>
      </c>
      <c r="H23" s="41"/>
      <c r="I23" s="43">
        <f>IF([1]ESF!I23&gt;[1]ESF!J23,[1]ESF!I23-[1]ESF!J23,0)</f>
        <v>0</v>
      </c>
      <c r="J23" s="43">
        <f>IF(I23&gt;0,0,[1]ESF!J23-[1]ESF!I23)</f>
        <v>0</v>
      </c>
      <c r="K23" s="29"/>
    </row>
    <row r="24" spans="1:11" x14ac:dyDescent="0.2">
      <c r="A24" s="37"/>
      <c r="B24" s="35" t="s">
        <v>26</v>
      </c>
      <c r="C24" s="35"/>
      <c r="D24" s="36">
        <f>SUM(D26:D34)</f>
        <v>3328488.3599999994</v>
      </c>
      <c r="E24" s="36">
        <f>SUM(E26:E34)</f>
        <v>157424.60999999999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5" t="s">
        <v>27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28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29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30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1" x14ac:dyDescent="0.2">
      <c r="A28" s="34"/>
      <c r="B28" s="41" t="s">
        <v>31</v>
      </c>
      <c r="C28" s="41"/>
      <c r="D28" s="43">
        <f>IF([1]ESF!D31&lt;[1]ESF!E31,[1]ESF!E31-[1]ESF!D31,0)</f>
        <v>0</v>
      </c>
      <c r="E28" s="43">
        <f>IF(D28&gt;0,0,[1]ESF!D31-[1]ESF!E31)</f>
        <v>0</v>
      </c>
      <c r="F28" s="33"/>
      <c r="G28" s="41" t="s">
        <v>32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1" x14ac:dyDescent="0.2">
      <c r="A29" s="34"/>
      <c r="B29" s="41" t="s">
        <v>33</v>
      </c>
      <c r="C29" s="41"/>
      <c r="D29" s="43">
        <f>IF([1]ESF!D32&lt;[1]ESF!E32,[1]ESF!E32-[1]ESF!D32,0)</f>
        <v>3328488.3599999994</v>
      </c>
      <c r="E29" s="43">
        <f>IF(D29&gt;0,0,[1]ESF!D32-[1]ESF!E32)</f>
        <v>0</v>
      </c>
      <c r="F29" s="33"/>
      <c r="G29" s="41" t="s">
        <v>34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1" x14ac:dyDescent="0.2">
      <c r="A30" s="34"/>
      <c r="B30" s="41" t="s">
        <v>35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36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1" ht="26.1" customHeight="1" x14ac:dyDescent="0.2">
      <c r="A31" s="34"/>
      <c r="B31" s="44" t="s">
        <v>37</v>
      </c>
      <c r="C31" s="44"/>
      <c r="D31" s="43">
        <f>IF([1]ESF!D34&lt;[1]ESF!E34,[1]ESF!E34-[1]ESF!D34,0)</f>
        <v>0</v>
      </c>
      <c r="E31" s="43">
        <f>IF(D31&gt;0,0,[1]ESF!D34-[1]ESF!E34)</f>
        <v>21523.989999999991</v>
      </c>
      <c r="F31" s="33"/>
      <c r="G31" s="44" t="s">
        <v>38</v>
      </c>
      <c r="H31" s="44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1" x14ac:dyDescent="0.2">
      <c r="A32" s="34"/>
      <c r="B32" s="41" t="s">
        <v>39</v>
      </c>
      <c r="C32" s="41"/>
      <c r="D32" s="43">
        <f>IF([1]ESF!D35&lt;[1]ESF!E35,[1]ESF!E35-[1]ESF!D35,0)</f>
        <v>0</v>
      </c>
      <c r="E32" s="43">
        <f>IF(D32&gt;0,0,[1]ESF!D35-[1]ESF!E35)</f>
        <v>135900.62</v>
      </c>
      <c r="F32" s="33"/>
      <c r="G32" s="41" t="s">
        <v>40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4" t="s">
        <v>41</v>
      </c>
      <c r="C33" s="44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6"/>
      <c r="J33" s="46"/>
      <c r="K33" s="29"/>
    </row>
    <row r="34" spans="1:11" x14ac:dyDescent="0.2">
      <c r="A34" s="34"/>
      <c r="B34" s="41" t="s">
        <v>42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43</v>
      </c>
      <c r="H34" s="35"/>
      <c r="I34" s="36">
        <f>I36+I42+I50</f>
        <v>1363287.3199999982</v>
      </c>
      <c r="J34" s="36">
        <f>J36+J42+J50</f>
        <v>3300185.1099999994</v>
      </c>
      <c r="K34" s="29"/>
    </row>
    <row r="35" spans="1:11" x14ac:dyDescent="0.2">
      <c r="A35" s="37"/>
      <c r="B35" s="38"/>
      <c r="C35" s="39"/>
      <c r="D35" s="46"/>
      <c r="E35" s="46"/>
      <c r="F35" s="47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47"/>
      <c r="G36" s="35" t="s">
        <v>44</v>
      </c>
      <c r="H36" s="35"/>
      <c r="I36" s="36">
        <f>SUM(I38:I40)</f>
        <v>0</v>
      </c>
      <c r="J36" s="36">
        <f>SUM(J38:J40)</f>
        <v>3300185.1099999994</v>
      </c>
      <c r="K36" s="29"/>
    </row>
    <row r="37" spans="1:11" x14ac:dyDescent="0.2">
      <c r="A37" s="37"/>
      <c r="B37" s="15"/>
      <c r="C37" s="15"/>
      <c r="D37" s="15"/>
      <c r="E37" s="15"/>
      <c r="F37" s="47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47"/>
      <c r="G38" s="41" t="s">
        <v>45</v>
      </c>
      <c r="H38" s="41"/>
      <c r="I38" s="43">
        <f>IF([1]ESF!I44&gt;[1]ESF!J44,[1]ESF!I44-[1]ESF!J44,0)</f>
        <v>0</v>
      </c>
      <c r="J38" s="43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47"/>
      <c r="G39" s="41" t="s">
        <v>46</v>
      </c>
      <c r="H39" s="41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47"/>
      <c r="G40" s="41" t="s">
        <v>47</v>
      </c>
      <c r="H40" s="41"/>
      <c r="I40" s="43">
        <f>IF([1]ESF!I46&gt;[1]ESF!J46,[1]ESF!I46-[1]ESF!J46,0)</f>
        <v>0</v>
      </c>
      <c r="J40" s="43">
        <f>IF(I40&gt;0,0,[1]ESF!J46-[1]ESF!I46)</f>
        <v>3300185.1099999994</v>
      </c>
      <c r="K40" s="29"/>
    </row>
    <row r="41" spans="1:11" x14ac:dyDescent="0.2">
      <c r="A41" s="34"/>
      <c r="B41" s="15"/>
      <c r="C41" s="15"/>
      <c r="D41" s="15"/>
      <c r="E41" s="15"/>
      <c r="F41" s="47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47"/>
      <c r="G42" s="35" t="s">
        <v>48</v>
      </c>
      <c r="H42" s="35"/>
      <c r="I42" s="36">
        <f>SUM(I44:I48)</f>
        <v>1363287.3199999982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47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47"/>
      <c r="G44" s="41" t="s">
        <v>49</v>
      </c>
      <c r="H44" s="41"/>
      <c r="I44" s="43">
        <f>IF([1]ESF!I50&gt;[1]ESF!J50,[1]ESF!I50-[1]ESF!J50,0)</f>
        <v>943154.82999999821</v>
      </c>
      <c r="J44" s="43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47"/>
      <c r="G45" s="41" t="s">
        <v>50</v>
      </c>
      <c r="H45" s="41"/>
      <c r="I45" s="43">
        <f>IF([1]ESF!I51&gt;[1]ESF!J51,[1]ESF!I51-[1]ESF!J51,0)</f>
        <v>420132.49</v>
      </c>
      <c r="J45" s="43">
        <f>IF(I45&gt;0,0,[1]ESF!J51-[1]ESF!I51)</f>
        <v>0</v>
      </c>
      <c r="K45" s="29"/>
    </row>
    <row r="46" spans="1:11" x14ac:dyDescent="0.2">
      <c r="A46" s="34"/>
      <c r="B46" s="15"/>
      <c r="C46" s="15"/>
      <c r="D46" s="15"/>
      <c r="E46" s="15"/>
      <c r="F46" s="47"/>
      <c r="G46" s="41" t="s">
        <v>51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47"/>
      <c r="G47" s="41" t="s">
        <v>52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47"/>
      <c r="G48" s="41" t="s">
        <v>53</v>
      </c>
      <c r="H48" s="41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47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47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47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47"/>
      <c r="G52" s="41" t="s">
        <v>55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56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57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126" spans="1:1" x14ac:dyDescent="0.2">
      <c r="A126" s="49"/>
    </row>
  </sheetData>
  <sheetProtection formatCells="0" selectLockedCells="1"/>
  <mergeCells count="58">
    <mergeCell ref="G53:H53"/>
    <mergeCell ref="B57:J57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.39370078740157483" right="0" top="0.43307086614173229" bottom="0.70866141732283472" header="0.39370078740157483" footer="0"/>
  <pageSetup scale="6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58</xdr:row>
                <xdr:rowOff>123825</xdr:rowOff>
              </from>
              <to>
                <xdr:col>10</xdr:col>
                <xdr:colOff>209550</xdr:colOff>
                <xdr:row>62</xdr:row>
                <xdr:rowOff>133350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2018-10-26T16:49:04Z</dcterms:created>
  <dcterms:modified xsi:type="dcterms:W3CDTF">2018-10-26T16:49:36Z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