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23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calcChain.xml><?xml version="1.0" encoding="utf-8"?>
<calcChain xmlns="http://schemas.openxmlformats.org/spreadsheetml/2006/main">
  <c r="T195" i="1" l="1"/>
  <c r="S195" i="1"/>
  <c r="T194" i="1"/>
  <c r="S194" i="1"/>
  <c r="Y193" i="1"/>
  <c r="X193" i="1"/>
  <c r="Y192" i="1"/>
  <c r="W192" i="1"/>
  <c r="X192" i="1" s="1"/>
  <c r="V192" i="1"/>
  <c r="U192" i="1"/>
  <c r="S192" i="1"/>
  <c r="R192" i="1"/>
  <c r="Q192" i="1"/>
  <c r="T192" i="1" s="1"/>
  <c r="P192" i="1"/>
  <c r="T191" i="1"/>
  <c r="S191" i="1"/>
  <c r="T190" i="1"/>
  <c r="S190" i="1"/>
  <c r="Y189" i="1"/>
  <c r="X189" i="1"/>
  <c r="T188" i="1"/>
  <c r="S188" i="1"/>
  <c r="T187" i="1"/>
  <c r="S187" i="1"/>
  <c r="Y186" i="1"/>
  <c r="X186" i="1"/>
  <c r="T185" i="1"/>
  <c r="S185" i="1"/>
  <c r="T184" i="1"/>
  <c r="S184" i="1"/>
  <c r="Y183" i="1"/>
  <c r="X183" i="1"/>
  <c r="T182" i="1"/>
  <c r="S182" i="1"/>
  <c r="Y181" i="1"/>
  <c r="X181" i="1"/>
  <c r="T180" i="1"/>
  <c r="S180" i="1"/>
  <c r="T179" i="1"/>
  <c r="S179" i="1"/>
  <c r="Y178" i="1"/>
  <c r="X178" i="1"/>
  <c r="T177" i="1"/>
  <c r="T176" i="1"/>
  <c r="S176" i="1"/>
  <c r="Y175" i="1"/>
  <c r="X175" i="1"/>
  <c r="X174" i="1"/>
  <c r="W174" i="1"/>
  <c r="Y174" i="1" s="1"/>
  <c r="V174" i="1"/>
  <c r="U174" i="1"/>
  <c r="T174" i="1"/>
  <c r="R174" i="1"/>
  <c r="S174" i="1" s="1"/>
  <c r="Q174" i="1"/>
  <c r="P174" i="1"/>
  <c r="Y173" i="1"/>
  <c r="T173" i="1"/>
  <c r="Y172" i="1"/>
  <c r="T172" i="1"/>
  <c r="Y171" i="1"/>
  <c r="T171" i="1"/>
  <c r="Y170" i="1"/>
  <c r="T170" i="1"/>
  <c r="X169" i="1"/>
  <c r="W169" i="1"/>
  <c r="Y169" i="1" s="1"/>
  <c r="V169" i="1"/>
  <c r="U169" i="1"/>
  <c r="Y168" i="1"/>
  <c r="T168" i="1"/>
  <c r="S168" i="1"/>
  <c r="W167" i="1"/>
  <c r="Y167" i="1" s="1"/>
  <c r="V167" i="1"/>
  <c r="U167" i="1"/>
  <c r="Y166" i="1"/>
  <c r="T166" i="1"/>
  <c r="W165" i="1"/>
  <c r="Y165" i="1" s="1"/>
  <c r="V165" i="1"/>
  <c r="U165" i="1"/>
  <c r="Y164" i="1"/>
  <c r="T164" i="1"/>
  <c r="W163" i="1"/>
  <c r="Y163" i="1" s="1"/>
  <c r="T163" i="1"/>
  <c r="Y162" i="1"/>
  <c r="T162" i="1"/>
  <c r="W161" i="1"/>
  <c r="Y161" i="1" s="1"/>
  <c r="V161" i="1"/>
  <c r="U161" i="1"/>
  <c r="W160" i="1"/>
  <c r="Y160" i="1" s="1"/>
  <c r="T160" i="1"/>
  <c r="W159" i="1"/>
  <c r="Y159" i="1" s="1"/>
  <c r="V159" i="1"/>
  <c r="T159" i="1"/>
  <c r="W158" i="1"/>
  <c r="Y158" i="1" s="1"/>
  <c r="V158" i="1"/>
  <c r="U158" i="1"/>
  <c r="T157" i="1"/>
  <c r="W156" i="1"/>
  <c r="V156" i="1"/>
  <c r="U156" i="1"/>
  <c r="Y155" i="1"/>
  <c r="T155" i="1"/>
  <c r="Y154" i="1"/>
  <c r="T154" i="1"/>
  <c r="Y153" i="1"/>
  <c r="T153" i="1"/>
  <c r="Y152" i="1"/>
  <c r="T152" i="1"/>
  <c r="Y151" i="1"/>
  <c r="T151" i="1"/>
  <c r="Y150" i="1"/>
  <c r="T150" i="1"/>
  <c r="X149" i="1"/>
  <c r="W149" i="1"/>
  <c r="Y149" i="1" s="1"/>
  <c r="V149" i="1"/>
  <c r="V130" i="1" s="1"/>
  <c r="U149" i="1"/>
  <c r="Y148" i="1"/>
  <c r="T148" i="1"/>
  <c r="Y147" i="1"/>
  <c r="T147" i="1"/>
  <c r="Y146" i="1"/>
  <c r="X146" i="1"/>
  <c r="T146" i="1"/>
  <c r="Y145" i="1"/>
  <c r="X145" i="1"/>
  <c r="T145" i="1"/>
  <c r="Y144" i="1"/>
  <c r="X144" i="1"/>
  <c r="T144" i="1"/>
  <c r="Y143" i="1"/>
  <c r="T143" i="1"/>
  <c r="Y142" i="1"/>
  <c r="T142" i="1"/>
  <c r="Y141" i="1"/>
  <c r="T141" i="1"/>
  <c r="W140" i="1"/>
  <c r="Y140" i="1" s="1"/>
  <c r="V140" i="1"/>
  <c r="U140" i="1"/>
  <c r="U130" i="1" s="1"/>
  <c r="U9" i="1" s="1"/>
  <c r="U197" i="1" s="1"/>
  <c r="Y139" i="1"/>
  <c r="X139" i="1"/>
  <c r="T139" i="1"/>
  <c r="S139" i="1"/>
  <c r="X138" i="1"/>
  <c r="V138" i="1"/>
  <c r="Y138" i="1" s="1"/>
  <c r="T138" i="1"/>
  <c r="S138" i="1"/>
  <c r="X137" i="1"/>
  <c r="W137" i="1"/>
  <c r="W130" i="1" s="1"/>
  <c r="V137" i="1"/>
  <c r="U137" i="1"/>
  <c r="T136" i="1"/>
  <c r="S136" i="1"/>
  <c r="T135" i="1"/>
  <c r="S135" i="1"/>
  <c r="T134" i="1"/>
  <c r="S134" i="1"/>
  <c r="Y133" i="1"/>
  <c r="X133" i="1"/>
  <c r="T132" i="1"/>
  <c r="S132" i="1"/>
  <c r="T131" i="1"/>
  <c r="S131" i="1"/>
  <c r="T130" i="1"/>
  <c r="R130" i="1"/>
  <c r="S130" i="1" s="1"/>
  <c r="Q130" i="1"/>
  <c r="P130" i="1"/>
  <c r="T129" i="1"/>
  <c r="S129" i="1"/>
  <c r="T128" i="1"/>
  <c r="S128" i="1"/>
  <c r="Y127" i="1"/>
  <c r="X127" i="1"/>
  <c r="T126" i="1"/>
  <c r="S126" i="1"/>
  <c r="T125" i="1"/>
  <c r="S125" i="1"/>
  <c r="Y124" i="1"/>
  <c r="X124" i="1"/>
  <c r="T123" i="1"/>
  <c r="S123" i="1"/>
  <c r="T122" i="1"/>
  <c r="S122" i="1"/>
  <c r="Y121" i="1"/>
  <c r="X121" i="1"/>
  <c r="T120" i="1"/>
  <c r="S120" i="1"/>
  <c r="T119" i="1"/>
  <c r="S119" i="1"/>
  <c r="T118" i="1"/>
  <c r="S118" i="1"/>
  <c r="T117" i="1"/>
  <c r="S117" i="1"/>
  <c r="T116" i="1"/>
  <c r="S116" i="1"/>
  <c r="T115" i="1"/>
  <c r="S115" i="1"/>
  <c r="Y114" i="1"/>
  <c r="T113" i="1"/>
  <c r="S113" i="1"/>
  <c r="T112" i="1"/>
  <c r="S112" i="1"/>
  <c r="Y111" i="1"/>
  <c r="X111" i="1"/>
  <c r="T110" i="1"/>
  <c r="S110" i="1"/>
  <c r="Y109" i="1"/>
  <c r="X109" i="1"/>
  <c r="T108" i="1"/>
  <c r="S108" i="1"/>
  <c r="T107" i="1"/>
  <c r="S107" i="1"/>
  <c r="T106" i="1"/>
  <c r="S106" i="1"/>
  <c r="T105" i="1"/>
  <c r="Y104" i="1"/>
  <c r="X104" i="1"/>
  <c r="T103" i="1"/>
  <c r="S103" i="1"/>
  <c r="T102" i="1"/>
  <c r="S102" i="1"/>
  <c r="T101" i="1"/>
  <c r="S101" i="1"/>
  <c r="T100" i="1"/>
  <c r="S100" i="1"/>
  <c r="T99" i="1"/>
  <c r="S99" i="1"/>
  <c r="T98" i="1"/>
  <c r="S98" i="1"/>
  <c r="T97" i="1"/>
  <c r="S97" i="1"/>
  <c r="T96" i="1"/>
  <c r="S96" i="1"/>
  <c r="X95" i="1"/>
  <c r="W95" i="1"/>
  <c r="V95" i="1"/>
  <c r="Y95" i="1" s="1"/>
  <c r="U95" i="1"/>
  <c r="T95" i="1"/>
  <c r="S95" i="1"/>
  <c r="T94" i="1"/>
  <c r="S94" i="1"/>
  <c r="T93" i="1"/>
  <c r="S93" i="1"/>
  <c r="T92" i="1"/>
  <c r="S92" i="1"/>
  <c r="T91" i="1"/>
  <c r="S91" i="1"/>
  <c r="R90" i="1"/>
  <c r="S90" i="1" s="1"/>
  <c r="Q90" i="1"/>
  <c r="P90" i="1"/>
  <c r="Y89" i="1"/>
  <c r="X89" i="1"/>
  <c r="T88" i="1"/>
  <c r="S88" i="1"/>
  <c r="T87" i="1"/>
  <c r="S87" i="1"/>
  <c r="Y86" i="1"/>
  <c r="X86" i="1"/>
  <c r="T85" i="1"/>
  <c r="S85" i="1"/>
  <c r="W84" i="1"/>
  <c r="Y84" i="1" s="1"/>
  <c r="V84" i="1"/>
  <c r="U84" i="1"/>
  <c r="R84" i="1"/>
  <c r="S84" i="1" s="1"/>
  <c r="Q84" i="1"/>
  <c r="P84" i="1"/>
  <c r="T83" i="1"/>
  <c r="S83" i="1"/>
  <c r="T82" i="1"/>
  <c r="S82" i="1"/>
  <c r="Y81" i="1"/>
  <c r="X81" i="1"/>
  <c r="T80" i="1"/>
  <c r="S80" i="1"/>
  <c r="T79" i="1"/>
  <c r="S79" i="1"/>
  <c r="Y78" i="1"/>
  <c r="X78" i="1"/>
  <c r="T77" i="1"/>
  <c r="S77" i="1"/>
  <c r="T76" i="1"/>
  <c r="S76" i="1"/>
  <c r="Y75" i="1"/>
  <c r="X75" i="1"/>
  <c r="T74" i="1"/>
  <c r="S74" i="1"/>
  <c r="X73" i="1"/>
  <c r="W73" i="1"/>
  <c r="Y73" i="1" s="1"/>
  <c r="V73" i="1"/>
  <c r="U73" i="1"/>
  <c r="T73" i="1"/>
  <c r="R73" i="1"/>
  <c r="Q73" i="1"/>
  <c r="P73" i="1"/>
  <c r="S73" i="1" s="1"/>
  <c r="T72" i="1"/>
  <c r="S72" i="1"/>
  <c r="T71" i="1"/>
  <c r="S71" i="1"/>
  <c r="T70" i="1"/>
  <c r="S70" i="1"/>
  <c r="T69" i="1"/>
  <c r="S69" i="1"/>
  <c r="Y68" i="1"/>
  <c r="X68" i="1"/>
  <c r="X67" i="1"/>
  <c r="W67" i="1"/>
  <c r="Y67" i="1" s="1"/>
  <c r="V67" i="1"/>
  <c r="U67" i="1"/>
  <c r="T67" i="1"/>
  <c r="R67" i="1"/>
  <c r="Q67" i="1"/>
  <c r="P67" i="1"/>
  <c r="S67" i="1" s="1"/>
  <c r="T66" i="1"/>
  <c r="S66" i="1"/>
  <c r="Y65" i="1"/>
  <c r="X65" i="1"/>
  <c r="T64" i="1"/>
  <c r="S64" i="1"/>
  <c r="T63" i="1"/>
  <c r="S63" i="1"/>
  <c r="T62" i="1"/>
  <c r="S62" i="1"/>
  <c r="T61" i="1"/>
  <c r="S61" i="1"/>
  <c r="T60" i="1"/>
  <c r="S60" i="1"/>
  <c r="T59" i="1"/>
  <c r="S59" i="1"/>
  <c r="Y58" i="1"/>
  <c r="X58" i="1"/>
  <c r="T57" i="1"/>
  <c r="S57" i="1"/>
  <c r="T56" i="1"/>
  <c r="S56" i="1"/>
  <c r="T55" i="1"/>
  <c r="S55" i="1"/>
  <c r="T54" i="1"/>
  <c r="S54" i="1"/>
  <c r="Y53" i="1"/>
  <c r="X53" i="1"/>
  <c r="W52" i="1"/>
  <c r="Y52" i="1" s="1"/>
  <c r="V52" i="1"/>
  <c r="V9" i="1" s="1"/>
  <c r="V197" i="1" s="1"/>
  <c r="U52" i="1"/>
  <c r="Q52" i="1"/>
  <c r="T52" i="1" s="1"/>
  <c r="P52" i="1"/>
  <c r="T51" i="1"/>
  <c r="S51" i="1"/>
  <c r="T50" i="1"/>
  <c r="S50" i="1"/>
  <c r="T49" i="1"/>
  <c r="S49" i="1"/>
  <c r="T48" i="1"/>
  <c r="S48" i="1"/>
  <c r="Y47" i="1"/>
  <c r="X47" i="1"/>
  <c r="X46" i="1"/>
  <c r="W46" i="1"/>
  <c r="Y46" i="1" s="1"/>
  <c r="V46" i="1"/>
  <c r="U46" i="1"/>
  <c r="T46" i="1"/>
  <c r="R46" i="1"/>
  <c r="Q46" i="1"/>
  <c r="P46" i="1"/>
  <c r="S46" i="1" s="1"/>
  <c r="T45" i="1"/>
  <c r="S45" i="1"/>
  <c r="T44" i="1"/>
  <c r="S44" i="1"/>
  <c r="T43" i="1"/>
  <c r="S43" i="1"/>
  <c r="T42" i="1"/>
  <c r="S42" i="1"/>
  <c r="T41" i="1"/>
  <c r="S41" i="1"/>
  <c r="Y40" i="1"/>
  <c r="X40" i="1"/>
  <c r="T39" i="1"/>
  <c r="S39" i="1"/>
  <c r="T38" i="1"/>
  <c r="S38" i="1"/>
  <c r="T37" i="1"/>
  <c r="S37" i="1"/>
  <c r="T36" i="1"/>
  <c r="S36" i="1"/>
  <c r="Y35" i="1"/>
  <c r="X35" i="1"/>
  <c r="T34" i="1"/>
  <c r="S34" i="1"/>
  <c r="Y33" i="1"/>
  <c r="X33" i="1"/>
  <c r="T32" i="1"/>
  <c r="S32" i="1"/>
  <c r="T31" i="1"/>
  <c r="S31" i="1"/>
  <c r="T30" i="1"/>
  <c r="S30" i="1"/>
  <c r="T29" i="1"/>
  <c r="S29" i="1"/>
  <c r="T28" i="1"/>
  <c r="S28" i="1"/>
  <c r="T27" i="1"/>
  <c r="S27" i="1"/>
  <c r="Y26" i="1"/>
  <c r="X26" i="1"/>
  <c r="T25" i="1"/>
  <c r="S25" i="1"/>
  <c r="T24" i="1"/>
  <c r="S24" i="1"/>
  <c r="T23" i="1"/>
  <c r="S23" i="1"/>
  <c r="T22" i="1"/>
  <c r="S22" i="1"/>
  <c r="Y21" i="1"/>
  <c r="X21" i="1"/>
  <c r="X20" i="1"/>
  <c r="W20" i="1"/>
  <c r="Y20" i="1" s="1"/>
  <c r="V20" i="1"/>
  <c r="U20" i="1"/>
  <c r="T20" i="1"/>
  <c r="R20" i="1"/>
  <c r="Q20" i="1"/>
  <c r="P20" i="1"/>
  <c r="S20" i="1" s="1"/>
  <c r="T19" i="1"/>
  <c r="S19" i="1"/>
  <c r="T18" i="1"/>
  <c r="S18" i="1"/>
  <c r="T17" i="1"/>
  <c r="S17" i="1"/>
  <c r="T16" i="1"/>
  <c r="S16" i="1"/>
  <c r="Y15" i="1"/>
  <c r="X15" i="1"/>
  <c r="S14" i="1"/>
  <c r="Q14" i="1"/>
  <c r="T14" i="1" s="1"/>
  <c r="P14" i="1"/>
  <c r="T13" i="1"/>
  <c r="S13" i="1"/>
  <c r="T12" i="1"/>
  <c r="Q12" i="1"/>
  <c r="P12" i="1"/>
  <c r="S12" i="1" s="1"/>
  <c r="Y11" i="1"/>
  <c r="X11" i="1"/>
  <c r="X10" i="1"/>
  <c r="W10" i="1"/>
  <c r="Y10" i="1" s="1"/>
  <c r="V10" i="1"/>
  <c r="U10" i="1"/>
  <c r="T10" i="1"/>
  <c r="S10" i="1"/>
  <c r="Q10" i="1"/>
  <c r="P10" i="1"/>
  <c r="T9" i="1"/>
  <c r="Q9" i="1"/>
  <c r="P9" i="1"/>
  <c r="S9" i="1" s="1"/>
  <c r="Y130" i="1" l="1"/>
  <c r="X130" i="1"/>
  <c r="W9" i="1"/>
  <c r="X52" i="1"/>
  <c r="T84" i="1"/>
  <c r="X84" i="1"/>
  <c r="T90" i="1"/>
  <c r="Y137" i="1"/>
  <c r="W197" i="1" l="1"/>
  <c r="Y9" i="1"/>
  <c r="X9" i="1"/>
</calcChain>
</file>

<file path=xl/sharedStrings.xml><?xml version="1.0" encoding="utf-8"?>
<sst xmlns="http://schemas.openxmlformats.org/spreadsheetml/2006/main" count="2338" uniqueCount="409">
  <si>
    <t>INDICADORES PARA RESULTADOS</t>
  </si>
  <si>
    <t>Ente Público:</t>
  </si>
  <si>
    <t>INSTITUTO ESTATAL DE LA CULTURA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</si>
  <si>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</si>
  <si>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</si>
  <si>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</si>
  <si>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</si>
  <si>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</si>
  <si>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</si>
  <si>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</si>
  <si>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</si>
  <si>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</si>
  <si>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</si>
  <si>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</si>
  <si>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</si>
  <si>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</si>
  <si>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</si>
  <si>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</si>
  <si>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</si>
  <si>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</si>
  <si>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</si>
  <si>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</si>
  <si>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</si>
  <si>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</si>
  <si>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</si>
  <si>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</si>
  <si>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</si>
  <si>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</si>
  <si>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</si>
  <si>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</si>
  <si>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</si>
  <si>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</si>
  <si>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</si>
  <si>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</si>
  <si>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Guanajuato Educado</t>
  </si>
  <si>
    <t>Educación para la vida</t>
  </si>
  <si>
    <t>02</t>
  </si>
  <si>
    <t>04</t>
  </si>
  <si>
    <t>3011</t>
  </si>
  <si>
    <t>TASA DE VARIACIÓN EN EL NÚMERO DE ASISTENTES A ACTIVIDAES ARTÍSTICAS Y CULTURALES</t>
  </si>
  <si>
    <t>PROPÓSITO</t>
  </si>
  <si>
    <t>ESTRATÉGICO</t>
  </si>
  <si>
    <t>EFICACIA</t>
  </si>
  <si>
    <t>ANUAL</t>
  </si>
  <si>
    <t>TASA DE VARIACIÓN</t>
  </si>
  <si>
    <t>(A=asistentes en año/B=asistentes en 2012 -1)*100 Muestra la variación porcentual en el número de asistentes a actividades artísticas y culturales en el año de referencia con respecto al año base 2012</t>
  </si>
  <si>
    <t>PORCENTAJE</t>
  </si>
  <si>
    <t>(A=usuarios beneficiados/B=usuarios benef. en 2012 -1)*100 Muestra la tasa de variación de los usuarios del programa de fomento a la lectura del año de referencia con respecto al año base.</t>
  </si>
  <si>
    <t>G0102</t>
  </si>
  <si>
    <t>0101</t>
  </si>
  <si>
    <t>DIRECCIÓN ESTRATÉGICA</t>
  </si>
  <si>
    <t>PROYECTO</t>
  </si>
  <si>
    <t>GESTIÓN</t>
  </si>
  <si>
    <t>(A=metas alcanzadas /B=metas programadas *100 Muestra el % cumplimiento de las metas alcanzadas respecto de las programadas</t>
  </si>
  <si>
    <t>A=casos atendidos en ele año /B=casos programados*100 Muestra el % de cumplimiento de los casos en materia jurídica atendidos</t>
  </si>
  <si>
    <t>Campañas de difusión logradas</t>
  </si>
  <si>
    <t>Campañas logradas</t>
  </si>
  <si>
    <t>Número</t>
  </si>
  <si>
    <t>G0101</t>
  </si>
  <si>
    <t>0201</t>
  </si>
  <si>
    <t>ADMINISTRACIÓN DE LOS RECURSOS HUMANOS, MATERIALES, FINANCIEROS Y DE SERVICIOS</t>
  </si>
  <si>
    <t>Promedio de asistentes beneficiados con los programas de difusión artística (cultura en movimiento).</t>
  </si>
  <si>
    <t>INDICADOR</t>
  </si>
  <si>
    <t>TRIMESTRAL</t>
  </si>
  <si>
    <t>Asistentes</t>
  </si>
  <si>
    <t>A(Asistentes a eventos en el año )/B(No. Eventos Culturales cult en el año )*100</t>
  </si>
  <si>
    <t>P0437</t>
  </si>
  <si>
    <t>VINCULACIÓN CON EL SECTOR EDUCATIVO</t>
  </si>
  <si>
    <t>0301</t>
  </si>
  <si>
    <t>Actividades de capacitación y de promoción cultural para el sector educativo (docentes y estudiantes de nivel básico).</t>
  </si>
  <si>
    <t>ENTREGABLE</t>
  </si>
  <si>
    <t>Actividades realizadas.</t>
  </si>
  <si>
    <t>Actividades de animación lectora dirigidas a alumnos de nivel básico.</t>
  </si>
  <si>
    <t>PROCESO</t>
  </si>
  <si>
    <t>MENSUAL</t>
  </si>
  <si>
    <t>Capacitación en fomento a la lectura, dirigidos a docentes.</t>
  </si>
  <si>
    <t>Capacitaciones realizadas.</t>
  </si>
  <si>
    <t>Conferencias activas de música dirigidas a alumnos de nivel básico.</t>
  </si>
  <si>
    <t>Conferencias impartidas.</t>
  </si>
  <si>
    <t>P0431</t>
  </si>
  <si>
    <t>FESTIVAL INTERNACIONAL CERVANTINO</t>
  </si>
  <si>
    <t>0601</t>
  </si>
  <si>
    <t>Actividades de difusión artística  realizadas dentro del Festival Internacional Cervantino (Artes escénicas, actividades académicas y  artes visuales)</t>
  </si>
  <si>
    <t>Acciones de apoyo a los artístas guanajuatenses en el Festival Internacional Cervantino</t>
  </si>
  <si>
    <t>Acciones</t>
  </si>
  <si>
    <t>Presupuesto integrado de recursos financieros de los equipos de apoyo encaminado a la operación del Festival Internacional Cervantino en tiempo.</t>
  </si>
  <si>
    <t>Presupuesto integrado en tiempo</t>
  </si>
  <si>
    <t>Q0013</t>
  </si>
  <si>
    <t>CULTURA EN MOVIMIENTO</t>
  </si>
  <si>
    <t>Espectaculos culturales en los municipios</t>
  </si>
  <si>
    <t>Espectáculos culturales realizados</t>
  </si>
  <si>
    <t>P0428</t>
  </si>
  <si>
    <t>DIFUSIÓN ARTÍSTICA</t>
  </si>
  <si>
    <t>Actividades de Difusión Artística (Espectáculos Culturales)</t>
  </si>
  <si>
    <t>Realización de espectáculos culturales en el Teatro Juarez dentro del Programa "Todos al Teatro"</t>
  </si>
  <si>
    <t>Espectáculos Culturales realizados</t>
  </si>
  <si>
    <t>Realización de espectáculos culturales con la Audición de la Banda de Música del Estado de Guanajuato.</t>
  </si>
  <si>
    <t>Espectáculos Culturales corresponde a la programación y calendarización de espectáculos dentro del programa "Cultura en Movimiento".</t>
  </si>
  <si>
    <t>Espectáculos Culturales Programados y realizados</t>
  </si>
  <si>
    <t>P0434</t>
  </si>
  <si>
    <t>OPERACIÓN DE TEATROS</t>
  </si>
  <si>
    <t>Contratos por arrendamiento del Teatro Cervantes y Juarez realizados.</t>
  </si>
  <si>
    <t>Contratos realizados</t>
  </si>
  <si>
    <t>Convenios firmados</t>
  </si>
  <si>
    <t>Acciones de mantenimiento de los inmuebles de conformidad al calendario anual reportadas</t>
  </si>
  <si>
    <t>Talleres de educación artística no formal, actividades de promoción cultural y exposiciones realizadas en coordinación con las casas de cultura.</t>
  </si>
  <si>
    <t>Talleres</t>
  </si>
  <si>
    <t>Cursos y talleres a promotores culturales y talleristas de casas de cultura.</t>
  </si>
  <si>
    <t xml:space="preserve">Cursos y talleres </t>
  </si>
  <si>
    <t>Porcentaje de asistentes a talleres de educación artística no formal, actividades de difusión artística y exposiciones en coordinación con las Casas de Cultura.</t>
  </si>
  <si>
    <t>P0424</t>
  </si>
  <si>
    <t>APOYOS A CASAS DE LA CULTURA(TALLERES Y ACTIVIDADES DE PROMOCIÓN CULTURAL)</t>
  </si>
  <si>
    <t>Talleres de educación artística no formal impartidos en casas de cultura y salones culturales.</t>
  </si>
  <si>
    <t>Talleres impartidos.</t>
  </si>
  <si>
    <t>Actividades de promoción cultural realizadas en coordinación con las casas de cultura.</t>
  </si>
  <si>
    <t>Exposiciones realizadas en coordinación con las casas de cultura.</t>
  </si>
  <si>
    <t>Exposiciones realizadas.</t>
  </si>
  <si>
    <t>Cursos y talleres a promotores culturales e instructores de casas de cultura impartidos.</t>
  </si>
  <si>
    <t>Cursos y talleres impartidos.</t>
  </si>
  <si>
    <t>Tasa de variación en el número de visitantes a Museos, Sitios Históricos, Zonas Arqueológicas y Festivales que fomenten la identidad y el conocimiento cultural del estado.</t>
  </si>
  <si>
    <t>Visitantes</t>
  </si>
  <si>
    <t>(A/B-1)*100 Muestra la variación en el número de visitantes a Museos, Sitios Históricos, Zonas Arqueológicas y Festivales que fomenten la identidad y el conocimiento cultural del estado del año actual respecto al año base 2012.</t>
  </si>
  <si>
    <t>P0435</t>
  </si>
  <si>
    <t>OPERAR LOS CENTROS DE ATENCIÓN A VISITANTES DE LOS SITIOS ARQUEOLÓGICOS</t>
  </si>
  <si>
    <t>Sitios arqueológicos con Investigación, mantenimiento, restauración y consolidación intervenidos</t>
  </si>
  <si>
    <t>Sitios</t>
  </si>
  <si>
    <t>1101</t>
  </si>
  <si>
    <t>Actividades</t>
  </si>
  <si>
    <t>Sitios Arqueológicos en Operación  (reporte de las actividades de los sitios operando)</t>
  </si>
  <si>
    <t>Sitios Arqueológicos operando</t>
  </si>
  <si>
    <t>P0433</t>
  </si>
  <si>
    <t>OPERACIÓN DE LOS MUSEOS ADSCRITOS AL IEC</t>
  </si>
  <si>
    <t>1001</t>
  </si>
  <si>
    <t>Actividades y eventos de arraigo y fortalecimiento a las tradiciones y arte popular realizados por los Museos del IEC en Operación.</t>
  </si>
  <si>
    <t>Presentaciones artísticas realizadas de: conciertos, cuentacuentos para niños, conciertos didácticos, grupos de teatro infantil , entre otros</t>
  </si>
  <si>
    <t>Talleres para niños y jovenes de: dibujo, pintura, madonnari, cartonería, mascaras, entre otros.</t>
  </si>
  <si>
    <t>Talleres impartidos</t>
  </si>
  <si>
    <t>Exposiciones temporales en los museos realizadas</t>
  </si>
  <si>
    <t>Exposiciones temporales realizadas</t>
  </si>
  <si>
    <t>Presentaciones realizadas de: conferencias, libros, audiovisuales, visitas guiadas, otros.</t>
  </si>
  <si>
    <t>Q0024</t>
  </si>
  <si>
    <t>CIRCUITO ESTATAL DE EXPOSIONES</t>
  </si>
  <si>
    <t>Realización del Circuito Estatal de Exposiciones y tres carteleras.</t>
  </si>
  <si>
    <t>Exposiciones realizadas</t>
  </si>
  <si>
    <t>Porcentaje de libros vendidos de labor editorial</t>
  </si>
  <si>
    <t>LIBROS</t>
  </si>
  <si>
    <t>P0429</t>
  </si>
  <si>
    <t>DIRECCIÓN EDITORIAL</t>
  </si>
  <si>
    <t>Libros publicados y difundidos preferentemente de autores guanajuatenses, sobre temas culturales</t>
  </si>
  <si>
    <t>Libros impresos</t>
  </si>
  <si>
    <t>0701</t>
  </si>
  <si>
    <t>Libros impresos preferentemente de autores guanajuatenses</t>
  </si>
  <si>
    <t>Presentaciones realizadas de libros, para su difusión.</t>
  </si>
  <si>
    <t>Presentaciones de libros realizadas</t>
  </si>
  <si>
    <t>Porcentaje de actividades de fomento a la lectura realizadas</t>
  </si>
  <si>
    <t>Actividades de fomento a la lectura.</t>
  </si>
  <si>
    <t>Q0388</t>
  </si>
  <si>
    <t>GUANAJUATO LECTOR</t>
  </si>
  <si>
    <t>Actividades de animación lectora.</t>
  </si>
  <si>
    <t>Actividades realizadas</t>
  </si>
  <si>
    <t>Lotes de libros adquiridos</t>
  </si>
  <si>
    <t>P2043</t>
  </si>
  <si>
    <t>BIBLIOTECA CENTRAL ESTATAL</t>
  </si>
  <si>
    <t>P0432</t>
  </si>
  <si>
    <t>LECTURA EN MOVIMIENTO</t>
  </si>
  <si>
    <t>Cursos y talleres para bibliotecarios, promotores de lectura, niños narradores y niños escritores.</t>
  </si>
  <si>
    <t>Cursos y talleres realizados</t>
  </si>
  <si>
    <t>Actividades de animación lectora realizadas</t>
  </si>
  <si>
    <t>Porcentaje de usuarios atendidos en la Red Estatal de Bibliotecas Públicas</t>
  </si>
  <si>
    <t>Usuarios</t>
  </si>
  <si>
    <t>Consultas</t>
  </si>
  <si>
    <t>P0436</t>
  </si>
  <si>
    <t>RED ESTATAL DE BIBLIOTECAS PÚBLICAS</t>
  </si>
  <si>
    <t>P0425</t>
  </si>
  <si>
    <t>ATENCIÓN A MIGRANTES</t>
  </si>
  <si>
    <t>Porcentaje de actividades culturales dirigidas a migrantes guanajuatenses en EE.UU.</t>
  </si>
  <si>
    <t>actividades culturales</t>
  </si>
  <si>
    <t>Actividades culturales encaminadas a fomentar el arraigo y fortalecer la identidad de los migrantes guanajuatenses realizadas.</t>
  </si>
  <si>
    <t>Presentaciones artísticas en Estados Unidos realizadas en coordinación con las Organizaciones de migrantes</t>
  </si>
  <si>
    <t>Presentaciones realizadas</t>
  </si>
  <si>
    <t>Cursos, talleres y conferencias en torno al fortalecimiento de la identidad cultural realizadas en coordinación con las Organizaciones de migrantes</t>
  </si>
  <si>
    <t>Cursos, talleres y conferencias realizados</t>
  </si>
  <si>
    <t>Exposiciones artísiticas realizadas en coordinación con las Organizaciones de migrantes</t>
  </si>
  <si>
    <t>Exposiciones artísiticas realizadas</t>
  </si>
  <si>
    <t>Porcentaje de creadores de arte, cultura popular y artistas urbanos apoyados</t>
  </si>
  <si>
    <t>CREADORES</t>
  </si>
  <si>
    <t>Actividades de apoyo para los creadores, artistas y artesanos</t>
  </si>
  <si>
    <t>Realizar el Festival "Madonnari".</t>
  </si>
  <si>
    <t>FESTIVAL</t>
  </si>
  <si>
    <t>Investigación publicada y difundida sobre arte popular.</t>
  </si>
  <si>
    <t>Realizar curso o taller de arte popular.</t>
  </si>
  <si>
    <t>Curso o Taller realizado</t>
  </si>
  <si>
    <t>Realizar cursos y talleres de especialización artística</t>
  </si>
  <si>
    <t>Cursos para técnicos en atención de espacios culturales (cursos Museo-grafía)</t>
  </si>
  <si>
    <t>Cursos y talleres de formación y producción artistica (Bandas de viento y Orquesta infantiles y juveniles)</t>
  </si>
  <si>
    <t>Q0011</t>
  </si>
  <si>
    <t>ARTE JÓVEN</t>
  </si>
  <si>
    <t>Cursos  y talleres de "Arte Joven"</t>
  </si>
  <si>
    <t>0401</t>
  </si>
  <si>
    <t>jóvenes capacitados</t>
  </si>
  <si>
    <t>Q0012</t>
  </si>
  <si>
    <t>TALLER SOBRE TÉCNICA MADONNARI</t>
  </si>
  <si>
    <t>Realización del Festival Madonnari</t>
  </si>
  <si>
    <t>Q0021</t>
  </si>
  <si>
    <t>BANDAS DE VIENTO Y ORQUESTAS INFANTILES Y JUVENILES</t>
  </si>
  <si>
    <t>Capacitar a alumnos en bandas de viento</t>
  </si>
  <si>
    <t>Alumnos capacitados</t>
  </si>
  <si>
    <t>Capacitar a alumnos en Orquestas sinfónicas</t>
  </si>
  <si>
    <t>Q0421</t>
  </si>
  <si>
    <t>INSTITUCIONES ESTATALES DE CULTURA</t>
  </si>
  <si>
    <t>Q0023</t>
  </si>
  <si>
    <t>ATENCIÓN A CREADORES</t>
  </si>
  <si>
    <t>Concursos realizados</t>
  </si>
  <si>
    <t>P0426</t>
  </si>
  <si>
    <t>COORDINACIÓN ACADÉMICA</t>
  </si>
  <si>
    <t>Cursos y talleres de especialización  artística realizados</t>
  </si>
  <si>
    <t>Curso para técnicos en atención de espacios culturales (curso de museo-grafía) realizado.</t>
  </si>
  <si>
    <t>Curso realizado</t>
  </si>
  <si>
    <t>P0427</t>
  </si>
  <si>
    <t>COORDINACIÓN DE CULTURAS POPULARES</t>
  </si>
  <si>
    <t>Concursos realizados que promuevan a los Creadores artistas y artesanos con apoyos.</t>
  </si>
  <si>
    <t>Curso o taller de apoyo a los creadores y artistas de arte popular realizado.</t>
  </si>
  <si>
    <t>Porcentaje de intervenciones a inmuebles catalogados</t>
  </si>
  <si>
    <t>INTERVENCIONES</t>
  </si>
  <si>
    <t>inmuebles catalogados Intervenidos</t>
  </si>
  <si>
    <t>Centro de las Artes de Guanajuato, en Salamanca con adecuaciones, rehabilitación  o equipamiento Intervenido.</t>
  </si>
  <si>
    <t>P0423</t>
  </si>
  <si>
    <t>CONSERVACIÓN Y DIFUSIÓN DEL PATRIMONIO</t>
  </si>
  <si>
    <t>0501</t>
  </si>
  <si>
    <t>Cursos para el público interesado sobre patrimonio cultural tangible de la entidad.</t>
  </si>
  <si>
    <t>curso realizado</t>
  </si>
  <si>
    <t>Diplomado en Arquitectura Religiosa de Guanajuato concluido.</t>
  </si>
  <si>
    <t>Diplomado concluido</t>
  </si>
  <si>
    <t>Q0022</t>
  </si>
  <si>
    <t>CENTRO DE LAS ARTES DE GUANAJUATO, CLAUSTRO MAYOR</t>
  </si>
  <si>
    <t>Espacio rehabilitado</t>
  </si>
  <si>
    <t>Realización de Programa académico y artístico en el Claustro Mayor, municipio de Salamanca</t>
  </si>
  <si>
    <t>Programa desarrollado</t>
  </si>
  <si>
    <t>Q0025</t>
  </si>
  <si>
    <t>CONSERVACIÓN Y DIFUSIÓN DEL PATRIMONIO CULTURAL DE LA ENTIDAD</t>
  </si>
  <si>
    <t>Restauración realizada</t>
  </si>
  <si>
    <t>Obra terminada</t>
  </si>
  <si>
    <t>Q2266</t>
  </si>
  <si>
    <t>REHABILITACIÓN DE SALAS DEL MUSEO  JOSÉ Y TOMÁS CHAVEZ MORADO</t>
  </si>
  <si>
    <t>Rehabilitación realizada</t>
  </si>
  <si>
    <t>Q2499</t>
  </si>
  <si>
    <t>MUSEO DE LA CIUDAD DE PURÍSIMA DEL RINCÓN, GTO</t>
  </si>
  <si>
    <t>metros cuadrados construidos</t>
  </si>
  <si>
    <t>equipamiento adquirido y en operación</t>
  </si>
  <si>
    <t>Q2019</t>
  </si>
  <si>
    <t>PROYECTO INTEGRAL PARA LA CONSTRUCCIÓN DE LA CASA DE LA CULTURA EN SALAMANCA</t>
  </si>
  <si>
    <t>Proyecto Ejecutivo elaborado</t>
  </si>
  <si>
    <t>Porcentaje de sitios arqueológicos intervenidos</t>
  </si>
  <si>
    <t>Q0014</t>
  </si>
  <si>
    <t>PRESERVACIÓN DE ZONAS ARQUEOLÓGICAS DE GUANAJUATO, SITIO ARQUEOLÓGICO CAÑADA DE LA VIRGEN</t>
  </si>
  <si>
    <t>intervenciones realizadas</t>
  </si>
  <si>
    <t>Q0015</t>
  </si>
  <si>
    <t>PRESERVACIÓN DE ZONAS ARQUEOLÓGICAS DE GUANAJUATO, SITIO ARQUEOLÓGICO EL CÓPORO</t>
  </si>
  <si>
    <t>Centro de atención a visitantes operando</t>
  </si>
  <si>
    <t>visitantes atendidos</t>
  </si>
  <si>
    <t>Q0016</t>
  </si>
  <si>
    <t>PRESERVACIÓN DE ZONAS ARQUEOLÓGICAS DE GUANAJUATO, SITIO ARQUEOLÓGICO CERRO DE LOS REMEDIOS</t>
  </si>
  <si>
    <t>Q0017</t>
  </si>
  <si>
    <t>PRESERVACIÓN DE ZONAS ARQUEOLÓGICAS DE GUANAJUATO, SITIO ARQUEOLÓGICO PLAZUELAS</t>
  </si>
  <si>
    <t>Intervenciones realizadas</t>
  </si>
  <si>
    <t>Q0018</t>
  </si>
  <si>
    <t>PRESERVACIÓN DE ZONAS ARQUEOLÓGICAS DE GUANAJUATO, SITIO ARQUEOLÓGICO PERALTA</t>
  </si>
  <si>
    <t>Preservación de la zona Arqueológica de Peralta con intervenciones  de conservación y mantenimiento, Investigación, protección técnica.</t>
  </si>
  <si>
    <t>Visitantes atendidos</t>
  </si>
  <si>
    <t>Q0019</t>
  </si>
  <si>
    <t>PRESERVACIÓN DE ZONAS ARQUEOLÓGICAS DE GUANAJUATO, SITIO ARQUEOLÓGICO VICTORIA</t>
  </si>
  <si>
    <t>Visitantes Atendidos</t>
  </si>
  <si>
    <t>Porcentaje de espacios culturales intervenidos</t>
  </si>
  <si>
    <t>ESPACIOS</t>
  </si>
  <si>
    <t>P0430</t>
  </si>
  <si>
    <t>ESPACIOS CULTURALES REHABILITADOS Y EQUIPADOS</t>
  </si>
  <si>
    <t>Espacios culturales con acciones de Fortalecimiento de la infraestructura, adecuación y equipamiento.</t>
  </si>
  <si>
    <t>Espacios culturales apoyados.</t>
  </si>
  <si>
    <t>Espacios culturales Apoyados con la adquisición de equipo para la realización de actividades de promoción, difusión y educación artística.</t>
  </si>
  <si>
    <t>Total del Gasto</t>
  </si>
  <si>
    <t>Bajo protesta de decir verdad declaramos que los Estados Financieros y sus Notas son razonablemente correctos y responsabilidad del emisor</t>
  </si>
  <si>
    <t>Juan Alcocer Flores</t>
  </si>
  <si>
    <t xml:space="preserve">Director General </t>
  </si>
  <si>
    <t>Directora de Administración</t>
  </si>
  <si>
    <t>Del 1 de Enero al 31 de Marzo de 2018</t>
  </si>
  <si>
    <t>Tasa de variación de usuarios del programa de fomento a la lectura.</t>
  </si>
  <si>
    <t>Número de indicadores con metas logradas que son responsabilidad de la institución</t>
  </si>
  <si>
    <t>Metas logradas</t>
  </si>
  <si>
    <t>Número de  solicitudes y casos en materia jurídica atendidos</t>
  </si>
  <si>
    <t>Casos en materia jurídica atendidos</t>
  </si>
  <si>
    <t>Elaboración de  Estados Financieros del IEC</t>
  </si>
  <si>
    <t>Estados Financieros elaborados</t>
  </si>
  <si>
    <t>A=Estados financieros</t>
  </si>
  <si>
    <t>Realizar pagos de nómina y sus registros contables</t>
  </si>
  <si>
    <t>Pagos de Nómina Realizados</t>
  </si>
  <si>
    <t>A=Pagos de nómina</t>
  </si>
  <si>
    <t>Realizar traslado de personal dentro y fuera del estado a eventos culturales</t>
  </si>
  <si>
    <t>transportes realizados</t>
  </si>
  <si>
    <t>A=Traslados</t>
  </si>
  <si>
    <t>Solicitudes atendidas con adquisiciones de bienes y materiales en las áreas del IEC</t>
  </si>
  <si>
    <t>Solicitudes atendidas</t>
  </si>
  <si>
    <t>A=solicitudes</t>
  </si>
  <si>
    <t>Equipos de apoyo de Gobierno del Estado coordinados para las actividades operativas y de logística encaminadas a la realización del festival</t>
  </si>
  <si>
    <t>Equipos de apoyo coordinados</t>
  </si>
  <si>
    <t>Pago de honorarios, materiales , servicios, ayudas y adquisición de bienes por la operación y mantenimiento de  recintos culturales, foros, taquiilas y otros para la realización del Festival</t>
  </si>
  <si>
    <t>Programa autorizado</t>
  </si>
  <si>
    <t>Proyectos artísticos de Guanajuato seleccionados en la programación oficial del FIC</t>
  </si>
  <si>
    <t>Proyectos artísticos seleccionados</t>
  </si>
  <si>
    <t>Acciones de mantenimiento realizadas</t>
  </si>
  <si>
    <t>Convenios para la aplicación del esquema de colaboración por participación en materia de Difusión Cultural y Artística. Presentaciones de eventos artísticos y culturales en los Teatros Cervantes y Juárez, en colaboración con instancias públicas y privadas, convenidas/realizadas.</t>
  </si>
  <si>
    <t>Actividades Culturales alternativas en los sitios arqueológicos (Reporte de actividades de exposiciones itinerantes  dentro de los sitios arqueológicos  y  talleres interactivos en coordinación con otras  instituciones privadas y de gobierno)</t>
  </si>
  <si>
    <t>Exposiciones itinerantes y talleres interactivos realizados</t>
  </si>
  <si>
    <t>Sitios Arqueológicos en Operación para su visita  (en Centro de atención a visitantes actividades de exposiciones permanentes en cada de los sitios operando)</t>
  </si>
  <si>
    <t>Exposiciones permanentes realizadas</t>
  </si>
  <si>
    <t>Presentaciones artísticas realizadas</t>
  </si>
  <si>
    <t>Supervisión de los Museos del IEC en operación.</t>
  </si>
  <si>
    <t>Museos del IEC Supervisado</t>
  </si>
  <si>
    <t>Promoción y Difusión en Ferias de libros en las que se participa.</t>
  </si>
  <si>
    <t>Difusiónes en Ferias de libros</t>
  </si>
  <si>
    <t>Ampliar la oferta de libros en las actividades de fomento a la lectura.</t>
  </si>
  <si>
    <t>Consultas de libros realizadas en la Biblioteca Central Estatal.</t>
  </si>
  <si>
    <t>Consultas de libros realizadas.</t>
  </si>
  <si>
    <t>Préstamos de libros a domicilio en la Biblioteca Central Estatal.</t>
  </si>
  <si>
    <t>Consultas realizadas en la Red Estatal de Bibliotecas Públicas (204 bibliotecas operando)</t>
  </si>
  <si>
    <t>Consultas a la plataforma digital, realizadas en las bibliotecas de la Red Estatal de Bibliotecas Públicas.</t>
  </si>
  <si>
    <t>Consultas digitales realizadas.</t>
  </si>
  <si>
    <t>Consultas de libros realizadas en las bibliotecas de la Red Estatal de Bibliotecas Públicas.</t>
  </si>
  <si>
    <t>Libro publicado y difundido de arte popular</t>
  </si>
  <si>
    <t>Presentaciones de danza y teatral</t>
  </si>
  <si>
    <t>Un curso de capacitación</t>
  </si>
  <si>
    <t>Formación en agrupaciones de bandas y orquestas</t>
  </si>
  <si>
    <t>Se realizaran 2 cursos: en expresión urbana comunitaria</t>
  </si>
  <si>
    <t>Se realizará un encuentro de expresiones urbanas en el claustro mayor</t>
  </si>
  <si>
    <t>Se realizará un diplomado en danzas urbanas</t>
  </si>
  <si>
    <t>Participantes del Festival</t>
  </si>
  <si>
    <t>Rehabilitación y equipamiento de la Biblioteca Central Estatal Wigberto Jiménez Moreno.</t>
  </si>
  <si>
    <t>Biblioteca rehabilitada y equipada</t>
  </si>
  <si>
    <t>Sexta sesión de seminario de ensayo (Refrendo 2017)</t>
  </si>
  <si>
    <t>Pago realizado</t>
  </si>
  <si>
    <t>Rehabilitación y equipamiento de la Biblioteca Central Estatal Wigberto Jiménez Moreno. (Refrendo 2017)</t>
  </si>
  <si>
    <t>Biblioteca rehabilitada</t>
  </si>
  <si>
    <t>Conservación del acervo de los museos del Instituto Estatal de la Cultura (REFRENDO 2017)</t>
  </si>
  <si>
    <t>acervo conservado</t>
  </si>
  <si>
    <t>Equipamiento integral de museos del IEC Refrendo 2017</t>
  </si>
  <si>
    <t>Museo Equipado</t>
  </si>
  <si>
    <t>Equipamiento de la Biblioteca Central Estatal Wigberto Jiménez Moreno (Sría. Cultura 2017)</t>
  </si>
  <si>
    <t>Biblioteca equipada</t>
  </si>
  <si>
    <t>Realizar concursos de arte popular de cacahuate, cocina, baile, alfarería, dulces, máscaras, piñatas, etc en el Estado de Guanajuato.</t>
  </si>
  <si>
    <t>concurso realizado</t>
  </si>
  <si>
    <t>Realizar el Tercer Encuentro de Arte Popular en el Claustro Mayor del ex convento agustino Fray Juan de Sahagún en el mes de abril</t>
  </si>
  <si>
    <t>encuentro realizado</t>
  </si>
  <si>
    <t>Inmuebles intervenidos</t>
  </si>
  <si>
    <t>Centro de lasa artes intervenido</t>
  </si>
  <si>
    <t>Diseño, programación y operación de software para la gestión y consulta del Fondo Documental José Chávez Morado y Olga Costa</t>
  </si>
  <si>
    <t>Software concluido</t>
  </si>
  <si>
    <t>Rehabilitación y mantenimiento de espacios interiores en el Claustro Mayor, municipio de Salamanca</t>
  </si>
  <si>
    <t>Rehabilitación y restauración del Santuario de Guadalupe, municipio de Abasolo. (refrendo)</t>
  </si>
  <si>
    <t>Rehabilitación y restauración del Santuario de Guadalupe, municipio de Silao. (refrendo)</t>
  </si>
  <si>
    <t>Rehabilitación y restauración del templo de Nuestra Señora de los Ángeles, municipio de León. (refrendo)</t>
  </si>
  <si>
    <t>Restauración y Conservación del Templo de San Miguel, poblado Aguas Buenas, en el municipio de Silao de la Victoria Gto.</t>
  </si>
  <si>
    <t>Restauración y Conservación de la Capilla de la virgen de Guadalupe en el municipio de Doctor Mora Gto.</t>
  </si>
  <si>
    <t>Restauración y Conservación del Templo del Señor de la Piedad, poblado del Carmen, en el municipio de Victoria Gto.</t>
  </si>
  <si>
    <t>Construcción de la cuarta etapa de la Escuela Taller de Museografía y Conservación José Chávez Morado de Guanajuato, Gto. (refrendo 2017)</t>
  </si>
  <si>
    <t>4ta. Etapa concluida.</t>
  </si>
  <si>
    <t>Rehabilitación de techumbre del Teatro "Fray Pedro de Gante" en el barrio del Coecillo del municipio de León, Gto. (refrendo)</t>
  </si>
  <si>
    <t>Q2825</t>
  </si>
  <si>
    <t>PROGRAMA DE ESCULTURAS TEMÁTICAS</t>
  </si>
  <si>
    <t>Producción, traslado y montaje de una escultura de broce, escala 1:1 en Unidad Deportiva Norte del municipio de León</t>
  </si>
  <si>
    <t>Escultura realizada</t>
  </si>
  <si>
    <t>Producción, traslado y montaje de una escultura de broce, escala 1:1 en Macro Deportivo León I</t>
  </si>
  <si>
    <t>Producción, traslado y montaje de una escultura de broce, escala 1:1 en Parque Xochipilli de Celaya</t>
  </si>
  <si>
    <t>Producción, traslado y montaje de una escultura de broce, escala 1:1 en Parque Urbano ubicado en la ciudad de Celaya.</t>
  </si>
  <si>
    <t>Producción, traslado y montaje de una escultura de broce, escala 1:1 en la Nueva Casa de la Cultura de Salamanca</t>
  </si>
  <si>
    <t>Producción, traslado y montaje de una escultura de broce, escala 1:1 en Museo Hermenegildo Bustos en Purísima del Rincón.</t>
  </si>
  <si>
    <t>Rehabilitación de Salas Permanentes y temporales del Museo José y Tomás Chávez Morado de Silao (Refrendo 2017) y proyecto ejecutivo</t>
  </si>
  <si>
    <t>Q2495</t>
  </si>
  <si>
    <t>AUDITORIO EN EL DESARROLLO PLAZA PURÍSIMA</t>
  </si>
  <si>
    <t>Construcción del Auditorio (etapa básica), en el Desarrollo de la Plaza Purísima, municipio de Purísima del Rincón (refrendo 2017) y Adquisición e instalación del elevador</t>
  </si>
  <si>
    <t>Etapa básica concluida</t>
  </si>
  <si>
    <t>Supervisión externa para la construcción del auditorio (etapa básica), en el desarrollo de la Plaza Purísima, Municipio de Purísima del Rincón</t>
  </si>
  <si>
    <t>Restauración de obras artísticas Refrendo 2017</t>
  </si>
  <si>
    <t>Piezas de acervo restauradas</t>
  </si>
  <si>
    <t>Equipamiento para el Museo de la ciudad de Purísima del Rincón. Refrendo 2017</t>
  </si>
  <si>
    <t>Equipamiento aadquirido y en opereación</t>
  </si>
  <si>
    <t>Construcción de la 2da etapa del museo (refrendo 2017)</t>
  </si>
  <si>
    <t>Construcción de la segunda etapa de la casa de la cultura de Salamanca (Refrendo 2017)</t>
  </si>
  <si>
    <t>Q2676</t>
  </si>
  <si>
    <t>CONSTRUCCIÓN DE LA ESCUELA DE MUSEOGRAFÍA Y CONSERVACIÓN JOSÉ Y TOMÁS CHAVEZ MORADO</t>
  </si>
  <si>
    <t>Ejecución de trabajos relacionados a instalaciones; eléctricas, voz y datos, aire acondicionado, apartarrayos y contra incendios</t>
  </si>
  <si>
    <t>Obra concluida</t>
  </si>
  <si>
    <t>Q2766</t>
  </si>
  <si>
    <t>ADECUACIÓN DE LA CASA CONDE RUL</t>
  </si>
  <si>
    <t>Adecuación de espacios de la Casa del Conde Rul en Museo.</t>
  </si>
  <si>
    <t>Adecuación realizada</t>
  </si>
  <si>
    <t>proyecto Ejecutivo deAdecuación de espacios de la Casa del Conde Rul en Museo.</t>
  </si>
  <si>
    <t>Instalación de un sistema de CCTV para el Museo de la Casa del Conde Rul</t>
  </si>
  <si>
    <t>Sistema instalado</t>
  </si>
  <si>
    <t>Operación del museo</t>
  </si>
  <si>
    <t>Museo operando</t>
  </si>
  <si>
    <t>Centro de Atención a Visitantes Operando de la zona Arqueológica Cañada de la Virgen.</t>
  </si>
  <si>
    <t>Preservación de la zona Arqueológica Cañada de la Virgen con intervenciones  de conservación y mantenimiento, Investigación, protección técnica.</t>
  </si>
  <si>
    <t>Centro de Atención a Visitantes Operando de la zona Arqueológica El Cóporo</t>
  </si>
  <si>
    <t>Preservación de la zona Arqueológica El Cóporo con intervenciones  de conservación y mantenimiento, Investigación, protección técnica.</t>
  </si>
  <si>
    <t>Preservación de la zona Arqueológica Cerro de los Remedios con intervenciones  de conservación y mantenimiento, Investigación, protección técnica.</t>
  </si>
  <si>
    <t>Preservación de la zona arqueológica Plazuelas</t>
  </si>
  <si>
    <t>Centro de Atención a Visitantes Operando de la zona Arqueológica de Peralta - operando</t>
  </si>
  <si>
    <t>Ejecución de acciones de rescate</t>
  </si>
  <si>
    <t>Espacios culturales equipados</t>
  </si>
  <si>
    <t>Martha Guadalupe Saucedo Serrano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</si>
</sst>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 applyBorder="1" applyAlignment="1">
      <alignment horizontal="right"/>
    </xf>
    <xf numFmtId="0" fontId="3" fillId="0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5" fillId="0" borderId="1" xfId="0" applyFont="1" applyFill="1" applyBorder="1"/>
    <xf numFmtId="0" fontId="0" fillId="0" borderId="0" xfId="0" applyFill="1" applyAlignment="1" applyProtection="1">
      <protection locked="0"/>
    </xf>
    <xf numFmtId="49" fontId="0" fillId="0" borderId="0" xfId="0" applyNumberFormat="1" applyFill="1" applyAlignmen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10" fontId="7" fillId="0" borderId="0" xfId="2" applyNumberFormat="1" applyFont="1" applyFill="1" applyAlignment="1" applyProtection="1">
      <protection locked="0"/>
    </xf>
    <xf numFmtId="9" fontId="7" fillId="0" borderId="0" xfId="4" applyFont="1" applyFill="1" applyAlignment="1" applyProtection="1">
      <protection locked="0"/>
    </xf>
    <xf numFmtId="43" fontId="8" fillId="0" borderId="0" xfId="5" applyFont="1" applyFill="1" applyAlignment="1" applyProtection="1">
      <protection locked="0"/>
    </xf>
    <xf numFmtId="10" fontId="8" fillId="0" borderId="0" xfId="4" applyNumberFormat="1" applyFont="1" applyFill="1" applyAlignment="1" applyProtection="1">
      <protection locked="0"/>
    </xf>
    <xf numFmtId="164" fontId="8" fillId="0" borderId="0" xfId="5" applyNumberFormat="1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Alignment="1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0" xfId="0" applyFont="1" applyFill="1" applyAlignment="1" applyProtection="1">
      <protection locked="0"/>
    </xf>
    <xf numFmtId="9" fontId="0" fillId="0" borderId="0" xfId="2" applyFont="1" applyFill="1" applyAlignment="1" applyProtection="1">
      <protection locked="0"/>
    </xf>
    <xf numFmtId="43" fontId="7" fillId="0" borderId="0" xfId="5" applyFont="1" applyFill="1" applyAlignment="1" applyProtection="1">
      <protection locked="0"/>
    </xf>
    <xf numFmtId="10" fontId="7" fillId="0" borderId="0" xfId="4" applyNumberFormat="1" applyFont="1" applyFill="1" applyAlignment="1" applyProtection="1">
      <protection locked="0"/>
    </xf>
    <xf numFmtId="49" fontId="9" fillId="0" borderId="0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Alignment="1" applyProtection="1">
      <protection locked="0"/>
    </xf>
    <xf numFmtId="0" fontId="0" fillId="0" borderId="0" xfId="0" applyFill="1"/>
    <xf numFmtId="9" fontId="7" fillId="0" borderId="0" xfId="2" applyFont="1" applyFill="1" applyAlignment="1" applyProtection="1"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164" fontId="0" fillId="0" borderId="0" xfId="1" applyNumberFormat="1" applyFont="1" applyFill="1" applyAlignment="1" applyProtection="1">
      <protection locked="0"/>
    </xf>
    <xf numFmtId="0" fontId="10" fillId="0" borderId="0" xfId="0" applyFont="1" applyFill="1" applyAlignment="1" applyProtection="1">
      <alignment wrapText="1"/>
      <protection locked="0"/>
    </xf>
    <xf numFmtId="49" fontId="0" fillId="0" borderId="0" xfId="0" applyNumberFormat="1" applyFont="1" applyFill="1" applyAlignment="1" applyProtection="1">
      <protection locked="0"/>
    </xf>
    <xf numFmtId="2" fontId="0" fillId="0" borderId="0" xfId="0" applyNumberFormat="1" applyFont="1" applyFill="1" applyAlignment="1" applyProtection="1">
      <protection locked="0"/>
    </xf>
    <xf numFmtId="164" fontId="0" fillId="0" borderId="0" xfId="0" applyNumberFormat="1" applyFont="1" applyFill="1" applyAlignment="1" applyProtection="1">
      <protection locked="0"/>
    </xf>
    <xf numFmtId="1" fontId="0" fillId="0" borderId="0" xfId="0" applyNumberFormat="1" applyFont="1" applyFill="1" applyAlignment="1" applyProtection="1">
      <protection locked="0"/>
    </xf>
    <xf numFmtId="164" fontId="7" fillId="0" borderId="0" xfId="5" applyNumberFormat="1" applyFont="1" applyFill="1" applyAlignment="1" applyProtection="1">
      <protection locked="0"/>
    </xf>
    <xf numFmtId="0" fontId="0" fillId="0" borderId="0" xfId="0" applyFill="1" applyAlignment="1">
      <alignment wrapText="1"/>
    </xf>
    <xf numFmtId="0" fontId="10" fillId="0" borderId="0" xfId="0" applyFont="1" applyFill="1"/>
    <xf numFmtId="43" fontId="0" fillId="0" borderId="0" xfId="1" applyFont="1" applyFill="1" applyAlignment="1" applyProtection="1">
      <protection locked="0"/>
    </xf>
    <xf numFmtId="49" fontId="0" fillId="0" borderId="0" xfId="0" applyNumberFormat="1" applyFill="1" applyAlignment="1" applyProtection="1">
      <alignment wrapText="1"/>
      <protection locked="0"/>
    </xf>
    <xf numFmtId="43" fontId="0" fillId="0" borderId="0" xfId="0" applyNumberFormat="1" applyFont="1" applyFill="1" applyAlignment="1" applyProtection="1">
      <protection locked="0"/>
    </xf>
    <xf numFmtId="49" fontId="9" fillId="0" borderId="0" xfId="0" applyNumberFormat="1" applyFont="1" applyFill="1" applyBorder="1" applyAlignment="1" applyProtection="1">
      <alignment horizontal="left" wrapText="1"/>
      <protection locked="0"/>
    </xf>
    <xf numFmtId="9" fontId="7" fillId="0" borderId="0" xfId="4" applyNumberFormat="1" applyFont="1" applyFill="1" applyAlignment="1" applyProtection="1">
      <protection locked="0"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protection locked="0"/>
    </xf>
    <xf numFmtId="0" fontId="4" fillId="0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/>
    <xf numFmtId="0" fontId="4" fillId="0" borderId="0" xfId="0" applyFont="1" applyFill="1" applyBorder="1"/>
    <xf numFmtId="0" fontId="4" fillId="0" borderId="10" xfId="0" applyFont="1" applyFill="1" applyBorder="1"/>
    <xf numFmtId="0" fontId="6" fillId="0" borderId="2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1" xfId="0" applyFont="1" applyFill="1" applyBorder="1"/>
    <xf numFmtId="0" fontId="6" fillId="0" borderId="5" xfId="0" applyFont="1" applyFill="1" applyBorder="1"/>
    <xf numFmtId="43" fontId="6" fillId="0" borderId="5" xfId="0" applyNumberFormat="1" applyFont="1" applyFill="1" applyBorder="1"/>
    <xf numFmtId="0" fontId="6" fillId="0" borderId="0" xfId="0" applyFont="1" applyFill="1"/>
    <xf numFmtId="43" fontId="4" fillId="0" borderId="0" xfId="1" applyFont="1" applyFill="1"/>
    <xf numFmtId="0" fontId="7" fillId="0" borderId="0" xfId="0" applyFont="1" applyFill="1"/>
    <xf numFmtId="43" fontId="4" fillId="0" borderId="0" xfId="0" applyNumberFormat="1" applyFont="1" applyFill="1"/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5" xfId="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 indent="3"/>
    </xf>
    <xf numFmtId="0" fontId="6" fillId="0" borderId="3" xfId="0" applyFont="1" applyFill="1" applyBorder="1" applyAlignment="1">
      <alignment horizontal="left" vertical="center" wrapText="1" indent="3"/>
    </xf>
    <xf numFmtId="49" fontId="11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6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2" fontId="0" fillId="0" borderId="0" xfId="0" applyNumberFormat="1" applyFill="1" applyAlignment="1" applyProtection="1">
      <protection locked="0"/>
    </xf>
    <xf numFmtId="9" fontId="7" fillId="0" borderId="0" xfId="2" applyNumberFormat="1" applyFont="1" applyFill="1" applyAlignment="1" applyProtection="1">
      <protection locked="0"/>
    </xf>
    <xf numFmtId="165" fontId="0" fillId="0" borderId="0" xfId="1" applyNumberFormat="1" applyFont="1" applyFill="1" applyAlignment="1" applyProtection="1">
      <protection locked="0"/>
    </xf>
    <xf numFmtId="12" fontId="0" fillId="0" borderId="0" xfId="1" applyNumberFormat="1" applyFont="1" applyFill="1" applyAlignment="1" applyProtection="1">
      <protection locked="0"/>
    </xf>
    <xf numFmtId="0" fontId="3" fillId="0" borderId="4" xfId="3" applyFont="1" applyFill="1" applyBorder="1" applyAlignment="1">
      <alignment horizontal="center" vertical="center" wrapText="1"/>
    </xf>
  </cellXfs>
  <cellStyles count="6">
    <cellStyle name="Millares" xfId="1" builtinId="3"/>
    <cellStyle name="Millares 2 16" xfId="5"/>
    <cellStyle name="Normal" xfId="0" builtinId="0"/>
    <cellStyle name="Normal_141008Reportes Cuadros Institucionales-sectorialesADV" xfId="3"/>
    <cellStyle name="Porcentaje" xfId="2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203"/>
  <sheetViews>
    <sheetView tabSelected="1" workbookViewId="0">
      <selection activeCell="I14" sqref="I14"/>
    </sheetView>
  </sheetViews>
  <sheetFormatPr baseColWidth="10" defaultRowHeight="12.75" x14ac:dyDescent="0.2"/>
  <cols>
    <col min="1" max="1" width="2.140625" style="1" customWidth="1"/>
    <col min="2" max="2" width="8" style="1" customWidth="1"/>
    <col min="3" max="3" width="22.28515625" style="1" bestFit="1" customWidth="1"/>
    <col min="4" max="4" width="5.28515625" style="1" customWidth="1"/>
    <col min="5" max="5" width="4.140625" style="1" customWidth="1"/>
    <col min="6" max="6" width="3.7109375" style="1" customWidth="1"/>
    <col min="7" max="7" width="8.140625" style="1" customWidth="1"/>
    <col min="8" max="8" width="5.42578125" style="1" customWidth="1"/>
    <col min="9" max="9" width="39.140625" style="1" customWidth="1"/>
    <col min="10" max="14" width="12.7109375" style="1" customWidth="1"/>
    <col min="15" max="15" width="13.7109375" style="1" customWidth="1"/>
    <col min="16" max="16" width="11.5703125" style="1" customWidth="1"/>
    <col min="17" max="17" width="11.42578125" style="1" customWidth="1"/>
    <col min="18" max="18" width="14.28515625" style="1" customWidth="1"/>
    <col min="19" max="20" width="11.42578125" style="1" customWidth="1"/>
    <col min="21" max="21" width="15" style="1" customWidth="1"/>
    <col min="22" max="22" width="16.85546875" style="1" customWidth="1"/>
    <col min="23" max="23" width="15.42578125" style="1" bestFit="1" customWidth="1"/>
    <col min="24" max="25" width="11.42578125" style="1" customWidth="1"/>
    <col min="26" max="26" width="13.140625" style="1" customWidth="1"/>
    <col min="27" max="27" width="15.140625" style="1" bestFit="1" customWidth="1"/>
    <col min="28" max="16384" width="11.42578125" style="1"/>
  </cols>
  <sheetData>
    <row r="1" spans="2:27" ht="6" customHeight="1" x14ac:dyDescent="0.2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</row>
    <row r="2" spans="2:27" x14ac:dyDescent="0.2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2:27" x14ac:dyDescent="0.2">
      <c r="B3" s="74" t="s">
        <v>284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2:27" ht="15" customHeight="1" x14ac:dyDescent="0.2">
      <c r="D4" s="3" t="s">
        <v>1</v>
      </c>
      <c r="E4" s="75" t="s">
        <v>2</v>
      </c>
      <c r="F4" s="75"/>
      <c r="G4" s="75"/>
      <c r="H4" s="75"/>
      <c r="I4" s="75"/>
      <c r="J4" s="4"/>
      <c r="K4" s="4"/>
      <c r="L4" s="5"/>
      <c r="M4" s="5"/>
      <c r="N4" s="6"/>
      <c r="O4" s="2"/>
    </row>
    <row r="5" spans="2:27" ht="8.2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27" ht="15" customHeight="1" x14ac:dyDescent="0.2">
      <c r="B6" s="76" t="s">
        <v>3</v>
      </c>
      <c r="C6" s="77"/>
      <c r="D6" s="78" t="s">
        <v>4</v>
      </c>
      <c r="E6" s="79"/>
      <c r="F6" s="79"/>
      <c r="G6" s="79"/>
      <c r="H6" s="80"/>
      <c r="I6" s="91" t="s">
        <v>5</v>
      </c>
      <c r="J6" s="97"/>
      <c r="K6" s="97"/>
      <c r="L6" s="97"/>
      <c r="M6" s="97"/>
      <c r="N6" s="97"/>
      <c r="O6" s="92"/>
      <c r="P6" s="91" t="s">
        <v>6</v>
      </c>
      <c r="Q6" s="97"/>
      <c r="R6" s="97"/>
      <c r="S6" s="97"/>
      <c r="T6" s="92"/>
      <c r="U6" s="91" t="s">
        <v>7</v>
      </c>
      <c r="V6" s="97"/>
      <c r="W6" s="97"/>
      <c r="X6" s="97"/>
      <c r="Y6" s="92"/>
    </row>
    <row r="7" spans="2:27" ht="12.75" customHeight="1" x14ac:dyDescent="0.2">
      <c r="B7" s="81" t="s">
        <v>8</v>
      </c>
      <c r="C7" s="81" t="s">
        <v>9</v>
      </c>
      <c r="D7" s="83" t="s">
        <v>10</v>
      </c>
      <c r="E7" s="83" t="s">
        <v>11</v>
      </c>
      <c r="F7" s="83" t="s">
        <v>12</v>
      </c>
      <c r="G7" s="83" t="s">
        <v>13</v>
      </c>
      <c r="H7" s="83" t="s">
        <v>14</v>
      </c>
      <c r="I7" s="83" t="s">
        <v>15</v>
      </c>
      <c r="J7" s="89" t="s">
        <v>16</v>
      </c>
      <c r="K7" s="89" t="s">
        <v>17</v>
      </c>
      <c r="L7" s="89" t="s">
        <v>18</v>
      </c>
      <c r="M7" s="89" t="s">
        <v>19</v>
      </c>
      <c r="N7" s="89" t="s">
        <v>20</v>
      </c>
      <c r="O7" s="89" t="s">
        <v>21</v>
      </c>
      <c r="P7" s="83" t="s">
        <v>22</v>
      </c>
      <c r="Q7" s="83" t="s">
        <v>23</v>
      </c>
      <c r="R7" s="83" t="s">
        <v>24</v>
      </c>
      <c r="S7" s="91" t="s">
        <v>25</v>
      </c>
      <c r="T7" s="92"/>
      <c r="U7" s="89" t="s">
        <v>26</v>
      </c>
      <c r="V7" s="89" t="s">
        <v>27</v>
      </c>
      <c r="W7" s="89" t="s">
        <v>28</v>
      </c>
      <c r="X7" s="91" t="s">
        <v>29</v>
      </c>
      <c r="Y7" s="92"/>
    </row>
    <row r="8" spans="2:27" ht="25.5" x14ac:dyDescent="0.2">
      <c r="B8" s="82"/>
      <c r="C8" s="82"/>
      <c r="D8" s="84"/>
      <c r="E8" s="84"/>
      <c r="F8" s="84"/>
      <c r="G8" s="84"/>
      <c r="H8" s="84"/>
      <c r="I8" s="84"/>
      <c r="J8" s="90"/>
      <c r="K8" s="90"/>
      <c r="L8" s="90"/>
      <c r="M8" s="90"/>
      <c r="N8" s="90"/>
      <c r="O8" s="90"/>
      <c r="P8" s="84"/>
      <c r="Q8" s="84"/>
      <c r="R8" s="84"/>
      <c r="S8" s="73" t="s">
        <v>30</v>
      </c>
      <c r="T8" s="73" t="s">
        <v>31</v>
      </c>
      <c r="U8" s="90"/>
      <c r="V8" s="90"/>
      <c r="W8" s="90"/>
      <c r="X8" s="73" t="s">
        <v>32</v>
      </c>
      <c r="Y8" s="73" t="s">
        <v>33</v>
      </c>
    </row>
    <row r="9" spans="2:27" ht="15" x14ac:dyDescent="0.25">
      <c r="B9" s="7" t="s">
        <v>34</v>
      </c>
      <c r="C9" s="7" t="s">
        <v>35</v>
      </c>
      <c r="D9" s="8" t="s">
        <v>36</v>
      </c>
      <c r="E9" s="8" t="s">
        <v>37</v>
      </c>
      <c r="F9" s="8" t="s">
        <v>36</v>
      </c>
      <c r="G9" s="8"/>
      <c r="H9" s="8" t="s">
        <v>38</v>
      </c>
      <c r="I9" s="7" t="s">
        <v>39</v>
      </c>
      <c r="J9" s="9" t="s">
        <v>40</v>
      </c>
      <c r="K9" s="9" t="s">
        <v>41</v>
      </c>
      <c r="L9" s="9" t="s">
        <v>42</v>
      </c>
      <c r="M9" s="7" t="s">
        <v>43</v>
      </c>
      <c r="N9" s="7" t="s">
        <v>44</v>
      </c>
      <c r="O9" s="7" t="s">
        <v>45</v>
      </c>
      <c r="P9" s="10">
        <f>((6352000/6049097)-1)</f>
        <v>5.0074085437876059E-2</v>
      </c>
      <c r="Q9" s="10">
        <f>((6352000/6049097)-1)</f>
        <v>5.0074085437876059E-2</v>
      </c>
      <c r="R9" s="10">
        <v>0</v>
      </c>
      <c r="S9" s="11">
        <f>+R9/P9</f>
        <v>0</v>
      </c>
      <c r="T9" s="11">
        <f>+R9/Q9</f>
        <v>0</v>
      </c>
      <c r="U9" s="12">
        <f>+U11+U15+U20+U52+U67+U73+U84+U89+U95+U130+U174+U192+U46</f>
        <v>204576659.47</v>
      </c>
      <c r="V9" s="12">
        <f>+V11+V15+V20+V52+V67+V73+V84+V89+V95+V130+V174+V192+V46</f>
        <v>319755674.02999997</v>
      </c>
      <c r="W9" s="12">
        <f>+W11+W15+W20+W52+W67+W73+W84+W89+W95+W130+W174+W192+W46</f>
        <v>59026977.779999994</v>
      </c>
      <c r="X9" s="13">
        <f>+W9/U9</f>
        <v>0.28853231807050778</v>
      </c>
      <c r="Y9" s="13">
        <f>+W9/V9</f>
        <v>0.1846002512983147</v>
      </c>
      <c r="Z9" s="70"/>
      <c r="AA9" s="68"/>
    </row>
    <row r="10" spans="2:27" ht="15" x14ac:dyDescent="0.25">
      <c r="B10" s="7" t="s">
        <v>34</v>
      </c>
      <c r="C10" s="7" t="s">
        <v>35</v>
      </c>
      <c r="D10" s="8" t="s">
        <v>36</v>
      </c>
      <c r="E10" s="8" t="s">
        <v>37</v>
      </c>
      <c r="F10" s="8" t="s">
        <v>36</v>
      </c>
      <c r="G10" s="8"/>
      <c r="H10" s="8" t="s">
        <v>38</v>
      </c>
      <c r="I10" s="7" t="s">
        <v>285</v>
      </c>
      <c r="J10" s="9" t="s">
        <v>40</v>
      </c>
      <c r="K10" s="9" t="s">
        <v>41</v>
      </c>
      <c r="L10" s="9" t="s">
        <v>42</v>
      </c>
      <c r="M10" s="7" t="s">
        <v>43</v>
      </c>
      <c r="N10" s="7" t="s">
        <v>46</v>
      </c>
      <c r="O10" s="7" t="s">
        <v>47</v>
      </c>
      <c r="P10" s="10">
        <f>((480000/425000)-1)</f>
        <v>0.12941176470588234</v>
      </c>
      <c r="Q10" s="10">
        <f>((480000/425000)-1)</f>
        <v>0.12941176470588234</v>
      </c>
      <c r="R10" s="14">
        <v>0</v>
      </c>
      <c r="S10" s="11">
        <f>+R10/P10</f>
        <v>0</v>
      </c>
      <c r="T10" s="11">
        <f>+R10/Q10</f>
        <v>0</v>
      </c>
      <c r="U10" s="12">
        <f>+U73</f>
        <v>23490835</v>
      </c>
      <c r="V10" s="12">
        <f>+V73</f>
        <v>24863671.34</v>
      </c>
      <c r="W10" s="12">
        <f>+W73</f>
        <v>5319715.5999999996</v>
      </c>
      <c r="X10" s="13">
        <f>+W10/U10</f>
        <v>0.22645919568206066</v>
      </c>
      <c r="Y10" s="13">
        <f>+W10/V10</f>
        <v>0.2139553538677044</v>
      </c>
      <c r="AA10" s="70"/>
    </row>
    <row r="11" spans="2:27" ht="15" x14ac:dyDescent="0.25">
      <c r="B11" s="7" t="s">
        <v>34</v>
      </c>
      <c r="C11" s="7" t="s">
        <v>35</v>
      </c>
      <c r="D11" s="8" t="s">
        <v>36</v>
      </c>
      <c r="E11" s="8" t="s">
        <v>37</v>
      </c>
      <c r="F11" s="8" t="s">
        <v>36</v>
      </c>
      <c r="G11" s="15" t="s">
        <v>48</v>
      </c>
      <c r="H11" s="16" t="s">
        <v>49</v>
      </c>
      <c r="I11" s="17" t="s">
        <v>50</v>
      </c>
      <c r="J11" s="15"/>
      <c r="K11" s="15"/>
      <c r="L11" s="15"/>
      <c r="M11" s="18"/>
      <c r="N11" s="18"/>
      <c r="O11" s="18"/>
      <c r="P11" s="19"/>
      <c r="Q11" s="19"/>
      <c r="R11" s="18"/>
      <c r="S11" s="11"/>
      <c r="T11" s="20"/>
      <c r="U11" s="12">
        <v>9779437</v>
      </c>
      <c r="V11" s="12">
        <v>10990061.98</v>
      </c>
      <c r="W11" s="12">
        <v>1382711.42</v>
      </c>
      <c r="X11" s="13">
        <f>+W11/U11</f>
        <v>0.14138967509070308</v>
      </c>
      <c r="Y11" s="13">
        <f>+W11/V11</f>
        <v>0.12581470627884483</v>
      </c>
    </row>
    <row r="12" spans="2:27" ht="45" x14ac:dyDescent="0.25">
      <c r="B12" s="7" t="s">
        <v>34</v>
      </c>
      <c r="C12" s="7" t="s">
        <v>35</v>
      </c>
      <c r="D12" s="8" t="s">
        <v>36</v>
      </c>
      <c r="E12" s="8" t="s">
        <v>37</v>
      </c>
      <c r="F12" s="8" t="s">
        <v>36</v>
      </c>
      <c r="G12" s="9" t="s">
        <v>48</v>
      </c>
      <c r="H12" s="8" t="s">
        <v>49</v>
      </c>
      <c r="I12" s="21" t="s">
        <v>286</v>
      </c>
      <c r="J12" s="9" t="s">
        <v>51</v>
      </c>
      <c r="K12" s="9" t="s">
        <v>52</v>
      </c>
      <c r="L12" s="9" t="s">
        <v>42</v>
      </c>
      <c r="M12" s="22" t="s">
        <v>43</v>
      </c>
      <c r="N12" s="21" t="s">
        <v>287</v>
      </c>
      <c r="O12" s="7" t="s">
        <v>53</v>
      </c>
      <c r="P12" s="23">
        <f>(74.7/83)</f>
        <v>0.9</v>
      </c>
      <c r="Q12" s="23">
        <f>(74.7/83)</f>
        <v>0.9</v>
      </c>
      <c r="R12" s="23">
        <v>0</v>
      </c>
      <c r="S12" s="11">
        <f>+R12/P12</f>
        <v>0</v>
      </c>
      <c r="T12" s="11">
        <f>+R12/Q12</f>
        <v>0</v>
      </c>
      <c r="U12" s="24"/>
      <c r="V12" s="24"/>
      <c r="W12" s="24"/>
      <c r="X12" s="25"/>
      <c r="Y12" s="25"/>
      <c r="AA12" s="70"/>
    </row>
    <row r="13" spans="2:27" ht="60" x14ac:dyDescent="0.25">
      <c r="B13" s="7" t="s">
        <v>34</v>
      </c>
      <c r="C13" s="7" t="s">
        <v>35</v>
      </c>
      <c r="D13" s="8" t="s">
        <v>36</v>
      </c>
      <c r="E13" s="8" t="s">
        <v>37</v>
      </c>
      <c r="F13" s="8" t="s">
        <v>36</v>
      </c>
      <c r="G13" s="9" t="s">
        <v>48</v>
      </c>
      <c r="H13" s="8" t="s">
        <v>49</v>
      </c>
      <c r="I13" s="21" t="s">
        <v>288</v>
      </c>
      <c r="J13" s="9" t="s">
        <v>51</v>
      </c>
      <c r="K13" s="9" t="s">
        <v>52</v>
      </c>
      <c r="L13" s="9" t="s">
        <v>42</v>
      </c>
      <c r="M13" s="22" t="s">
        <v>43</v>
      </c>
      <c r="N13" s="21" t="s">
        <v>289</v>
      </c>
      <c r="O13" s="7" t="s">
        <v>54</v>
      </c>
      <c r="P13" s="23">
        <v>1</v>
      </c>
      <c r="Q13" s="23">
        <v>1</v>
      </c>
      <c r="R13" s="23">
        <v>0</v>
      </c>
      <c r="S13" s="11">
        <f>+R13/P13</f>
        <v>0</v>
      </c>
      <c r="T13" s="11">
        <f>+R13/Q13</f>
        <v>0</v>
      </c>
      <c r="U13" s="24"/>
      <c r="V13" s="24"/>
      <c r="W13" s="24"/>
      <c r="X13" s="25"/>
      <c r="Y13" s="25"/>
      <c r="AA13" s="70"/>
    </row>
    <row r="14" spans="2:27" ht="30" x14ac:dyDescent="0.25">
      <c r="B14" s="7" t="s">
        <v>34</v>
      </c>
      <c r="C14" s="7" t="s">
        <v>35</v>
      </c>
      <c r="D14" s="8" t="s">
        <v>36</v>
      </c>
      <c r="E14" s="8" t="s">
        <v>37</v>
      </c>
      <c r="F14" s="8" t="s">
        <v>36</v>
      </c>
      <c r="G14" s="9" t="s">
        <v>48</v>
      </c>
      <c r="H14" s="8" t="s">
        <v>49</v>
      </c>
      <c r="I14" s="21" t="s">
        <v>55</v>
      </c>
      <c r="J14" s="9" t="s">
        <v>51</v>
      </c>
      <c r="K14" s="9" t="s">
        <v>52</v>
      </c>
      <c r="L14" s="9" t="s">
        <v>42</v>
      </c>
      <c r="M14" s="22" t="s">
        <v>43</v>
      </c>
      <c r="N14" s="21" t="s">
        <v>56</v>
      </c>
      <c r="O14" s="7" t="s">
        <v>57</v>
      </c>
      <c r="P14" s="23">
        <f>(8/8)</f>
        <v>1</v>
      </c>
      <c r="Q14" s="23">
        <f>(8/8)</f>
        <v>1</v>
      </c>
      <c r="R14" s="23">
        <v>0</v>
      </c>
      <c r="S14" s="11">
        <f>+R14/P14</f>
        <v>0</v>
      </c>
      <c r="T14" s="11">
        <f>+R14/Q14</f>
        <v>0</v>
      </c>
      <c r="U14" s="24"/>
      <c r="V14" s="24"/>
      <c r="W14" s="24"/>
      <c r="X14" s="25"/>
      <c r="Y14" s="25"/>
    </row>
    <row r="15" spans="2:27" ht="39" customHeight="1" x14ac:dyDescent="0.25">
      <c r="B15" s="7" t="s">
        <v>34</v>
      </c>
      <c r="C15" s="7" t="s">
        <v>35</v>
      </c>
      <c r="D15" s="8" t="s">
        <v>36</v>
      </c>
      <c r="E15" s="8" t="s">
        <v>37</v>
      </c>
      <c r="F15" s="8" t="s">
        <v>36</v>
      </c>
      <c r="G15" s="15" t="s">
        <v>58</v>
      </c>
      <c r="H15" s="16" t="s">
        <v>59</v>
      </c>
      <c r="I15" s="26" t="s">
        <v>60</v>
      </c>
      <c r="J15" s="15"/>
      <c r="K15" s="15"/>
      <c r="L15" s="15"/>
      <c r="M15" s="18"/>
      <c r="N15" s="18"/>
      <c r="O15" s="18"/>
      <c r="P15" s="18"/>
      <c r="Q15" s="18"/>
      <c r="R15" s="18"/>
      <c r="S15" s="20"/>
      <c r="T15" s="20"/>
      <c r="U15" s="12">
        <v>17435595</v>
      </c>
      <c r="V15" s="12">
        <v>18509139.379999999</v>
      </c>
      <c r="W15" s="12">
        <v>3062624.61</v>
      </c>
      <c r="X15" s="13">
        <f>+W15/U15</f>
        <v>0.1756535759175411</v>
      </c>
      <c r="Y15" s="13">
        <f>+W15/V15</f>
        <v>0.16546553284423968</v>
      </c>
    </row>
    <row r="16" spans="2:27" ht="45" x14ac:dyDescent="0.25">
      <c r="B16" s="7" t="s">
        <v>34</v>
      </c>
      <c r="C16" s="7" t="s">
        <v>35</v>
      </c>
      <c r="D16" s="8" t="s">
        <v>36</v>
      </c>
      <c r="E16" s="8" t="s">
        <v>37</v>
      </c>
      <c r="F16" s="8" t="s">
        <v>36</v>
      </c>
      <c r="G16" s="9" t="s">
        <v>58</v>
      </c>
      <c r="H16" s="8" t="s">
        <v>59</v>
      </c>
      <c r="I16" s="21" t="s">
        <v>290</v>
      </c>
      <c r="J16" s="9" t="s">
        <v>51</v>
      </c>
      <c r="K16" s="9" t="s">
        <v>52</v>
      </c>
      <c r="L16" s="9" t="s">
        <v>42</v>
      </c>
      <c r="M16" s="22" t="s">
        <v>43</v>
      </c>
      <c r="N16" s="21" t="s">
        <v>291</v>
      </c>
      <c r="O16" s="7" t="s">
        <v>292</v>
      </c>
      <c r="P16" s="34">
        <v>8</v>
      </c>
      <c r="Q16" s="34">
        <v>8</v>
      </c>
      <c r="R16" s="23">
        <v>0</v>
      </c>
      <c r="S16" s="11">
        <f>+R16/P16</f>
        <v>0</v>
      </c>
      <c r="T16" s="11">
        <f>+R16/Q16</f>
        <v>0</v>
      </c>
      <c r="U16" s="24"/>
      <c r="V16" s="24"/>
      <c r="W16" s="24"/>
      <c r="X16" s="25"/>
      <c r="Y16" s="25"/>
    </row>
    <row r="17" spans="2:25" ht="45" x14ac:dyDescent="0.25">
      <c r="B17" s="7" t="s">
        <v>34</v>
      </c>
      <c r="C17" s="7" t="s">
        <v>35</v>
      </c>
      <c r="D17" s="8" t="s">
        <v>36</v>
      </c>
      <c r="E17" s="8" t="s">
        <v>37</v>
      </c>
      <c r="F17" s="8" t="s">
        <v>36</v>
      </c>
      <c r="G17" s="9" t="s">
        <v>58</v>
      </c>
      <c r="H17" s="8" t="s">
        <v>59</v>
      </c>
      <c r="I17" s="21" t="s">
        <v>293</v>
      </c>
      <c r="J17" s="9" t="s">
        <v>51</v>
      </c>
      <c r="K17" s="9" t="s">
        <v>52</v>
      </c>
      <c r="L17" s="9" t="s">
        <v>42</v>
      </c>
      <c r="M17" s="22" t="s">
        <v>43</v>
      </c>
      <c r="N17" s="21" t="s">
        <v>294</v>
      </c>
      <c r="O17" s="7" t="s">
        <v>295</v>
      </c>
      <c r="P17" s="34">
        <v>24</v>
      </c>
      <c r="Q17" s="34">
        <v>24</v>
      </c>
      <c r="R17" s="23">
        <v>0</v>
      </c>
      <c r="S17" s="11">
        <f>+R17/P17</f>
        <v>0</v>
      </c>
      <c r="T17" s="11">
        <f>+R17/Q17</f>
        <v>0</v>
      </c>
      <c r="U17" s="24"/>
      <c r="V17" s="24"/>
      <c r="W17" s="24"/>
      <c r="X17" s="25"/>
      <c r="Y17" s="25"/>
    </row>
    <row r="18" spans="2:25" ht="30" x14ac:dyDescent="0.25">
      <c r="B18" s="7" t="s">
        <v>34</v>
      </c>
      <c r="C18" s="7" t="s">
        <v>35</v>
      </c>
      <c r="D18" s="8" t="s">
        <v>36</v>
      </c>
      <c r="E18" s="8" t="s">
        <v>37</v>
      </c>
      <c r="F18" s="8" t="s">
        <v>36</v>
      </c>
      <c r="G18" s="9" t="s">
        <v>58</v>
      </c>
      <c r="H18" s="8" t="s">
        <v>59</v>
      </c>
      <c r="I18" s="21" t="s">
        <v>296</v>
      </c>
      <c r="J18" s="9" t="s">
        <v>51</v>
      </c>
      <c r="K18" s="9" t="s">
        <v>52</v>
      </c>
      <c r="L18" s="9" t="s">
        <v>42</v>
      </c>
      <c r="M18" s="22" t="s">
        <v>43</v>
      </c>
      <c r="N18" s="21" t="s">
        <v>297</v>
      </c>
      <c r="O18" s="7" t="s">
        <v>298</v>
      </c>
      <c r="P18" s="34">
        <v>1200</v>
      </c>
      <c r="Q18" s="34">
        <v>1200</v>
      </c>
      <c r="R18" s="23">
        <v>0</v>
      </c>
      <c r="S18" s="11">
        <f>+R18/P18</f>
        <v>0</v>
      </c>
      <c r="T18" s="11">
        <f>+R18/Q18</f>
        <v>0</v>
      </c>
      <c r="U18" s="24"/>
      <c r="V18" s="24"/>
      <c r="W18" s="24"/>
      <c r="X18" s="25"/>
      <c r="Y18" s="25"/>
    </row>
    <row r="19" spans="2:25" ht="30" x14ac:dyDescent="0.25">
      <c r="B19" s="7" t="s">
        <v>34</v>
      </c>
      <c r="C19" s="7" t="s">
        <v>35</v>
      </c>
      <c r="D19" s="8" t="s">
        <v>36</v>
      </c>
      <c r="E19" s="8" t="s">
        <v>37</v>
      </c>
      <c r="F19" s="8" t="s">
        <v>36</v>
      </c>
      <c r="G19" s="9" t="s">
        <v>58</v>
      </c>
      <c r="H19" s="8" t="s">
        <v>59</v>
      </c>
      <c r="I19" s="21" t="s">
        <v>299</v>
      </c>
      <c r="J19" s="9" t="s">
        <v>51</v>
      </c>
      <c r="K19" s="9" t="s">
        <v>52</v>
      </c>
      <c r="L19" s="9" t="s">
        <v>42</v>
      </c>
      <c r="M19" s="22" t="s">
        <v>43</v>
      </c>
      <c r="N19" s="21" t="s">
        <v>300</v>
      </c>
      <c r="O19" s="7" t="s">
        <v>301</v>
      </c>
      <c r="P19" s="22">
        <v>350</v>
      </c>
      <c r="Q19" s="22">
        <v>350</v>
      </c>
      <c r="R19" s="23">
        <v>0</v>
      </c>
      <c r="S19" s="11">
        <f>+R19/P19</f>
        <v>0</v>
      </c>
      <c r="T19" s="11">
        <f>+R19/Q19</f>
        <v>0</v>
      </c>
      <c r="U19" s="24"/>
      <c r="V19" s="24"/>
      <c r="W19" s="24"/>
      <c r="X19" s="25"/>
      <c r="Y19" s="25"/>
    </row>
    <row r="20" spans="2:25" ht="15.75" x14ac:dyDescent="0.25">
      <c r="B20" s="7" t="s">
        <v>34</v>
      </c>
      <c r="C20" s="7" t="s">
        <v>35</v>
      </c>
      <c r="D20" s="8" t="s">
        <v>36</v>
      </c>
      <c r="E20" s="8" t="s">
        <v>37</v>
      </c>
      <c r="F20" s="8" t="s">
        <v>36</v>
      </c>
      <c r="G20" s="8"/>
      <c r="H20" s="8" t="s">
        <v>38</v>
      </c>
      <c r="I20" s="27" t="s">
        <v>61</v>
      </c>
      <c r="J20" s="9" t="s">
        <v>62</v>
      </c>
      <c r="K20" s="9" t="s">
        <v>41</v>
      </c>
      <c r="L20" s="9" t="s">
        <v>42</v>
      </c>
      <c r="M20" s="7" t="s">
        <v>63</v>
      </c>
      <c r="N20" s="28" t="s">
        <v>64</v>
      </c>
      <c r="O20" s="7" t="s">
        <v>65</v>
      </c>
      <c r="P20" s="93">
        <f>455200/715</f>
        <v>636.6433566433567</v>
      </c>
      <c r="Q20" s="93">
        <f>455200/715</f>
        <v>636.6433566433567</v>
      </c>
      <c r="R20" s="93">
        <f>(24987/715)</f>
        <v>34.946853146853144</v>
      </c>
      <c r="S20" s="94">
        <f>+R20/P20</f>
        <v>5.4892355008787336E-2</v>
      </c>
      <c r="T20" s="11">
        <f>+R20/Q20</f>
        <v>5.4892355008787336E-2</v>
      </c>
      <c r="U20" s="12">
        <f>+U21+U26+U33+U35+U40</f>
        <v>41677016</v>
      </c>
      <c r="V20" s="12">
        <f>+V21+V26+V33+V35+V40</f>
        <v>44354432.93</v>
      </c>
      <c r="W20" s="12">
        <f>+W21+W26+W33+W35+W40</f>
        <v>5031198.79</v>
      </c>
      <c r="X20" s="13">
        <f>+W20/U20</f>
        <v>0.12071878634497249</v>
      </c>
      <c r="Y20" s="13">
        <f>+W20/V20</f>
        <v>0.11343170135756711</v>
      </c>
    </row>
    <row r="21" spans="2:25" ht="30" customHeight="1" x14ac:dyDescent="0.25">
      <c r="B21" s="7" t="s">
        <v>34</v>
      </c>
      <c r="C21" s="7" t="s">
        <v>35</v>
      </c>
      <c r="D21" s="8" t="s">
        <v>36</v>
      </c>
      <c r="E21" s="8" t="s">
        <v>37</v>
      </c>
      <c r="F21" s="8" t="s">
        <v>36</v>
      </c>
      <c r="G21" s="15" t="s">
        <v>66</v>
      </c>
      <c r="H21" s="16"/>
      <c r="I21" s="26" t="s">
        <v>67</v>
      </c>
      <c r="J21" s="15"/>
      <c r="K21" s="15"/>
      <c r="L21" s="15"/>
      <c r="M21" s="18"/>
      <c r="N21" s="18"/>
      <c r="O21" s="18"/>
      <c r="P21" s="18"/>
      <c r="Q21" s="18"/>
      <c r="R21" s="18"/>
      <c r="S21" s="20"/>
      <c r="T21" s="20"/>
      <c r="U21" s="12">
        <v>1257922</v>
      </c>
      <c r="V21" s="12">
        <v>1278724</v>
      </c>
      <c r="W21" s="12">
        <v>331892.39</v>
      </c>
      <c r="X21" s="13">
        <f>+W21/U21</f>
        <v>0.26384178828258031</v>
      </c>
      <c r="Y21" s="13">
        <f>+W21/V21</f>
        <v>0.25954966826304976</v>
      </c>
    </row>
    <row r="22" spans="2:25" ht="30" x14ac:dyDescent="0.25">
      <c r="B22" s="7" t="s">
        <v>34</v>
      </c>
      <c r="C22" s="7" t="s">
        <v>35</v>
      </c>
      <c r="D22" s="8" t="s">
        <v>36</v>
      </c>
      <c r="E22" s="8" t="s">
        <v>37</v>
      </c>
      <c r="F22" s="8" t="s">
        <v>36</v>
      </c>
      <c r="G22" s="9" t="s">
        <v>66</v>
      </c>
      <c r="H22" s="8" t="s">
        <v>68</v>
      </c>
      <c r="I22" s="28" t="s">
        <v>69</v>
      </c>
      <c r="J22" s="9" t="s">
        <v>70</v>
      </c>
      <c r="K22" s="9" t="s">
        <v>41</v>
      </c>
      <c r="L22" s="9" t="s">
        <v>42</v>
      </c>
      <c r="M22" s="7" t="s">
        <v>63</v>
      </c>
      <c r="N22" s="21" t="s">
        <v>71</v>
      </c>
      <c r="O22" s="7" t="s">
        <v>57</v>
      </c>
      <c r="P22" s="22">
        <v>385</v>
      </c>
      <c r="Q22" s="22">
        <v>385</v>
      </c>
      <c r="R22" s="22">
        <v>85</v>
      </c>
      <c r="S22" s="11">
        <f>+R22/P22</f>
        <v>0.22077922077922077</v>
      </c>
      <c r="T22" s="11">
        <f>+R22/Q22</f>
        <v>0.22077922077922077</v>
      </c>
      <c r="U22" s="24"/>
      <c r="V22" s="24"/>
      <c r="W22" s="24"/>
      <c r="X22" s="25"/>
      <c r="Y22" s="25"/>
    </row>
    <row r="23" spans="2:25" ht="30" x14ac:dyDescent="0.25">
      <c r="B23" s="7" t="s">
        <v>34</v>
      </c>
      <c r="C23" s="7" t="s">
        <v>35</v>
      </c>
      <c r="D23" s="8" t="s">
        <v>36</v>
      </c>
      <c r="E23" s="8" t="s">
        <v>37</v>
      </c>
      <c r="F23" s="8" t="s">
        <v>36</v>
      </c>
      <c r="G23" s="9" t="s">
        <v>66</v>
      </c>
      <c r="H23" s="8" t="s">
        <v>68</v>
      </c>
      <c r="I23" s="30" t="s">
        <v>72</v>
      </c>
      <c r="J23" s="9" t="s">
        <v>73</v>
      </c>
      <c r="K23" s="9" t="s">
        <v>41</v>
      </c>
      <c r="L23" s="9" t="s">
        <v>42</v>
      </c>
      <c r="M23" s="22" t="s">
        <v>74</v>
      </c>
      <c r="N23" s="21" t="s">
        <v>71</v>
      </c>
      <c r="O23" s="7" t="s">
        <v>57</v>
      </c>
      <c r="P23" s="22">
        <v>80</v>
      </c>
      <c r="Q23" s="22">
        <v>80</v>
      </c>
      <c r="R23" s="22">
        <v>79</v>
      </c>
      <c r="S23" s="11">
        <f>+R23/P23</f>
        <v>0.98750000000000004</v>
      </c>
      <c r="T23" s="11">
        <f>+R23/Q23</f>
        <v>0.98750000000000004</v>
      </c>
      <c r="U23" s="24"/>
      <c r="V23" s="24"/>
      <c r="W23" s="24"/>
      <c r="X23" s="25"/>
      <c r="Y23" s="25"/>
    </row>
    <row r="24" spans="2:25" ht="45" x14ac:dyDescent="0.25">
      <c r="B24" s="7" t="s">
        <v>34</v>
      </c>
      <c r="C24" s="7" t="s">
        <v>35</v>
      </c>
      <c r="D24" s="8" t="s">
        <v>36</v>
      </c>
      <c r="E24" s="8" t="s">
        <v>37</v>
      </c>
      <c r="F24" s="8" t="s">
        <v>36</v>
      </c>
      <c r="G24" s="9" t="s">
        <v>66</v>
      </c>
      <c r="H24" s="8" t="s">
        <v>68</v>
      </c>
      <c r="I24" s="21" t="s">
        <v>75</v>
      </c>
      <c r="J24" s="9" t="s">
        <v>73</v>
      </c>
      <c r="K24" s="9" t="s">
        <v>41</v>
      </c>
      <c r="L24" s="9" t="s">
        <v>42</v>
      </c>
      <c r="M24" s="22" t="s">
        <v>74</v>
      </c>
      <c r="N24" s="30" t="s">
        <v>76</v>
      </c>
      <c r="O24" s="7" t="s">
        <v>57</v>
      </c>
      <c r="P24" s="22">
        <v>5</v>
      </c>
      <c r="Q24" s="22">
        <v>5</v>
      </c>
      <c r="R24" s="22">
        <v>6</v>
      </c>
      <c r="S24" s="11">
        <f>R24/P24</f>
        <v>1.2</v>
      </c>
      <c r="T24" s="11">
        <f>R24/Q24</f>
        <v>1.2</v>
      </c>
      <c r="U24" s="24"/>
      <c r="V24" s="24"/>
      <c r="W24" s="24"/>
      <c r="X24" s="25"/>
      <c r="Y24" s="25"/>
    </row>
    <row r="25" spans="2:25" ht="30" x14ac:dyDescent="0.25">
      <c r="B25" s="7" t="s">
        <v>34</v>
      </c>
      <c r="C25" s="7" t="s">
        <v>35</v>
      </c>
      <c r="D25" s="8" t="s">
        <v>36</v>
      </c>
      <c r="E25" s="8" t="s">
        <v>37</v>
      </c>
      <c r="F25" s="8" t="s">
        <v>36</v>
      </c>
      <c r="G25" s="9" t="s">
        <v>66</v>
      </c>
      <c r="H25" s="8" t="s">
        <v>68</v>
      </c>
      <c r="I25" s="21" t="s">
        <v>77</v>
      </c>
      <c r="J25" s="9" t="s">
        <v>73</v>
      </c>
      <c r="K25" s="9" t="s">
        <v>41</v>
      </c>
      <c r="L25" s="9" t="s">
        <v>42</v>
      </c>
      <c r="M25" s="22" t="s">
        <v>74</v>
      </c>
      <c r="N25" s="21" t="s">
        <v>78</v>
      </c>
      <c r="O25" s="7" t="s">
        <v>57</v>
      </c>
      <c r="P25" s="22">
        <v>300</v>
      </c>
      <c r="Q25" s="22">
        <v>300</v>
      </c>
      <c r="R25" s="22">
        <v>0</v>
      </c>
      <c r="S25" s="11">
        <f>R25/P25</f>
        <v>0</v>
      </c>
      <c r="T25" s="11">
        <f>R25/Q25</f>
        <v>0</v>
      </c>
      <c r="U25" s="24"/>
      <c r="V25" s="24"/>
      <c r="W25" s="24"/>
      <c r="X25" s="25"/>
      <c r="Y25" s="25"/>
    </row>
    <row r="26" spans="2:25" ht="15" x14ac:dyDescent="0.25">
      <c r="B26" s="7" t="s">
        <v>34</v>
      </c>
      <c r="C26" s="7" t="s">
        <v>35</v>
      </c>
      <c r="D26" s="8" t="s">
        <v>36</v>
      </c>
      <c r="E26" s="8" t="s">
        <v>37</v>
      </c>
      <c r="F26" s="8" t="s">
        <v>36</v>
      </c>
      <c r="G26" s="15" t="s">
        <v>79</v>
      </c>
      <c r="H26" s="16"/>
      <c r="I26" s="26" t="s">
        <v>80</v>
      </c>
      <c r="J26" s="15"/>
      <c r="K26" s="15"/>
      <c r="L26" s="15"/>
      <c r="M26" s="18"/>
      <c r="N26" s="18"/>
      <c r="O26" s="18"/>
      <c r="P26" s="18"/>
      <c r="Q26" s="18"/>
      <c r="R26" s="18"/>
      <c r="S26" s="20"/>
      <c r="T26" s="20"/>
      <c r="U26" s="12">
        <v>17197134</v>
      </c>
      <c r="V26" s="12">
        <v>18483097</v>
      </c>
      <c r="W26" s="12">
        <v>795887.19</v>
      </c>
      <c r="X26" s="13">
        <f>+W26/U26</f>
        <v>4.6280222623141735E-2</v>
      </c>
      <c r="Y26" s="13">
        <f>+W26/V26</f>
        <v>4.3060272312589166E-2</v>
      </c>
    </row>
    <row r="27" spans="2:25" ht="30" x14ac:dyDescent="0.25">
      <c r="B27" s="7" t="s">
        <v>34</v>
      </c>
      <c r="C27" s="7" t="s">
        <v>35</v>
      </c>
      <c r="D27" s="8" t="s">
        <v>36</v>
      </c>
      <c r="E27" s="8" t="s">
        <v>37</v>
      </c>
      <c r="F27" s="8" t="s">
        <v>36</v>
      </c>
      <c r="G27" s="9" t="s">
        <v>79</v>
      </c>
      <c r="H27" s="8" t="s">
        <v>81</v>
      </c>
      <c r="I27" s="28" t="s">
        <v>82</v>
      </c>
      <c r="J27" s="9" t="s">
        <v>70</v>
      </c>
      <c r="K27" s="9" t="s">
        <v>41</v>
      </c>
      <c r="L27" s="9" t="s">
        <v>42</v>
      </c>
      <c r="M27" s="7" t="s">
        <v>63</v>
      </c>
      <c r="N27" s="30" t="s">
        <v>71</v>
      </c>
      <c r="O27" s="7" t="s">
        <v>57</v>
      </c>
      <c r="P27" s="22">
        <v>200</v>
      </c>
      <c r="Q27" s="22">
        <v>200</v>
      </c>
      <c r="R27" s="22">
        <v>0</v>
      </c>
      <c r="S27" s="11">
        <f t="shared" ref="S27:S32" si="0">R27/P27</f>
        <v>0</v>
      </c>
      <c r="T27" s="11">
        <f t="shared" ref="T27:T32" si="1">R27/Q27</f>
        <v>0</v>
      </c>
      <c r="U27" s="24"/>
      <c r="V27" s="24"/>
      <c r="W27" s="24"/>
      <c r="X27" s="25"/>
      <c r="Y27" s="25"/>
    </row>
    <row r="28" spans="2:25" ht="15" x14ac:dyDescent="0.25">
      <c r="B28" s="7" t="s">
        <v>34</v>
      </c>
      <c r="C28" s="7" t="s">
        <v>35</v>
      </c>
      <c r="D28" s="8" t="s">
        <v>36</v>
      </c>
      <c r="E28" s="8" t="s">
        <v>37</v>
      </c>
      <c r="F28" s="8" t="s">
        <v>36</v>
      </c>
      <c r="G28" s="9" t="s">
        <v>79</v>
      </c>
      <c r="H28" s="8" t="s">
        <v>81</v>
      </c>
      <c r="I28" s="28" t="s">
        <v>83</v>
      </c>
      <c r="J28" s="31" t="s">
        <v>70</v>
      </c>
      <c r="K28" s="9" t="s">
        <v>41</v>
      </c>
      <c r="L28" s="9" t="s">
        <v>42</v>
      </c>
      <c r="M28" s="7" t="s">
        <v>63</v>
      </c>
      <c r="N28" s="30" t="s">
        <v>84</v>
      </c>
      <c r="O28" s="7" t="s">
        <v>57</v>
      </c>
      <c r="P28" s="22">
        <v>20</v>
      </c>
      <c r="Q28" s="22">
        <v>20</v>
      </c>
      <c r="R28" s="22">
        <v>0</v>
      </c>
      <c r="S28" s="11">
        <f t="shared" si="0"/>
        <v>0</v>
      </c>
      <c r="T28" s="11">
        <f t="shared" si="1"/>
        <v>0</v>
      </c>
      <c r="U28" s="24"/>
      <c r="V28" s="24"/>
      <c r="W28" s="24"/>
      <c r="X28" s="25"/>
      <c r="Y28" s="25"/>
    </row>
    <row r="29" spans="2:25" ht="60" x14ac:dyDescent="0.25">
      <c r="B29" s="7" t="s">
        <v>34</v>
      </c>
      <c r="C29" s="7" t="s">
        <v>35</v>
      </c>
      <c r="D29" s="8" t="s">
        <v>36</v>
      </c>
      <c r="E29" s="8" t="s">
        <v>37</v>
      </c>
      <c r="F29" s="8" t="s">
        <v>36</v>
      </c>
      <c r="G29" s="9" t="s">
        <v>79</v>
      </c>
      <c r="H29" s="8" t="s">
        <v>81</v>
      </c>
      <c r="I29" s="21" t="s">
        <v>302</v>
      </c>
      <c r="J29" s="9" t="s">
        <v>73</v>
      </c>
      <c r="K29" s="9" t="s">
        <v>41</v>
      </c>
      <c r="L29" s="9" t="s">
        <v>42</v>
      </c>
      <c r="M29" s="22" t="s">
        <v>74</v>
      </c>
      <c r="N29" s="21" t="s">
        <v>303</v>
      </c>
      <c r="O29" s="7" t="s">
        <v>57</v>
      </c>
      <c r="P29" s="22">
        <v>17</v>
      </c>
      <c r="Q29" s="22">
        <v>17</v>
      </c>
      <c r="R29" s="22">
        <v>0</v>
      </c>
      <c r="S29" s="11">
        <f t="shared" si="0"/>
        <v>0</v>
      </c>
      <c r="T29" s="11">
        <f t="shared" si="1"/>
        <v>0</v>
      </c>
      <c r="U29" s="24"/>
      <c r="V29" s="24"/>
      <c r="W29" s="24"/>
      <c r="X29" s="25"/>
      <c r="Y29" s="25"/>
    </row>
    <row r="30" spans="2:25" ht="75" x14ac:dyDescent="0.25">
      <c r="B30" s="7" t="s">
        <v>34</v>
      </c>
      <c r="C30" s="7" t="s">
        <v>35</v>
      </c>
      <c r="D30" s="8" t="s">
        <v>36</v>
      </c>
      <c r="E30" s="8" t="s">
        <v>37</v>
      </c>
      <c r="F30" s="8" t="s">
        <v>36</v>
      </c>
      <c r="G30" s="9" t="s">
        <v>79</v>
      </c>
      <c r="H30" s="8" t="s">
        <v>81</v>
      </c>
      <c r="I30" s="21" t="s">
        <v>304</v>
      </c>
      <c r="J30" s="9" t="s">
        <v>73</v>
      </c>
      <c r="K30" s="9" t="s">
        <v>41</v>
      </c>
      <c r="L30" s="9" t="s">
        <v>42</v>
      </c>
      <c r="M30" s="22" t="s">
        <v>74</v>
      </c>
      <c r="N30" s="21" t="s">
        <v>305</v>
      </c>
      <c r="O30" s="7" t="s">
        <v>57</v>
      </c>
      <c r="P30" s="22">
        <v>1</v>
      </c>
      <c r="Q30" s="22">
        <v>1</v>
      </c>
      <c r="R30" s="22">
        <v>0</v>
      </c>
      <c r="S30" s="11">
        <f t="shared" si="0"/>
        <v>0</v>
      </c>
      <c r="T30" s="11">
        <f t="shared" si="1"/>
        <v>0</v>
      </c>
      <c r="U30" s="24"/>
      <c r="V30" s="24"/>
      <c r="W30" s="24"/>
      <c r="X30" s="25"/>
      <c r="Y30" s="25"/>
    </row>
    <row r="31" spans="2:25" ht="60" x14ac:dyDescent="0.25">
      <c r="B31" s="7" t="s">
        <v>34</v>
      </c>
      <c r="C31" s="7" t="s">
        <v>35</v>
      </c>
      <c r="D31" s="8" t="s">
        <v>36</v>
      </c>
      <c r="E31" s="8" t="s">
        <v>37</v>
      </c>
      <c r="F31" s="8" t="s">
        <v>36</v>
      </c>
      <c r="G31" s="9" t="s">
        <v>79</v>
      </c>
      <c r="H31" s="8" t="s">
        <v>81</v>
      </c>
      <c r="I31" s="21" t="s">
        <v>85</v>
      </c>
      <c r="J31" s="9" t="s">
        <v>73</v>
      </c>
      <c r="K31" s="9" t="s">
        <v>41</v>
      </c>
      <c r="L31" s="9" t="s">
        <v>42</v>
      </c>
      <c r="M31" s="22" t="s">
        <v>74</v>
      </c>
      <c r="N31" s="21" t="s">
        <v>86</v>
      </c>
      <c r="O31" s="7" t="s">
        <v>57</v>
      </c>
      <c r="P31" s="22">
        <v>1</v>
      </c>
      <c r="Q31" s="22">
        <v>1</v>
      </c>
      <c r="R31" s="22">
        <v>0</v>
      </c>
      <c r="S31" s="11">
        <f t="shared" si="0"/>
        <v>0</v>
      </c>
      <c r="T31" s="11">
        <f t="shared" si="1"/>
        <v>0</v>
      </c>
      <c r="U31" s="24"/>
      <c r="V31" s="24"/>
      <c r="W31" s="24"/>
      <c r="X31" s="25"/>
      <c r="Y31" s="25"/>
    </row>
    <row r="32" spans="2:25" ht="60" x14ac:dyDescent="0.25">
      <c r="B32" s="7" t="s">
        <v>34</v>
      </c>
      <c r="C32" s="7" t="s">
        <v>35</v>
      </c>
      <c r="D32" s="8" t="s">
        <v>36</v>
      </c>
      <c r="E32" s="8" t="s">
        <v>37</v>
      </c>
      <c r="F32" s="8" t="s">
        <v>36</v>
      </c>
      <c r="G32" s="9" t="s">
        <v>79</v>
      </c>
      <c r="H32" s="8" t="s">
        <v>81</v>
      </c>
      <c r="I32" s="21" t="s">
        <v>306</v>
      </c>
      <c r="J32" s="9" t="s">
        <v>73</v>
      </c>
      <c r="K32" s="9" t="s">
        <v>41</v>
      </c>
      <c r="L32" s="9" t="s">
        <v>42</v>
      </c>
      <c r="M32" s="22" t="s">
        <v>74</v>
      </c>
      <c r="N32" s="21" t="s">
        <v>307</v>
      </c>
      <c r="O32" s="7" t="s">
        <v>57</v>
      </c>
      <c r="P32" s="22">
        <v>20</v>
      </c>
      <c r="Q32" s="22">
        <v>20</v>
      </c>
      <c r="R32" s="22">
        <v>0</v>
      </c>
      <c r="S32" s="11">
        <f t="shared" si="0"/>
        <v>0</v>
      </c>
      <c r="T32" s="11">
        <f t="shared" si="1"/>
        <v>0</v>
      </c>
      <c r="U32" s="24"/>
      <c r="V32" s="24"/>
      <c r="W32" s="24"/>
      <c r="X32" s="25"/>
      <c r="Y32" s="25"/>
    </row>
    <row r="33" spans="2:25" ht="15" x14ac:dyDescent="0.25">
      <c r="B33" s="7" t="s">
        <v>34</v>
      </c>
      <c r="C33" s="7" t="s">
        <v>35</v>
      </c>
      <c r="D33" s="8" t="s">
        <v>36</v>
      </c>
      <c r="E33" s="8" t="s">
        <v>37</v>
      </c>
      <c r="F33" s="8" t="s">
        <v>36</v>
      </c>
      <c r="G33" s="15" t="s">
        <v>87</v>
      </c>
      <c r="H33" s="16"/>
      <c r="I33" s="26" t="s">
        <v>88</v>
      </c>
      <c r="J33" s="15"/>
      <c r="K33" s="15"/>
      <c r="L33" s="15"/>
      <c r="M33" s="18"/>
      <c r="N33" s="18"/>
      <c r="O33" s="18"/>
      <c r="P33" s="18"/>
      <c r="Q33" s="18"/>
      <c r="R33" s="18"/>
      <c r="S33" s="20"/>
      <c r="T33" s="20"/>
      <c r="U33" s="12">
        <v>4550000</v>
      </c>
      <c r="V33" s="12">
        <v>4550000</v>
      </c>
      <c r="W33" s="12">
        <v>0</v>
      </c>
      <c r="X33" s="13">
        <f>+W33/U33</f>
        <v>0</v>
      </c>
      <c r="Y33" s="13">
        <f>+W33/V33</f>
        <v>0</v>
      </c>
    </row>
    <row r="34" spans="2:25" ht="45" x14ac:dyDescent="0.25">
      <c r="B34" s="7" t="s">
        <v>34</v>
      </c>
      <c r="C34" s="7" t="s">
        <v>35</v>
      </c>
      <c r="D34" s="8" t="s">
        <v>36</v>
      </c>
      <c r="E34" s="8" t="s">
        <v>37</v>
      </c>
      <c r="F34" s="8" t="s">
        <v>36</v>
      </c>
      <c r="G34" s="7" t="s">
        <v>87</v>
      </c>
      <c r="H34" s="8" t="s">
        <v>81</v>
      </c>
      <c r="I34" s="21" t="s">
        <v>89</v>
      </c>
      <c r="J34" s="9" t="s">
        <v>51</v>
      </c>
      <c r="K34" s="9" t="s">
        <v>41</v>
      </c>
      <c r="L34" s="9" t="s">
        <v>42</v>
      </c>
      <c r="M34" s="22" t="s">
        <v>74</v>
      </c>
      <c r="N34" s="21" t="s">
        <v>90</v>
      </c>
      <c r="O34" s="7" t="s">
        <v>57</v>
      </c>
      <c r="P34" s="22">
        <v>207</v>
      </c>
      <c r="Q34" s="22">
        <v>207</v>
      </c>
      <c r="R34" s="22">
        <v>0</v>
      </c>
      <c r="S34" s="11">
        <f>R34/P34</f>
        <v>0</v>
      </c>
      <c r="T34" s="11">
        <f>R34/Q34</f>
        <v>0</v>
      </c>
      <c r="U34" s="24"/>
      <c r="V34" s="24"/>
      <c r="W34" s="24"/>
      <c r="X34" s="25"/>
      <c r="Y34" s="25"/>
    </row>
    <row r="35" spans="2:25" ht="15" x14ac:dyDescent="0.25">
      <c r="B35" s="7" t="s">
        <v>34</v>
      </c>
      <c r="C35" s="7" t="s">
        <v>35</v>
      </c>
      <c r="D35" s="8" t="s">
        <v>36</v>
      </c>
      <c r="E35" s="8" t="s">
        <v>37</v>
      </c>
      <c r="F35" s="8" t="s">
        <v>36</v>
      </c>
      <c r="G35" s="15" t="s">
        <v>91</v>
      </c>
      <c r="H35" s="8" t="s">
        <v>81</v>
      </c>
      <c r="I35" s="26" t="s">
        <v>92</v>
      </c>
      <c r="J35" s="15"/>
      <c r="K35" s="15"/>
      <c r="L35" s="15"/>
      <c r="M35" s="18"/>
      <c r="N35" s="18"/>
      <c r="O35" s="18"/>
      <c r="P35" s="18"/>
      <c r="Q35" s="18"/>
      <c r="R35" s="18"/>
      <c r="S35" s="20"/>
      <c r="T35" s="20"/>
      <c r="U35" s="12">
        <v>15420254</v>
      </c>
      <c r="V35" s="12">
        <v>16440204.49</v>
      </c>
      <c r="W35" s="12">
        <v>3331025.59</v>
      </c>
      <c r="X35" s="13">
        <f>+W35/U35</f>
        <v>0.21601625952464854</v>
      </c>
      <c r="Y35" s="13">
        <f>+W35/V35</f>
        <v>0.20261460811063184</v>
      </c>
    </row>
    <row r="36" spans="2:25" ht="45" x14ac:dyDescent="0.25">
      <c r="B36" s="7" t="s">
        <v>34</v>
      </c>
      <c r="C36" s="7" t="s">
        <v>35</v>
      </c>
      <c r="D36" s="8" t="s">
        <v>36</v>
      </c>
      <c r="E36" s="8" t="s">
        <v>37</v>
      </c>
      <c r="F36" s="8" t="s">
        <v>36</v>
      </c>
      <c r="G36" s="9" t="s">
        <v>91</v>
      </c>
      <c r="H36" s="8" t="s">
        <v>81</v>
      </c>
      <c r="I36" s="28" t="s">
        <v>93</v>
      </c>
      <c r="J36" s="32" t="s">
        <v>70</v>
      </c>
      <c r="K36" s="9" t="s">
        <v>41</v>
      </c>
      <c r="L36" s="9" t="s">
        <v>42</v>
      </c>
      <c r="M36" s="7" t="s">
        <v>63</v>
      </c>
      <c r="N36" s="21" t="s">
        <v>90</v>
      </c>
      <c r="O36" s="7" t="s">
        <v>57</v>
      </c>
      <c r="P36" s="22">
        <v>452</v>
      </c>
      <c r="Q36" s="22">
        <v>452</v>
      </c>
      <c r="R36" s="22">
        <v>89</v>
      </c>
      <c r="S36" s="11">
        <f>R36/P36</f>
        <v>0.19690265486725664</v>
      </c>
      <c r="T36" s="11">
        <f>R36/Q36</f>
        <v>0.19690265486725664</v>
      </c>
      <c r="U36" s="24"/>
      <c r="V36" s="24"/>
      <c r="W36" s="24"/>
      <c r="X36" s="25"/>
      <c r="Y36" s="25"/>
    </row>
    <row r="37" spans="2:25" ht="60" x14ac:dyDescent="0.25">
      <c r="B37" s="7" t="s">
        <v>34</v>
      </c>
      <c r="C37" s="7" t="s">
        <v>35</v>
      </c>
      <c r="D37" s="8" t="s">
        <v>36</v>
      </c>
      <c r="E37" s="8" t="s">
        <v>37</v>
      </c>
      <c r="F37" s="8" t="s">
        <v>36</v>
      </c>
      <c r="G37" s="9" t="s">
        <v>91</v>
      </c>
      <c r="H37" s="8" t="s">
        <v>81</v>
      </c>
      <c r="I37" s="21" t="s">
        <v>97</v>
      </c>
      <c r="J37" s="32" t="s">
        <v>73</v>
      </c>
      <c r="K37" s="9" t="s">
        <v>41</v>
      </c>
      <c r="L37" s="9" t="s">
        <v>42</v>
      </c>
      <c r="M37" s="22" t="s">
        <v>74</v>
      </c>
      <c r="N37" s="21" t="s">
        <v>98</v>
      </c>
      <c r="O37" s="7" t="s">
        <v>57</v>
      </c>
      <c r="P37" s="22">
        <v>237</v>
      </c>
      <c r="Q37" s="22">
        <v>237</v>
      </c>
      <c r="R37" s="22">
        <v>64</v>
      </c>
      <c r="S37" s="11">
        <f>R37/P37</f>
        <v>0.27004219409282698</v>
      </c>
      <c r="T37" s="11">
        <f>R37/Q37</f>
        <v>0.27004219409282698</v>
      </c>
      <c r="U37" s="24"/>
      <c r="V37" s="24"/>
      <c r="W37" s="24"/>
      <c r="X37" s="25"/>
      <c r="Y37" s="25"/>
    </row>
    <row r="38" spans="2:25" ht="45" x14ac:dyDescent="0.25">
      <c r="B38" s="7" t="s">
        <v>34</v>
      </c>
      <c r="C38" s="7" t="s">
        <v>35</v>
      </c>
      <c r="D38" s="8" t="s">
        <v>36</v>
      </c>
      <c r="E38" s="8" t="s">
        <v>37</v>
      </c>
      <c r="F38" s="8" t="s">
        <v>36</v>
      </c>
      <c r="G38" s="9" t="s">
        <v>91</v>
      </c>
      <c r="H38" s="8" t="s">
        <v>81</v>
      </c>
      <c r="I38" s="21" t="s">
        <v>96</v>
      </c>
      <c r="J38" s="32" t="s">
        <v>73</v>
      </c>
      <c r="K38" s="9" t="s">
        <v>41</v>
      </c>
      <c r="L38" s="9" t="s">
        <v>42</v>
      </c>
      <c r="M38" s="22" t="s">
        <v>74</v>
      </c>
      <c r="N38" s="21" t="s">
        <v>95</v>
      </c>
      <c r="O38" s="7" t="s">
        <v>57</v>
      </c>
      <c r="P38" s="22">
        <v>50</v>
      </c>
      <c r="Q38" s="22">
        <v>50</v>
      </c>
      <c r="R38" s="22">
        <v>17</v>
      </c>
      <c r="S38" s="11">
        <f>R38/P38</f>
        <v>0.34</v>
      </c>
      <c r="T38" s="11">
        <f>R38/Q38</f>
        <v>0.34</v>
      </c>
      <c r="U38" s="24"/>
      <c r="V38" s="24"/>
      <c r="W38" s="24"/>
      <c r="X38" s="25"/>
      <c r="Y38" s="25"/>
    </row>
    <row r="39" spans="2:25" ht="45" x14ac:dyDescent="0.25">
      <c r="B39" s="7" t="s">
        <v>34</v>
      </c>
      <c r="C39" s="7" t="s">
        <v>35</v>
      </c>
      <c r="D39" s="8" t="s">
        <v>36</v>
      </c>
      <c r="E39" s="8" t="s">
        <v>37</v>
      </c>
      <c r="F39" s="8" t="s">
        <v>36</v>
      </c>
      <c r="G39" s="9" t="s">
        <v>91</v>
      </c>
      <c r="H39" s="8" t="s">
        <v>81</v>
      </c>
      <c r="I39" s="30" t="s">
        <v>94</v>
      </c>
      <c r="J39" s="32" t="s">
        <v>73</v>
      </c>
      <c r="K39" s="9" t="s">
        <v>41</v>
      </c>
      <c r="L39" s="9" t="s">
        <v>42</v>
      </c>
      <c r="M39" s="22" t="s">
        <v>74</v>
      </c>
      <c r="N39" s="21" t="s">
        <v>95</v>
      </c>
      <c r="O39" s="7" t="s">
        <v>57</v>
      </c>
      <c r="P39" s="22">
        <v>5</v>
      </c>
      <c r="Q39" s="22">
        <v>5</v>
      </c>
      <c r="R39" s="22">
        <v>8</v>
      </c>
      <c r="S39" s="11">
        <f>R39/P39</f>
        <v>1.6</v>
      </c>
      <c r="T39" s="11">
        <f>R39/Q39</f>
        <v>1.6</v>
      </c>
      <c r="U39" s="24"/>
      <c r="V39" s="24"/>
      <c r="W39" s="24"/>
      <c r="X39" s="25"/>
      <c r="Y39" s="25"/>
    </row>
    <row r="40" spans="2:25" ht="15" x14ac:dyDescent="0.25">
      <c r="B40" s="7" t="s">
        <v>34</v>
      </c>
      <c r="C40" s="7" t="s">
        <v>35</v>
      </c>
      <c r="D40" s="8" t="s">
        <v>36</v>
      </c>
      <c r="E40" s="8" t="s">
        <v>37</v>
      </c>
      <c r="F40" s="8" t="s">
        <v>36</v>
      </c>
      <c r="G40" s="15" t="s">
        <v>99</v>
      </c>
      <c r="H40" s="16"/>
      <c r="I40" s="26" t="s">
        <v>100</v>
      </c>
      <c r="J40" s="15"/>
      <c r="K40" s="15"/>
      <c r="L40" s="15"/>
      <c r="M40" s="18"/>
      <c r="N40" s="18"/>
      <c r="O40" s="18"/>
      <c r="P40" s="18"/>
      <c r="Q40" s="18"/>
      <c r="R40" s="18"/>
      <c r="S40" s="20"/>
      <c r="T40" s="20"/>
      <c r="U40" s="12">
        <v>3251706</v>
      </c>
      <c r="V40" s="12">
        <v>3602407.44</v>
      </c>
      <c r="W40" s="12">
        <v>572393.62</v>
      </c>
      <c r="X40" s="13">
        <f>+W40/U40</f>
        <v>0.17602871231285977</v>
      </c>
      <c r="Y40" s="13">
        <f>+W40/V40</f>
        <v>0.15889197142009012</v>
      </c>
    </row>
    <row r="41" spans="2:25" ht="60" x14ac:dyDescent="0.25">
      <c r="B41" s="7" t="s">
        <v>34</v>
      </c>
      <c r="C41" s="7" t="s">
        <v>35</v>
      </c>
      <c r="D41" s="8" t="s">
        <v>36</v>
      </c>
      <c r="E41" s="8" t="s">
        <v>37</v>
      </c>
      <c r="F41" s="8" t="s">
        <v>36</v>
      </c>
      <c r="G41" s="9" t="s">
        <v>99</v>
      </c>
      <c r="H41" s="8" t="s">
        <v>81</v>
      </c>
      <c r="I41" s="21" t="s">
        <v>104</v>
      </c>
      <c r="J41" s="32" t="s">
        <v>73</v>
      </c>
      <c r="K41" s="9" t="s">
        <v>41</v>
      </c>
      <c r="L41" s="9" t="s">
        <v>42</v>
      </c>
      <c r="M41" s="22" t="s">
        <v>74</v>
      </c>
      <c r="N41" s="21" t="s">
        <v>308</v>
      </c>
      <c r="O41" s="7" t="s">
        <v>57</v>
      </c>
      <c r="P41" s="22">
        <v>148</v>
      </c>
      <c r="Q41" s="22">
        <v>148</v>
      </c>
      <c r="R41" s="22">
        <v>25</v>
      </c>
      <c r="S41" s="11">
        <f t="shared" ref="S41:S46" si="2">R41/P41</f>
        <v>0.16891891891891891</v>
      </c>
      <c r="T41" s="11">
        <f t="shared" ref="T41:T46" si="3">R41/Q41</f>
        <v>0.16891891891891891</v>
      </c>
      <c r="U41" s="24"/>
      <c r="V41" s="24"/>
      <c r="W41" s="24"/>
      <c r="X41" s="25"/>
      <c r="Y41" s="25"/>
    </row>
    <row r="42" spans="2:25" ht="30" x14ac:dyDescent="0.25">
      <c r="B42" s="7" t="s">
        <v>34</v>
      </c>
      <c r="C42" s="7" t="s">
        <v>35</v>
      </c>
      <c r="D42" s="8" t="s">
        <v>36</v>
      </c>
      <c r="E42" s="8" t="s">
        <v>37</v>
      </c>
      <c r="F42" s="8" t="s">
        <v>36</v>
      </c>
      <c r="G42" s="9" t="s">
        <v>99</v>
      </c>
      <c r="H42" s="8" t="s">
        <v>81</v>
      </c>
      <c r="I42" s="21" t="s">
        <v>101</v>
      </c>
      <c r="J42" s="32" t="s">
        <v>73</v>
      </c>
      <c r="K42" s="9" t="s">
        <v>41</v>
      </c>
      <c r="L42" s="9" t="s">
        <v>42</v>
      </c>
      <c r="M42" s="22" t="s">
        <v>74</v>
      </c>
      <c r="N42" s="21" t="s">
        <v>102</v>
      </c>
      <c r="O42" s="7" t="s">
        <v>57</v>
      </c>
      <c r="P42" s="22">
        <v>29</v>
      </c>
      <c r="Q42" s="22">
        <v>29</v>
      </c>
      <c r="R42" s="22">
        <v>2</v>
      </c>
      <c r="S42" s="11">
        <f t="shared" si="2"/>
        <v>6.8965517241379309E-2</v>
      </c>
      <c r="T42" s="11">
        <f t="shared" si="3"/>
        <v>6.8965517241379309E-2</v>
      </c>
      <c r="U42" s="24"/>
      <c r="V42" s="24"/>
      <c r="W42" s="24"/>
      <c r="X42" s="25"/>
      <c r="Y42" s="25"/>
    </row>
    <row r="43" spans="2:25" ht="120" x14ac:dyDescent="0.25">
      <c r="B43" s="7" t="s">
        <v>34</v>
      </c>
      <c r="C43" s="7" t="s">
        <v>35</v>
      </c>
      <c r="D43" s="8" t="s">
        <v>36</v>
      </c>
      <c r="E43" s="8" t="s">
        <v>37</v>
      </c>
      <c r="F43" s="8" t="s">
        <v>36</v>
      </c>
      <c r="G43" s="9" t="s">
        <v>99</v>
      </c>
      <c r="H43" s="8" t="s">
        <v>81</v>
      </c>
      <c r="I43" s="21" t="s">
        <v>309</v>
      </c>
      <c r="J43" s="32" t="s">
        <v>73</v>
      </c>
      <c r="K43" s="9" t="s">
        <v>41</v>
      </c>
      <c r="L43" s="9" t="s">
        <v>42</v>
      </c>
      <c r="M43" s="22" t="s">
        <v>74</v>
      </c>
      <c r="N43" s="21" t="s">
        <v>103</v>
      </c>
      <c r="O43" s="7" t="s">
        <v>57</v>
      </c>
      <c r="P43" s="22">
        <v>17</v>
      </c>
      <c r="Q43" s="22">
        <v>17</v>
      </c>
      <c r="R43" s="22">
        <v>5</v>
      </c>
      <c r="S43" s="11">
        <f t="shared" si="2"/>
        <v>0.29411764705882354</v>
      </c>
      <c r="T43" s="11">
        <f t="shared" si="3"/>
        <v>0.29411764705882354</v>
      </c>
      <c r="U43" s="12"/>
      <c r="V43" s="12"/>
      <c r="W43" s="12"/>
      <c r="X43" s="13"/>
      <c r="Y43" s="13"/>
    </row>
    <row r="44" spans="2:25" ht="60" x14ac:dyDescent="0.25">
      <c r="B44" s="7" t="s">
        <v>34</v>
      </c>
      <c r="C44" s="7" t="s">
        <v>35</v>
      </c>
      <c r="D44" s="8" t="s">
        <v>36</v>
      </c>
      <c r="E44" s="8" t="s">
        <v>37</v>
      </c>
      <c r="F44" s="8" t="s">
        <v>36</v>
      </c>
      <c r="G44" s="33"/>
      <c r="H44" s="16" t="s">
        <v>38</v>
      </c>
      <c r="I44" s="21" t="s">
        <v>105</v>
      </c>
      <c r="J44" s="32" t="s">
        <v>70</v>
      </c>
      <c r="K44" s="9" t="s">
        <v>41</v>
      </c>
      <c r="L44" s="9" t="s">
        <v>42</v>
      </c>
      <c r="M44" s="7" t="s">
        <v>63</v>
      </c>
      <c r="N44" s="7" t="s">
        <v>106</v>
      </c>
      <c r="O44" s="7" t="s">
        <v>57</v>
      </c>
      <c r="P44" s="34">
        <v>10031</v>
      </c>
      <c r="Q44" s="34">
        <v>10031</v>
      </c>
      <c r="R44" s="34">
        <v>3495</v>
      </c>
      <c r="S44" s="11">
        <f t="shared" si="2"/>
        <v>0.3484198983152228</v>
      </c>
      <c r="T44" s="29">
        <f t="shared" si="3"/>
        <v>0.3484198983152228</v>
      </c>
      <c r="U44" s="12"/>
      <c r="V44" s="12"/>
      <c r="W44" s="12"/>
      <c r="X44" s="13"/>
      <c r="Y44" s="13"/>
    </row>
    <row r="45" spans="2:25" ht="31.5" customHeight="1" x14ac:dyDescent="0.25">
      <c r="B45" s="7" t="s">
        <v>34</v>
      </c>
      <c r="C45" s="7" t="s">
        <v>35</v>
      </c>
      <c r="D45" s="8" t="s">
        <v>36</v>
      </c>
      <c r="E45" s="8" t="s">
        <v>37</v>
      </c>
      <c r="F45" s="8" t="s">
        <v>36</v>
      </c>
      <c r="G45" s="33"/>
      <c r="H45" s="16" t="s">
        <v>38</v>
      </c>
      <c r="I45" s="28" t="s">
        <v>107</v>
      </c>
      <c r="J45" s="9" t="s">
        <v>70</v>
      </c>
      <c r="K45" s="9" t="s">
        <v>41</v>
      </c>
      <c r="L45" s="9" t="s">
        <v>42</v>
      </c>
      <c r="M45" s="7" t="s">
        <v>63</v>
      </c>
      <c r="N45" s="7" t="s">
        <v>108</v>
      </c>
      <c r="O45" s="7" t="s">
        <v>57</v>
      </c>
      <c r="P45" s="34">
        <v>9</v>
      </c>
      <c r="Q45" s="34">
        <v>9</v>
      </c>
      <c r="R45" s="34">
        <v>4</v>
      </c>
      <c r="S45" s="11">
        <f t="shared" si="2"/>
        <v>0.44444444444444442</v>
      </c>
      <c r="T45" s="29">
        <f t="shared" si="3"/>
        <v>0.44444444444444442</v>
      </c>
      <c r="U45" s="12"/>
      <c r="V45" s="12"/>
      <c r="W45" s="12"/>
      <c r="X45" s="13"/>
      <c r="Y45" s="13"/>
    </row>
    <row r="46" spans="2:25" ht="31.5" customHeight="1" x14ac:dyDescent="0.25">
      <c r="B46" s="7" t="s">
        <v>34</v>
      </c>
      <c r="C46" s="7" t="s">
        <v>35</v>
      </c>
      <c r="D46" s="8" t="s">
        <v>36</v>
      </c>
      <c r="E46" s="8" t="s">
        <v>37</v>
      </c>
      <c r="F46" s="8" t="s">
        <v>36</v>
      </c>
      <c r="G46" s="33"/>
      <c r="H46" s="16" t="s">
        <v>38</v>
      </c>
      <c r="I46" s="35" t="s">
        <v>109</v>
      </c>
      <c r="J46" s="30" t="s">
        <v>62</v>
      </c>
      <c r="K46" s="9" t="s">
        <v>41</v>
      </c>
      <c r="L46" s="9" t="s">
        <v>42</v>
      </c>
      <c r="M46" s="7" t="s">
        <v>63</v>
      </c>
      <c r="N46" s="22" t="s">
        <v>64</v>
      </c>
      <c r="O46" s="7" t="s">
        <v>57</v>
      </c>
      <c r="P46" s="34">
        <f>(2350000/2350000)*100</f>
        <v>100</v>
      </c>
      <c r="Q46" s="34">
        <f>(2350000/2350000)*100</f>
        <v>100</v>
      </c>
      <c r="R46" s="34">
        <f>(572391/2350000)*100</f>
        <v>24.357063829787233</v>
      </c>
      <c r="S46" s="47">
        <f t="shared" si="2"/>
        <v>0.24357063829787232</v>
      </c>
      <c r="T46" s="29">
        <f t="shared" si="3"/>
        <v>0.24357063829787232</v>
      </c>
      <c r="U46" s="12">
        <f>+U47</f>
        <v>10912765</v>
      </c>
      <c r="V46" s="12">
        <f t="shared" ref="V46:W46" si="4">+V47</f>
        <v>11013507.93</v>
      </c>
      <c r="W46" s="12">
        <f t="shared" si="4"/>
        <v>1289922.73</v>
      </c>
      <c r="X46" s="13">
        <f>+W46/U46</f>
        <v>0.11820310709522289</v>
      </c>
      <c r="Y46" s="13">
        <f>+W46/V46</f>
        <v>0.11712187780664721</v>
      </c>
    </row>
    <row r="47" spans="2:25" ht="43.5" customHeight="1" x14ac:dyDescent="0.25">
      <c r="B47" s="7" t="s">
        <v>34</v>
      </c>
      <c r="C47" s="7" t="s">
        <v>35</v>
      </c>
      <c r="D47" s="8" t="s">
        <v>36</v>
      </c>
      <c r="E47" s="8" t="s">
        <v>37</v>
      </c>
      <c r="F47" s="8" t="s">
        <v>36</v>
      </c>
      <c r="G47" s="33" t="s">
        <v>110</v>
      </c>
      <c r="H47" s="16"/>
      <c r="I47" s="26" t="s">
        <v>111</v>
      </c>
      <c r="J47" s="15"/>
      <c r="K47" s="15"/>
      <c r="L47" s="15"/>
      <c r="M47" s="18"/>
      <c r="N47" s="18"/>
      <c r="O47" s="18"/>
      <c r="P47" s="18"/>
      <c r="Q47" s="18"/>
      <c r="R47" s="18"/>
      <c r="S47" s="20"/>
      <c r="T47" s="20"/>
      <c r="U47" s="12">
        <v>10912765</v>
      </c>
      <c r="V47" s="12">
        <v>11013507.93</v>
      </c>
      <c r="W47" s="12">
        <v>1289922.73</v>
      </c>
      <c r="X47" s="13">
        <f>+W47/U47</f>
        <v>0.11820310709522289</v>
      </c>
      <c r="Y47" s="13">
        <f>+W47/V47</f>
        <v>0.11712187780664721</v>
      </c>
    </row>
    <row r="48" spans="2:25" ht="45" x14ac:dyDescent="0.25">
      <c r="B48" s="7" t="s">
        <v>34</v>
      </c>
      <c r="C48" s="7" t="s">
        <v>35</v>
      </c>
      <c r="D48" s="8" t="s">
        <v>36</v>
      </c>
      <c r="E48" s="8" t="s">
        <v>37</v>
      </c>
      <c r="F48" s="8" t="s">
        <v>36</v>
      </c>
      <c r="G48" s="9" t="s">
        <v>110</v>
      </c>
      <c r="H48" s="8" t="s">
        <v>68</v>
      </c>
      <c r="I48" s="21" t="s">
        <v>114</v>
      </c>
      <c r="J48" s="32" t="s">
        <v>73</v>
      </c>
      <c r="K48" s="9" t="s">
        <v>41</v>
      </c>
      <c r="L48" s="9" t="s">
        <v>42</v>
      </c>
      <c r="M48" s="22" t="s">
        <v>74</v>
      </c>
      <c r="N48" s="21" t="s">
        <v>71</v>
      </c>
      <c r="O48" s="7" t="s">
        <v>57</v>
      </c>
      <c r="P48" s="34">
        <v>5450</v>
      </c>
      <c r="Q48" s="34">
        <v>5450</v>
      </c>
      <c r="R48" s="34">
        <v>1106</v>
      </c>
      <c r="S48" s="11">
        <f t="shared" ref="S48:S51" si="5">R48/P48</f>
        <v>0.20293577981651376</v>
      </c>
      <c r="T48" s="11">
        <f t="shared" ref="T48:T52" si="6">R48/Q48</f>
        <v>0.20293577981651376</v>
      </c>
      <c r="U48" s="24"/>
      <c r="V48" s="24"/>
      <c r="W48" s="24"/>
      <c r="X48" s="25"/>
      <c r="Y48" s="25"/>
    </row>
    <row r="49" spans="2:25" ht="45" x14ac:dyDescent="0.25">
      <c r="B49" s="7" t="s">
        <v>34</v>
      </c>
      <c r="C49" s="7" t="s">
        <v>35</v>
      </c>
      <c r="D49" s="8" t="s">
        <v>36</v>
      </c>
      <c r="E49" s="8" t="s">
        <v>37</v>
      </c>
      <c r="F49" s="8" t="s">
        <v>36</v>
      </c>
      <c r="G49" s="9" t="s">
        <v>110</v>
      </c>
      <c r="H49" s="8" t="s">
        <v>68</v>
      </c>
      <c r="I49" s="21" t="s">
        <v>117</v>
      </c>
      <c r="J49" s="32" t="s">
        <v>73</v>
      </c>
      <c r="K49" s="9" t="s">
        <v>41</v>
      </c>
      <c r="L49" s="9" t="s">
        <v>42</v>
      </c>
      <c r="M49" s="22" t="s">
        <v>74</v>
      </c>
      <c r="N49" s="21" t="s">
        <v>118</v>
      </c>
      <c r="O49" s="7" t="s">
        <v>57</v>
      </c>
      <c r="P49" s="34">
        <v>9</v>
      </c>
      <c r="Q49" s="34">
        <v>9</v>
      </c>
      <c r="R49" s="34">
        <v>4</v>
      </c>
      <c r="S49" s="11">
        <f t="shared" si="5"/>
        <v>0.44444444444444442</v>
      </c>
      <c r="T49" s="11">
        <f t="shared" si="6"/>
        <v>0.44444444444444442</v>
      </c>
      <c r="U49" s="24"/>
      <c r="V49" s="24"/>
      <c r="W49" s="24"/>
      <c r="X49" s="25"/>
      <c r="Y49" s="25"/>
    </row>
    <row r="50" spans="2:25" ht="30" x14ac:dyDescent="0.25">
      <c r="B50" s="7" t="s">
        <v>34</v>
      </c>
      <c r="C50" s="7" t="s">
        <v>35</v>
      </c>
      <c r="D50" s="8" t="s">
        <v>36</v>
      </c>
      <c r="E50" s="8" t="s">
        <v>37</v>
      </c>
      <c r="F50" s="8" t="s">
        <v>36</v>
      </c>
      <c r="G50" s="9" t="s">
        <v>110</v>
      </c>
      <c r="H50" s="8" t="s">
        <v>68</v>
      </c>
      <c r="I50" s="21" t="s">
        <v>115</v>
      </c>
      <c r="J50" s="32" t="s">
        <v>73</v>
      </c>
      <c r="K50" s="9" t="s">
        <v>41</v>
      </c>
      <c r="L50" s="9" t="s">
        <v>42</v>
      </c>
      <c r="M50" s="22" t="s">
        <v>74</v>
      </c>
      <c r="N50" s="21" t="s">
        <v>116</v>
      </c>
      <c r="O50" s="7" t="s">
        <v>57</v>
      </c>
      <c r="P50" s="34">
        <v>361</v>
      </c>
      <c r="Q50" s="34">
        <v>361</v>
      </c>
      <c r="R50" s="34">
        <v>117</v>
      </c>
      <c r="S50" s="11">
        <f t="shared" si="5"/>
        <v>0.32409972299168976</v>
      </c>
      <c r="T50" s="11">
        <f t="shared" si="6"/>
        <v>0.32409972299168976</v>
      </c>
      <c r="U50" s="24"/>
      <c r="V50" s="24"/>
      <c r="W50" s="24"/>
      <c r="X50" s="25"/>
      <c r="Y50" s="25"/>
    </row>
    <row r="51" spans="2:25" ht="45" x14ac:dyDescent="0.25">
      <c r="B51" s="7" t="s">
        <v>34</v>
      </c>
      <c r="C51" s="7" t="s">
        <v>35</v>
      </c>
      <c r="D51" s="8" t="s">
        <v>36</v>
      </c>
      <c r="E51" s="8" t="s">
        <v>37</v>
      </c>
      <c r="F51" s="8" t="s">
        <v>36</v>
      </c>
      <c r="G51" s="9" t="s">
        <v>110</v>
      </c>
      <c r="H51" s="8" t="s">
        <v>68</v>
      </c>
      <c r="I51" s="21" t="s">
        <v>112</v>
      </c>
      <c r="J51" s="32" t="s">
        <v>73</v>
      </c>
      <c r="K51" s="9" t="s">
        <v>41</v>
      </c>
      <c r="L51" s="9" t="s">
        <v>42</v>
      </c>
      <c r="M51" s="22" t="s">
        <v>74</v>
      </c>
      <c r="N51" s="21" t="s">
        <v>113</v>
      </c>
      <c r="O51" s="7" t="s">
        <v>57</v>
      </c>
      <c r="P51" s="34">
        <v>4220</v>
      </c>
      <c r="Q51" s="34">
        <v>4220</v>
      </c>
      <c r="R51" s="34">
        <v>2637</v>
      </c>
      <c r="S51" s="11">
        <f t="shared" si="5"/>
        <v>0.62488151658767777</v>
      </c>
      <c r="T51" s="11">
        <f t="shared" si="6"/>
        <v>0.62488151658767777</v>
      </c>
      <c r="U51" s="24"/>
      <c r="V51" s="24"/>
      <c r="W51" s="24"/>
      <c r="X51" s="25"/>
      <c r="Y51" s="25"/>
    </row>
    <row r="52" spans="2:25" ht="78.75" x14ac:dyDescent="0.25">
      <c r="B52" s="7" t="s">
        <v>34</v>
      </c>
      <c r="C52" s="7" t="s">
        <v>35</v>
      </c>
      <c r="D52" s="8" t="s">
        <v>36</v>
      </c>
      <c r="E52" s="8" t="s">
        <v>37</v>
      </c>
      <c r="F52" s="8" t="s">
        <v>36</v>
      </c>
      <c r="G52" s="36"/>
      <c r="H52" s="8" t="s">
        <v>38</v>
      </c>
      <c r="I52" s="35" t="s">
        <v>119</v>
      </c>
      <c r="J52" s="9" t="s">
        <v>62</v>
      </c>
      <c r="K52" s="9" t="s">
        <v>41</v>
      </c>
      <c r="L52" s="9" t="s">
        <v>42</v>
      </c>
      <c r="M52" s="7" t="s">
        <v>63</v>
      </c>
      <c r="N52" s="28" t="s">
        <v>120</v>
      </c>
      <c r="O52" s="7" t="s">
        <v>121</v>
      </c>
      <c r="P52" s="37">
        <f>((522000/477699)-1)*100</f>
        <v>9.2738314294147592</v>
      </c>
      <c r="Q52" s="37">
        <f>((522000/477699)-1)*100</f>
        <v>9.2738314294147592</v>
      </c>
      <c r="R52" s="37">
        <v>0</v>
      </c>
      <c r="S52" s="11">
        <v>0</v>
      </c>
      <c r="T52" s="11">
        <f t="shared" si="6"/>
        <v>0</v>
      </c>
      <c r="U52" s="12">
        <f>+U53+U65+U58</f>
        <v>35652315</v>
      </c>
      <c r="V52" s="12">
        <f>+V53+V65+V58</f>
        <v>48124474.200000003</v>
      </c>
      <c r="W52" s="12">
        <f>+W53+W65+W58</f>
        <v>9320572.1999999993</v>
      </c>
      <c r="X52" s="13">
        <f>+W52/U52</f>
        <v>0.26142964909852273</v>
      </c>
      <c r="Y52" s="13">
        <f>+W52/V52</f>
        <v>0.19367634358486141</v>
      </c>
    </row>
    <row r="53" spans="2:25" ht="23.25" x14ac:dyDescent="0.25">
      <c r="B53" s="7" t="s">
        <v>34</v>
      </c>
      <c r="C53" s="7" t="s">
        <v>35</v>
      </c>
      <c r="D53" s="8" t="s">
        <v>36</v>
      </c>
      <c r="E53" s="8" t="s">
        <v>37</v>
      </c>
      <c r="F53" s="8" t="s">
        <v>36</v>
      </c>
      <c r="G53" s="15" t="s">
        <v>122</v>
      </c>
      <c r="H53" s="16"/>
      <c r="I53" s="26" t="s">
        <v>123</v>
      </c>
      <c r="J53" s="15"/>
      <c r="K53" s="15"/>
      <c r="L53" s="15"/>
      <c r="M53" s="18"/>
      <c r="N53" s="18"/>
      <c r="O53" s="18"/>
      <c r="P53" s="18"/>
      <c r="Q53" s="18"/>
      <c r="R53" s="18"/>
      <c r="S53" s="20"/>
      <c r="T53" s="20"/>
      <c r="U53" s="12">
        <v>10061876</v>
      </c>
      <c r="V53" s="12">
        <v>19479509.969999999</v>
      </c>
      <c r="W53" s="12">
        <v>3960900.02</v>
      </c>
      <c r="X53" s="13">
        <f>+W53/U53</f>
        <v>0.39365422710436898</v>
      </c>
      <c r="Y53" s="13">
        <f>+W53/V53</f>
        <v>0.20333673824958134</v>
      </c>
    </row>
    <row r="54" spans="2:25" ht="15" x14ac:dyDescent="0.25">
      <c r="B54" s="7" t="s">
        <v>34</v>
      </c>
      <c r="C54" s="7" t="s">
        <v>35</v>
      </c>
      <c r="D54" s="8" t="s">
        <v>36</v>
      </c>
      <c r="E54" s="8" t="s">
        <v>37</v>
      </c>
      <c r="F54" s="8" t="s">
        <v>36</v>
      </c>
      <c r="G54" s="9"/>
      <c r="H54" s="8" t="s">
        <v>38</v>
      </c>
      <c r="I54" s="28" t="s">
        <v>124</v>
      </c>
      <c r="J54" s="32" t="s">
        <v>70</v>
      </c>
      <c r="K54" s="9" t="s">
        <v>41</v>
      </c>
      <c r="L54" s="9" t="s">
        <v>42</v>
      </c>
      <c r="M54" s="7" t="s">
        <v>63</v>
      </c>
      <c r="N54" s="7" t="s">
        <v>125</v>
      </c>
      <c r="O54" s="7" t="s">
        <v>57</v>
      </c>
      <c r="P54" s="22">
        <v>6</v>
      </c>
      <c r="Q54" s="22">
        <v>6</v>
      </c>
      <c r="R54" s="22">
        <v>1</v>
      </c>
      <c r="S54" s="11">
        <f t="shared" ref="S54:S57" si="7">R54/P54</f>
        <v>0.16666666666666666</v>
      </c>
      <c r="T54" s="11">
        <f t="shared" ref="T54:T57" si="8">R54/Q54</f>
        <v>0.16666666666666666</v>
      </c>
      <c r="U54" s="24"/>
      <c r="V54" s="24"/>
      <c r="W54" s="24"/>
      <c r="X54" s="25"/>
      <c r="Y54" s="25"/>
    </row>
    <row r="55" spans="2:25" ht="45" x14ac:dyDescent="0.25">
      <c r="B55" s="7" t="s">
        <v>34</v>
      </c>
      <c r="C55" s="7" t="s">
        <v>35</v>
      </c>
      <c r="D55" s="8" t="s">
        <v>36</v>
      </c>
      <c r="E55" s="8" t="s">
        <v>37</v>
      </c>
      <c r="F55" s="8" t="s">
        <v>36</v>
      </c>
      <c r="G55" s="9" t="s">
        <v>122</v>
      </c>
      <c r="H55" s="8" t="s">
        <v>126</v>
      </c>
      <c r="I55" s="21" t="s">
        <v>128</v>
      </c>
      <c r="J55" s="32" t="s">
        <v>70</v>
      </c>
      <c r="K55" s="9" t="s">
        <v>41</v>
      </c>
      <c r="L55" s="9" t="s">
        <v>42</v>
      </c>
      <c r="M55" s="22" t="s">
        <v>74</v>
      </c>
      <c r="N55" s="21" t="s">
        <v>129</v>
      </c>
      <c r="O55" s="7" t="s">
        <v>57</v>
      </c>
      <c r="P55" s="22">
        <v>4</v>
      </c>
      <c r="Q55" s="22">
        <v>4</v>
      </c>
      <c r="R55" s="22">
        <v>1</v>
      </c>
      <c r="S55" s="11">
        <f t="shared" si="7"/>
        <v>0.25</v>
      </c>
      <c r="T55" s="11">
        <f t="shared" si="8"/>
        <v>0.25</v>
      </c>
      <c r="U55" s="24"/>
      <c r="V55" s="24"/>
      <c r="W55" s="24"/>
      <c r="X55" s="25"/>
      <c r="Y55" s="25"/>
    </row>
    <row r="56" spans="2:25" ht="105" x14ac:dyDescent="0.25">
      <c r="B56" s="7" t="s">
        <v>34</v>
      </c>
      <c r="C56" s="7" t="s">
        <v>35</v>
      </c>
      <c r="D56" s="8" t="s">
        <v>36</v>
      </c>
      <c r="E56" s="8" t="s">
        <v>37</v>
      </c>
      <c r="F56" s="8" t="s">
        <v>36</v>
      </c>
      <c r="G56" s="9" t="s">
        <v>122</v>
      </c>
      <c r="H56" s="8" t="s">
        <v>126</v>
      </c>
      <c r="I56" s="21" t="s">
        <v>310</v>
      </c>
      <c r="J56" s="32" t="s">
        <v>73</v>
      </c>
      <c r="K56" s="9" t="s">
        <v>41</v>
      </c>
      <c r="L56" s="9" t="s">
        <v>42</v>
      </c>
      <c r="M56" s="22" t="s">
        <v>74</v>
      </c>
      <c r="N56" s="30" t="s">
        <v>311</v>
      </c>
      <c r="O56" s="7" t="s">
        <v>57</v>
      </c>
      <c r="P56" s="22">
        <v>10</v>
      </c>
      <c r="Q56" s="22">
        <v>10</v>
      </c>
      <c r="R56" s="22">
        <v>2</v>
      </c>
      <c r="S56" s="11">
        <f t="shared" si="7"/>
        <v>0.2</v>
      </c>
      <c r="T56" s="11">
        <f t="shared" si="8"/>
        <v>0.2</v>
      </c>
      <c r="U56" s="24"/>
      <c r="V56" s="24"/>
      <c r="W56" s="24"/>
      <c r="X56" s="25"/>
      <c r="Y56" s="25"/>
    </row>
    <row r="57" spans="2:25" ht="60" x14ac:dyDescent="0.25">
      <c r="B57" s="7" t="s">
        <v>34</v>
      </c>
      <c r="C57" s="7" t="s">
        <v>35</v>
      </c>
      <c r="D57" s="8" t="s">
        <v>36</v>
      </c>
      <c r="E57" s="8" t="s">
        <v>37</v>
      </c>
      <c r="F57" s="8" t="s">
        <v>36</v>
      </c>
      <c r="G57" s="9" t="s">
        <v>122</v>
      </c>
      <c r="H57" s="8" t="s">
        <v>126</v>
      </c>
      <c r="I57" s="21" t="s">
        <v>312</v>
      </c>
      <c r="J57" s="32" t="s">
        <v>73</v>
      </c>
      <c r="K57" s="9" t="s">
        <v>41</v>
      </c>
      <c r="L57" s="9" t="s">
        <v>42</v>
      </c>
      <c r="M57" s="22" t="s">
        <v>74</v>
      </c>
      <c r="N57" s="30" t="s">
        <v>313</v>
      </c>
      <c r="O57" s="7" t="s">
        <v>57</v>
      </c>
      <c r="P57" s="22">
        <v>5</v>
      </c>
      <c r="Q57" s="22">
        <v>5</v>
      </c>
      <c r="R57" s="22">
        <v>1.5</v>
      </c>
      <c r="S57" s="11">
        <f t="shared" si="7"/>
        <v>0.3</v>
      </c>
      <c r="T57" s="11">
        <f t="shared" si="8"/>
        <v>0.3</v>
      </c>
      <c r="U57" s="24"/>
      <c r="V57" s="24"/>
      <c r="W57" s="24"/>
      <c r="X57" s="25"/>
      <c r="Y57" s="25"/>
    </row>
    <row r="58" spans="2:25" ht="30" customHeight="1" x14ac:dyDescent="0.25">
      <c r="B58" s="7" t="s">
        <v>34</v>
      </c>
      <c r="C58" s="7" t="s">
        <v>35</v>
      </c>
      <c r="D58" s="8" t="s">
        <v>36</v>
      </c>
      <c r="E58" s="8" t="s">
        <v>37</v>
      </c>
      <c r="F58" s="8" t="s">
        <v>36</v>
      </c>
      <c r="G58" s="15" t="s">
        <v>130</v>
      </c>
      <c r="H58" s="16"/>
      <c r="I58" s="26" t="s">
        <v>131</v>
      </c>
      <c r="J58" s="15"/>
      <c r="K58" s="15"/>
      <c r="L58" s="15"/>
      <c r="M58" s="18"/>
      <c r="N58" s="18"/>
      <c r="O58" s="18"/>
      <c r="P58" s="18"/>
      <c r="Q58" s="18"/>
      <c r="R58" s="18"/>
      <c r="S58" s="20"/>
      <c r="T58" s="20"/>
      <c r="U58" s="12">
        <v>24740439</v>
      </c>
      <c r="V58" s="12">
        <v>27794964.23</v>
      </c>
      <c r="W58" s="12">
        <v>5286294.16</v>
      </c>
      <c r="X58" s="13">
        <f>+W58/U58</f>
        <v>0.21367018426795095</v>
      </c>
      <c r="Y58" s="13">
        <f>+W58/V58</f>
        <v>0.19018891754119735</v>
      </c>
    </row>
    <row r="59" spans="2:25" ht="15" x14ac:dyDescent="0.25">
      <c r="B59" s="7" t="s">
        <v>34</v>
      </c>
      <c r="C59" s="7" t="s">
        <v>35</v>
      </c>
      <c r="D59" s="8" t="s">
        <v>36</v>
      </c>
      <c r="E59" s="8" t="s">
        <v>37</v>
      </c>
      <c r="F59" s="8" t="s">
        <v>36</v>
      </c>
      <c r="G59" s="9" t="s">
        <v>130</v>
      </c>
      <c r="H59" s="8" t="s">
        <v>132</v>
      </c>
      <c r="I59" s="28" t="s">
        <v>133</v>
      </c>
      <c r="J59" s="9" t="s">
        <v>70</v>
      </c>
      <c r="K59" s="9" t="s">
        <v>41</v>
      </c>
      <c r="L59" s="9" t="s">
        <v>42</v>
      </c>
      <c r="M59" s="7" t="s">
        <v>63</v>
      </c>
      <c r="N59" s="30" t="s">
        <v>127</v>
      </c>
      <c r="O59" s="7" t="s">
        <v>57</v>
      </c>
      <c r="P59" s="34">
        <v>2000</v>
      </c>
      <c r="Q59" s="34">
        <v>2000</v>
      </c>
      <c r="R59" s="34">
        <v>312</v>
      </c>
      <c r="S59" s="11">
        <f t="shared" ref="S59:S64" si="9">R59/P59</f>
        <v>0.156</v>
      </c>
      <c r="T59" s="11">
        <f t="shared" ref="T59:T64" si="10">R59/Q59</f>
        <v>0.156</v>
      </c>
      <c r="U59" s="24"/>
      <c r="V59" s="24"/>
      <c r="W59" s="24"/>
      <c r="X59" s="25"/>
      <c r="Y59" s="25"/>
    </row>
    <row r="60" spans="2:25" ht="45" x14ac:dyDescent="0.25">
      <c r="B60" s="7" t="s">
        <v>34</v>
      </c>
      <c r="C60" s="7" t="s">
        <v>35</v>
      </c>
      <c r="D60" s="8" t="s">
        <v>36</v>
      </c>
      <c r="E60" s="8" t="s">
        <v>37</v>
      </c>
      <c r="F60" s="8" t="s">
        <v>36</v>
      </c>
      <c r="G60" s="9" t="s">
        <v>130</v>
      </c>
      <c r="H60" s="8" t="s">
        <v>132</v>
      </c>
      <c r="I60" s="21" t="s">
        <v>137</v>
      </c>
      <c r="J60" s="32" t="s">
        <v>73</v>
      </c>
      <c r="K60" s="9" t="s">
        <v>41</v>
      </c>
      <c r="L60" s="9" t="s">
        <v>42</v>
      </c>
      <c r="M60" s="22" t="s">
        <v>74</v>
      </c>
      <c r="N60" s="21" t="s">
        <v>138</v>
      </c>
      <c r="O60" s="7" t="s">
        <v>57</v>
      </c>
      <c r="P60" s="22">
        <v>24</v>
      </c>
      <c r="Q60" s="22">
        <v>24</v>
      </c>
      <c r="R60" s="22">
        <v>39</v>
      </c>
      <c r="S60" s="11">
        <f t="shared" si="9"/>
        <v>1.625</v>
      </c>
      <c r="T60" s="11">
        <f t="shared" si="10"/>
        <v>1.625</v>
      </c>
      <c r="U60" s="24"/>
      <c r="V60" s="24"/>
      <c r="W60" s="24"/>
      <c r="X60" s="25"/>
      <c r="Y60" s="25"/>
    </row>
    <row r="61" spans="2:25" ht="60" x14ac:dyDescent="0.25">
      <c r="B61" s="7" t="s">
        <v>34</v>
      </c>
      <c r="C61" s="7" t="s">
        <v>35</v>
      </c>
      <c r="D61" s="8" t="s">
        <v>36</v>
      </c>
      <c r="E61" s="8" t="s">
        <v>37</v>
      </c>
      <c r="F61" s="8" t="s">
        <v>36</v>
      </c>
      <c r="G61" s="9" t="s">
        <v>130</v>
      </c>
      <c r="H61" s="8" t="s">
        <v>132</v>
      </c>
      <c r="I61" s="21" t="s">
        <v>134</v>
      </c>
      <c r="J61" s="32" t="s">
        <v>73</v>
      </c>
      <c r="K61" s="9" t="s">
        <v>41</v>
      </c>
      <c r="L61" s="9" t="s">
        <v>42</v>
      </c>
      <c r="M61" s="22" t="s">
        <v>74</v>
      </c>
      <c r="N61" s="21" t="s">
        <v>314</v>
      </c>
      <c r="O61" s="7" t="s">
        <v>57</v>
      </c>
      <c r="P61" s="22">
        <v>170</v>
      </c>
      <c r="Q61" s="22">
        <v>170</v>
      </c>
      <c r="R61" s="22">
        <v>16</v>
      </c>
      <c r="S61" s="11">
        <f t="shared" si="9"/>
        <v>9.4117647058823528E-2</v>
      </c>
      <c r="T61" s="11">
        <f t="shared" si="10"/>
        <v>9.4117647058823528E-2</v>
      </c>
      <c r="U61" s="24"/>
      <c r="V61" s="24"/>
      <c r="W61" s="24"/>
      <c r="X61" s="25"/>
      <c r="Y61" s="25"/>
    </row>
    <row r="62" spans="2:25" ht="45" x14ac:dyDescent="0.25">
      <c r="B62" s="7" t="s">
        <v>34</v>
      </c>
      <c r="C62" s="7" t="s">
        <v>35</v>
      </c>
      <c r="D62" s="8" t="s">
        <v>36</v>
      </c>
      <c r="E62" s="8" t="s">
        <v>37</v>
      </c>
      <c r="F62" s="8" t="s">
        <v>36</v>
      </c>
      <c r="G62" s="9" t="s">
        <v>130</v>
      </c>
      <c r="H62" s="8" t="s">
        <v>132</v>
      </c>
      <c r="I62" s="21" t="s">
        <v>139</v>
      </c>
      <c r="J62" s="32" t="s">
        <v>73</v>
      </c>
      <c r="K62" s="9" t="s">
        <v>41</v>
      </c>
      <c r="L62" s="9" t="s">
        <v>42</v>
      </c>
      <c r="M62" s="22" t="s">
        <v>74</v>
      </c>
      <c r="N62" s="21" t="s">
        <v>179</v>
      </c>
      <c r="O62" s="7" t="s">
        <v>57</v>
      </c>
      <c r="P62" s="22">
        <v>1500</v>
      </c>
      <c r="Q62" s="22">
        <v>1500</v>
      </c>
      <c r="R62" s="22">
        <v>392</v>
      </c>
      <c r="S62" s="11">
        <f t="shared" si="9"/>
        <v>0.26133333333333331</v>
      </c>
      <c r="T62" s="11">
        <f t="shared" si="10"/>
        <v>0.26133333333333331</v>
      </c>
      <c r="U62" s="24"/>
      <c r="V62" s="24"/>
      <c r="W62" s="24"/>
      <c r="X62" s="25"/>
      <c r="Y62" s="25"/>
    </row>
    <row r="63" spans="2:25" ht="45" x14ac:dyDescent="0.25">
      <c r="B63" s="7" t="s">
        <v>34</v>
      </c>
      <c r="C63" s="7" t="s">
        <v>35</v>
      </c>
      <c r="D63" s="8" t="s">
        <v>36</v>
      </c>
      <c r="E63" s="8" t="s">
        <v>37</v>
      </c>
      <c r="F63" s="8" t="s">
        <v>36</v>
      </c>
      <c r="G63" s="9" t="s">
        <v>130</v>
      </c>
      <c r="H63" s="8" t="s">
        <v>132</v>
      </c>
      <c r="I63" s="21" t="s">
        <v>315</v>
      </c>
      <c r="J63" s="32" t="s">
        <v>73</v>
      </c>
      <c r="K63" s="9" t="s">
        <v>41</v>
      </c>
      <c r="L63" s="9" t="s">
        <v>42</v>
      </c>
      <c r="M63" s="22" t="s">
        <v>74</v>
      </c>
      <c r="N63" s="21" t="s">
        <v>316</v>
      </c>
      <c r="O63" s="7" t="s">
        <v>57</v>
      </c>
      <c r="P63" s="22">
        <v>12</v>
      </c>
      <c r="Q63" s="22">
        <v>12</v>
      </c>
      <c r="R63" s="22">
        <v>0</v>
      </c>
      <c r="S63" s="11">
        <f t="shared" si="9"/>
        <v>0</v>
      </c>
      <c r="T63" s="11">
        <f t="shared" si="10"/>
        <v>0</v>
      </c>
      <c r="U63" s="24"/>
      <c r="V63" s="24"/>
      <c r="W63" s="24"/>
      <c r="X63" s="25"/>
      <c r="Y63" s="25"/>
    </row>
    <row r="64" spans="2:25" ht="45" x14ac:dyDescent="0.25">
      <c r="B64" s="7" t="s">
        <v>34</v>
      </c>
      <c r="C64" s="7" t="s">
        <v>35</v>
      </c>
      <c r="D64" s="8" t="s">
        <v>36</v>
      </c>
      <c r="E64" s="8" t="s">
        <v>37</v>
      </c>
      <c r="F64" s="8" t="s">
        <v>36</v>
      </c>
      <c r="G64" s="9" t="s">
        <v>130</v>
      </c>
      <c r="H64" s="8" t="s">
        <v>132</v>
      </c>
      <c r="I64" s="21" t="s">
        <v>135</v>
      </c>
      <c r="J64" s="32" t="s">
        <v>73</v>
      </c>
      <c r="K64" s="9" t="s">
        <v>41</v>
      </c>
      <c r="L64" s="9" t="s">
        <v>42</v>
      </c>
      <c r="M64" s="22" t="s">
        <v>74</v>
      </c>
      <c r="N64" s="21" t="s">
        <v>136</v>
      </c>
      <c r="O64" s="7" t="s">
        <v>57</v>
      </c>
      <c r="P64" s="34">
        <v>330</v>
      </c>
      <c r="Q64" s="34">
        <v>330</v>
      </c>
      <c r="R64" s="34">
        <v>66</v>
      </c>
      <c r="S64" s="11">
        <f t="shared" si="9"/>
        <v>0.2</v>
      </c>
      <c r="T64" s="11">
        <f t="shared" si="10"/>
        <v>0.2</v>
      </c>
      <c r="U64" s="24"/>
      <c r="V64" s="24"/>
      <c r="W64" s="24"/>
      <c r="X64" s="25"/>
      <c r="Y64" s="25"/>
    </row>
    <row r="65" spans="2:25" ht="15" x14ac:dyDescent="0.25">
      <c r="B65" s="7" t="s">
        <v>34</v>
      </c>
      <c r="C65" s="7" t="s">
        <v>35</v>
      </c>
      <c r="D65" s="8" t="s">
        <v>36</v>
      </c>
      <c r="E65" s="8" t="s">
        <v>37</v>
      </c>
      <c r="F65" s="8" t="s">
        <v>36</v>
      </c>
      <c r="G65" s="15" t="s">
        <v>140</v>
      </c>
      <c r="H65" s="16"/>
      <c r="I65" s="26" t="s">
        <v>141</v>
      </c>
      <c r="J65" s="15"/>
      <c r="K65" s="15"/>
      <c r="L65" s="15"/>
      <c r="M65" s="18"/>
      <c r="N65" s="18"/>
      <c r="O65" s="18"/>
      <c r="P65" s="18"/>
      <c r="Q65" s="18"/>
      <c r="R65" s="18"/>
      <c r="S65" s="20"/>
      <c r="T65" s="20"/>
      <c r="U65" s="12">
        <v>850000</v>
      </c>
      <c r="V65" s="12">
        <v>850000</v>
      </c>
      <c r="W65" s="12">
        <v>73378.02</v>
      </c>
      <c r="X65" s="13">
        <f>+W65/U65</f>
        <v>8.6327082352941176E-2</v>
      </c>
      <c r="Y65" s="13">
        <f>+W65/V65</f>
        <v>8.6327082352941176E-2</v>
      </c>
    </row>
    <row r="66" spans="2:25" ht="30" x14ac:dyDescent="0.25">
      <c r="B66" s="7" t="s">
        <v>34</v>
      </c>
      <c r="C66" s="7" t="s">
        <v>35</v>
      </c>
      <c r="D66" s="8" t="s">
        <v>36</v>
      </c>
      <c r="E66" s="8" t="s">
        <v>37</v>
      </c>
      <c r="F66" s="8" t="s">
        <v>36</v>
      </c>
      <c r="G66" s="7" t="s">
        <v>140</v>
      </c>
      <c r="H66" s="8" t="s">
        <v>132</v>
      </c>
      <c r="I66" s="21" t="s">
        <v>142</v>
      </c>
      <c r="J66" s="9" t="s">
        <v>51</v>
      </c>
      <c r="K66" s="9" t="s">
        <v>41</v>
      </c>
      <c r="L66" s="9" t="s">
        <v>42</v>
      </c>
      <c r="M66" s="22" t="s">
        <v>74</v>
      </c>
      <c r="N66" s="21" t="s">
        <v>143</v>
      </c>
      <c r="O66" s="7" t="s">
        <v>57</v>
      </c>
      <c r="P66" s="22">
        <v>250</v>
      </c>
      <c r="Q66" s="22">
        <v>250</v>
      </c>
      <c r="R66" s="22">
        <v>142</v>
      </c>
      <c r="S66" s="11">
        <f>R66/P66</f>
        <v>0.56799999999999995</v>
      </c>
      <c r="T66" s="11">
        <f>R66/Q66</f>
        <v>0.56799999999999995</v>
      </c>
      <c r="U66" s="22"/>
      <c r="V66" s="22"/>
      <c r="W66" s="22"/>
      <c r="X66" s="22"/>
      <c r="Y66" s="22"/>
    </row>
    <row r="67" spans="2:25" ht="15.75" x14ac:dyDescent="0.25">
      <c r="B67" s="7" t="s">
        <v>34</v>
      </c>
      <c r="C67" s="7" t="s">
        <v>35</v>
      </c>
      <c r="D67" s="8" t="s">
        <v>36</v>
      </c>
      <c r="E67" s="8" t="s">
        <v>37</v>
      </c>
      <c r="F67" s="8" t="s">
        <v>36</v>
      </c>
      <c r="G67" s="8"/>
      <c r="H67" s="8" t="s">
        <v>38</v>
      </c>
      <c r="I67" s="27" t="s">
        <v>144</v>
      </c>
      <c r="J67" s="9" t="s">
        <v>62</v>
      </c>
      <c r="K67" s="9" t="s">
        <v>41</v>
      </c>
      <c r="L67" s="9" t="s">
        <v>42</v>
      </c>
      <c r="M67" s="7" t="s">
        <v>63</v>
      </c>
      <c r="N67" s="7" t="s">
        <v>145</v>
      </c>
      <c r="O67" s="7" t="s">
        <v>57</v>
      </c>
      <c r="P67" s="39">
        <f>(14/14)*100</f>
        <v>100</v>
      </c>
      <c r="Q67" s="39">
        <f>(14/14)*100</f>
        <v>100</v>
      </c>
      <c r="R67" s="39">
        <f>(1/14)*100</f>
        <v>7.1428571428571423</v>
      </c>
      <c r="S67" s="11">
        <f>R67/P67</f>
        <v>7.1428571428571425E-2</v>
      </c>
      <c r="T67" s="11">
        <f>R67/Q67</f>
        <v>7.1428571428571425E-2</v>
      </c>
      <c r="U67" s="12">
        <f>+U68</f>
        <v>5248975</v>
      </c>
      <c r="V67" s="12">
        <f>+V68</f>
        <v>6566878.5300000003</v>
      </c>
      <c r="W67" s="12">
        <f>+W68</f>
        <v>957854.93</v>
      </c>
      <c r="X67" s="13">
        <f>+W67/U67</f>
        <v>0.18248418596011604</v>
      </c>
      <c r="Y67" s="13">
        <f>+W67/V67</f>
        <v>0.14586152699858146</v>
      </c>
    </row>
    <row r="68" spans="2:25" ht="15" x14ac:dyDescent="0.25">
      <c r="B68" s="7" t="s">
        <v>34</v>
      </c>
      <c r="C68" s="7" t="s">
        <v>35</v>
      </c>
      <c r="D68" s="8" t="s">
        <v>36</v>
      </c>
      <c r="E68" s="8" t="s">
        <v>37</v>
      </c>
      <c r="F68" s="8" t="s">
        <v>36</v>
      </c>
      <c r="G68" s="15" t="s">
        <v>146</v>
      </c>
      <c r="H68" s="16"/>
      <c r="I68" s="26" t="s">
        <v>147</v>
      </c>
      <c r="J68" s="15"/>
      <c r="K68" s="15"/>
      <c r="L68" s="15"/>
      <c r="M68" s="18"/>
      <c r="N68" s="18"/>
      <c r="O68" s="18"/>
      <c r="P68" s="18"/>
      <c r="Q68" s="18"/>
      <c r="R68" s="18"/>
      <c r="S68" s="20"/>
      <c r="T68" s="20"/>
      <c r="U68" s="12">
        <v>5248975</v>
      </c>
      <c r="V68" s="12">
        <v>6566878.5300000003</v>
      </c>
      <c r="W68" s="12">
        <v>957854.93</v>
      </c>
      <c r="X68" s="13">
        <f>+W68/U68</f>
        <v>0.18248418596011604</v>
      </c>
      <c r="Y68" s="13">
        <f>+W68/V68</f>
        <v>0.14586152699858146</v>
      </c>
    </row>
    <row r="69" spans="2:25" ht="30" x14ac:dyDescent="0.25">
      <c r="B69" s="7"/>
      <c r="C69" s="7"/>
      <c r="D69" s="8"/>
      <c r="E69" s="8"/>
      <c r="F69" s="8"/>
      <c r="G69" s="15"/>
      <c r="H69" s="16" t="s">
        <v>38</v>
      </c>
      <c r="I69" s="28" t="s">
        <v>148</v>
      </c>
      <c r="J69" s="9" t="s">
        <v>70</v>
      </c>
      <c r="K69" s="9" t="s">
        <v>41</v>
      </c>
      <c r="L69" s="9" t="s">
        <v>42</v>
      </c>
      <c r="M69" s="22" t="s">
        <v>74</v>
      </c>
      <c r="N69" s="21" t="s">
        <v>149</v>
      </c>
      <c r="O69" s="7" t="s">
        <v>57</v>
      </c>
      <c r="P69" s="22">
        <v>14</v>
      </c>
      <c r="Q69" s="22">
        <v>14</v>
      </c>
      <c r="R69" s="22">
        <v>1</v>
      </c>
      <c r="S69" s="11">
        <f t="shared" ref="S69:S74" si="11">R69/P69</f>
        <v>7.1428571428571425E-2</v>
      </c>
      <c r="T69" s="11">
        <f t="shared" ref="T69:T74" si="12">R69/Q69</f>
        <v>7.1428571428571425E-2</v>
      </c>
      <c r="U69" s="12"/>
      <c r="V69" s="12"/>
      <c r="W69" s="12"/>
      <c r="X69" s="13"/>
      <c r="Y69" s="13"/>
    </row>
    <row r="70" spans="2:25" ht="30" x14ac:dyDescent="0.25">
      <c r="B70" s="7" t="s">
        <v>34</v>
      </c>
      <c r="C70" s="7" t="s">
        <v>35</v>
      </c>
      <c r="D70" s="8" t="s">
        <v>36</v>
      </c>
      <c r="E70" s="8" t="s">
        <v>37</v>
      </c>
      <c r="F70" s="8" t="s">
        <v>36</v>
      </c>
      <c r="G70" s="9" t="s">
        <v>146</v>
      </c>
      <c r="H70" s="8" t="s">
        <v>150</v>
      </c>
      <c r="I70" s="21" t="s">
        <v>151</v>
      </c>
      <c r="J70" s="9" t="s">
        <v>73</v>
      </c>
      <c r="K70" s="9" t="s">
        <v>41</v>
      </c>
      <c r="L70" s="9" t="s">
        <v>42</v>
      </c>
      <c r="M70" s="22" t="s">
        <v>74</v>
      </c>
      <c r="N70" s="21" t="s">
        <v>149</v>
      </c>
      <c r="O70" s="7" t="s">
        <v>57</v>
      </c>
      <c r="P70" s="22">
        <v>14</v>
      </c>
      <c r="Q70" s="22">
        <v>14</v>
      </c>
      <c r="R70" s="22">
        <v>1</v>
      </c>
      <c r="S70" s="11">
        <f t="shared" si="11"/>
        <v>7.1428571428571425E-2</v>
      </c>
      <c r="T70" s="11">
        <f t="shared" si="12"/>
        <v>7.1428571428571425E-2</v>
      </c>
      <c r="U70" s="24"/>
      <c r="V70" s="24"/>
      <c r="W70" s="24"/>
      <c r="X70" s="25"/>
      <c r="Y70" s="25"/>
    </row>
    <row r="71" spans="2:25" ht="45" x14ac:dyDescent="0.25">
      <c r="B71" s="7" t="s">
        <v>34</v>
      </c>
      <c r="C71" s="7" t="s">
        <v>35</v>
      </c>
      <c r="D71" s="8" t="s">
        <v>36</v>
      </c>
      <c r="E71" s="8" t="s">
        <v>37</v>
      </c>
      <c r="F71" s="8" t="s">
        <v>36</v>
      </c>
      <c r="G71" s="9" t="s">
        <v>146</v>
      </c>
      <c r="H71" s="8" t="s">
        <v>150</v>
      </c>
      <c r="I71" s="21" t="s">
        <v>152</v>
      </c>
      <c r="J71" s="9" t="s">
        <v>73</v>
      </c>
      <c r="K71" s="9" t="s">
        <v>41</v>
      </c>
      <c r="L71" s="9" t="s">
        <v>42</v>
      </c>
      <c r="M71" s="22" t="s">
        <v>74</v>
      </c>
      <c r="N71" s="21" t="s">
        <v>153</v>
      </c>
      <c r="O71" s="7" t="s">
        <v>57</v>
      </c>
      <c r="P71" s="22">
        <v>14</v>
      </c>
      <c r="Q71" s="22">
        <v>14</v>
      </c>
      <c r="R71" s="22">
        <v>2</v>
      </c>
      <c r="S71" s="11">
        <f t="shared" si="11"/>
        <v>0.14285714285714285</v>
      </c>
      <c r="T71" s="11">
        <f t="shared" si="12"/>
        <v>0.14285714285714285</v>
      </c>
      <c r="U71" s="24"/>
      <c r="V71" s="24"/>
      <c r="W71" s="24"/>
      <c r="X71" s="25"/>
      <c r="Y71" s="25"/>
    </row>
    <row r="72" spans="2:25" ht="45" x14ac:dyDescent="0.25">
      <c r="B72" s="7" t="s">
        <v>34</v>
      </c>
      <c r="C72" s="7" t="s">
        <v>35</v>
      </c>
      <c r="D72" s="8" t="s">
        <v>36</v>
      </c>
      <c r="E72" s="8" t="s">
        <v>37</v>
      </c>
      <c r="F72" s="8" t="s">
        <v>36</v>
      </c>
      <c r="G72" s="9" t="s">
        <v>146</v>
      </c>
      <c r="H72" s="8" t="s">
        <v>150</v>
      </c>
      <c r="I72" s="21" t="s">
        <v>317</v>
      </c>
      <c r="J72" s="9" t="s">
        <v>73</v>
      </c>
      <c r="K72" s="9" t="s">
        <v>41</v>
      </c>
      <c r="L72" s="9" t="s">
        <v>42</v>
      </c>
      <c r="M72" s="22" t="s">
        <v>74</v>
      </c>
      <c r="N72" s="21" t="s">
        <v>318</v>
      </c>
      <c r="O72" s="7" t="s">
        <v>57</v>
      </c>
      <c r="P72" s="22">
        <v>3</v>
      </c>
      <c r="Q72" s="22">
        <v>3</v>
      </c>
      <c r="R72" s="22">
        <v>2</v>
      </c>
      <c r="S72" s="11">
        <f t="shared" si="11"/>
        <v>0.66666666666666663</v>
      </c>
      <c r="T72" s="11">
        <f t="shared" si="12"/>
        <v>0.66666666666666663</v>
      </c>
      <c r="U72" s="24"/>
      <c r="V72" s="24"/>
      <c r="W72" s="24"/>
      <c r="X72" s="25"/>
      <c r="Y72" s="25"/>
    </row>
    <row r="73" spans="2:25" ht="15.75" x14ac:dyDescent="0.25">
      <c r="B73" s="7" t="s">
        <v>34</v>
      </c>
      <c r="C73" s="7" t="s">
        <v>35</v>
      </c>
      <c r="D73" s="8" t="s">
        <v>36</v>
      </c>
      <c r="E73" s="8" t="s">
        <v>37</v>
      </c>
      <c r="F73" s="8" t="s">
        <v>36</v>
      </c>
      <c r="G73" s="36"/>
      <c r="H73" s="8" t="s">
        <v>38</v>
      </c>
      <c r="I73" s="27" t="s">
        <v>154</v>
      </c>
      <c r="J73" s="9" t="s">
        <v>62</v>
      </c>
      <c r="K73" s="9" t="s">
        <v>41</v>
      </c>
      <c r="L73" s="9" t="s">
        <v>42</v>
      </c>
      <c r="M73" s="7" t="s">
        <v>63</v>
      </c>
      <c r="N73" s="28" t="s">
        <v>127</v>
      </c>
      <c r="O73" s="7" t="s">
        <v>57</v>
      </c>
      <c r="P73" s="39">
        <f>(45000/45000)*100</f>
        <v>100</v>
      </c>
      <c r="Q73" s="39">
        <f>(45000/45000)*100</f>
        <v>100</v>
      </c>
      <c r="R73" s="39">
        <f>(7161/45000)*100</f>
        <v>15.913333333333332</v>
      </c>
      <c r="S73" s="11">
        <f t="shared" si="11"/>
        <v>0.15913333333333332</v>
      </c>
      <c r="T73" s="11">
        <f t="shared" si="12"/>
        <v>0.15913333333333332</v>
      </c>
      <c r="U73" s="12">
        <f>+U75+U78+U81</f>
        <v>23490835</v>
      </c>
      <c r="V73" s="12">
        <f>+V75+V78+V81</f>
        <v>24863671.34</v>
      </c>
      <c r="W73" s="12">
        <f>+W75+W78+W81</f>
        <v>5319715.5999999996</v>
      </c>
      <c r="X73" s="13">
        <f>+W73/U73</f>
        <v>0.22645919568206066</v>
      </c>
      <c r="Y73" s="13">
        <f>+W73/V73</f>
        <v>0.2139553538677044</v>
      </c>
    </row>
    <row r="74" spans="2:25" ht="30" x14ac:dyDescent="0.25">
      <c r="B74" s="7" t="s">
        <v>34</v>
      </c>
      <c r="C74" s="7" t="s">
        <v>35</v>
      </c>
      <c r="D74" s="8" t="s">
        <v>36</v>
      </c>
      <c r="E74" s="8" t="s">
        <v>37</v>
      </c>
      <c r="F74" s="8" t="s">
        <v>36</v>
      </c>
      <c r="G74" s="36"/>
      <c r="H74" s="8" t="s">
        <v>38</v>
      </c>
      <c r="I74" s="27" t="s">
        <v>155</v>
      </c>
      <c r="J74" s="9" t="s">
        <v>70</v>
      </c>
      <c r="K74" s="9" t="s">
        <v>41</v>
      </c>
      <c r="L74" s="9" t="s">
        <v>42</v>
      </c>
      <c r="M74" s="22" t="s">
        <v>74</v>
      </c>
      <c r="N74" s="21" t="s">
        <v>159</v>
      </c>
      <c r="O74" s="7" t="s">
        <v>57</v>
      </c>
      <c r="P74" s="34">
        <v>45000</v>
      </c>
      <c r="Q74" s="34">
        <v>45000</v>
      </c>
      <c r="R74" s="39">
        <v>7167</v>
      </c>
      <c r="S74" s="11">
        <f t="shared" si="11"/>
        <v>0.15926666666666667</v>
      </c>
      <c r="T74" s="11">
        <f t="shared" si="12"/>
        <v>0.15926666666666667</v>
      </c>
      <c r="U74" s="12"/>
      <c r="V74" s="12"/>
      <c r="W74" s="12"/>
      <c r="X74" s="13"/>
      <c r="Y74" s="13"/>
    </row>
    <row r="75" spans="2:25" ht="15" x14ac:dyDescent="0.25">
      <c r="B75" s="7" t="s">
        <v>34</v>
      </c>
      <c r="C75" s="7" t="s">
        <v>35</v>
      </c>
      <c r="D75" s="8" t="s">
        <v>36</v>
      </c>
      <c r="E75" s="8" t="s">
        <v>37</v>
      </c>
      <c r="F75" s="8" t="s">
        <v>36</v>
      </c>
      <c r="G75" s="15" t="s">
        <v>156</v>
      </c>
      <c r="H75" s="16"/>
      <c r="I75" s="26" t="s">
        <v>157</v>
      </c>
      <c r="J75" s="15"/>
      <c r="K75" s="15"/>
      <c r="L75" s="15"/>
      <c r="M75" s="18"/>
      <c r="N75" s="18"/>
      <c r="O75" s="18"/>
      <c r="P75" s="18"/>
      <c r="Q75" s="18"/>
      <c r="R75" s="18"/>
      <c r="S75" s="20"/>
      <c r="T75" s="20"/>
      <c r="U75" s="12">
        <v>1980000</v>
      </c>
      <c r="V75" s="12">
        <v>1980000</v>
      </c>
      <c r="W75" s="12">
        <v>443486.49</v>
      </c>
      <c r="X75" s="13">
        <f>+W75/U75</f>
        <v>0.22398307575757576</v>
      </c>
      <c r="Y75" s="13">
        <f>+W75/V75</f>
        <v>0.22398307575757576</v>
      </c>
    </row>
    <row r="76" spans="2:25" ht="30" x14ac:dyDescent="0.25">
      <c r="B76" s="7" t="s">
        <v>34</v>
      </c>
      <c r="C76" s="7" t="s">
        <v>35</v>
      </c>
      <c r="D76" s="8" t="s">
        <v>36</v>
      </c>
      <c r="E76" s="8" t="s">
        <v>37</v>
      </c>
      <c r="F76" s="8" t="s">
        <v>36</v>
      </c>
      <c r="G76" s="7" t="s">
        <v>156</v>
      </c>
      <c r="H76" s="8" t="s">
        <v>68</v>
      </c>
      <c r="I76" s="21" t="s">
        <v>158</v>
      </c>
      <c r="J76" s="9" t="s">
        <v>51</v>
      </c>
      <c r="K76" s="9" t="s">
        <v>41</v>
      </c>
      <c r="L76" s="9" t="s">
        <v>42</v>
      </c>
      <c r="M76" s="22" t="s">
        <v>74</v>
      </c>
      <c r="N76" s="21" t="s">
        <v>159</v>
      </c>
      <c r="O76" s="7" t="s">
        <v>57</v>
      </c>
      <c r="P76" s="34">
        <v>3000</v>
      </c>
      <c r="Q76" s="34">
        <v>3000</v>
      </c>
      <c r="R76" s="22">
        <v>358</v>
      </c>
      <c r="S76" s="11">
        <f>R76/P76</f>
        <v>0.11933333333333333</v>
      </c>
      <c r="T76" s="11">
        <f>R76/Q76</f>
        <v>0.11933333333333333</v>
      </c>
      <c r="U76" s="22"/>
      <c r="V76" s="22"/>
      <c r="W76" s="22"/>
      <c r="X76" s="22"/>
      <c r="Y76" s="22"/>
    </row>
    <row r="77" spans="2:25" ht="45" x14ac:dyDescent="0.25">
      <c r="B77" s="7" t="s">
        <v>34</v>
      </c>
      <c r="C77" s="7" t="s">
        <v>35</v>
      </c>
      <c r="D77" s="8" t="s">
        <v>36</v>
      </c>
      <c r="E77" s="8" t="s">
        <v>37</v>
      </c>
      <c r="F77" s="8" t="s">
        <v>36</v>
      </c>
      <c r="G77" s="7" t="s">
        <v>156</v>
      </c>
      <c r="H77" s="8" t="s">
        <v>68</v>
      </c>
      <c r="I77" s="21" t="s">
        <v>319</v>
      </c>
      <c r="J77" s="9" t="s">
        <v>51</v>
      </c>
      <c r="K77" s="9" t="s">
        <v>41</v>
      </c>
      <c r="L77" s="9" t="s">
        <v>42</v>
      </c>
      <c r="M77" s="22" t="s">
        <v>74</v>
      </c>
      <c r="N77" s="21" t="s">
        <v>160</v>
      </c>
      <c r="O77" s="7" t="s">
        <v>57</v>
      </c>
      <c r="P77" s="22">
        <v>1</v>
      </c>
      <c r="Q77" s="22">
        <v>1</v>
      </c>
      <c r="R77" s="22">
        <v>0</v>
      </c>
      <c r="S77" s="11">
        <f>R77/P77</f>
        <v>0</v>
      </c>
      <c r="T77" s="11">
        <f>R77/Q77</f>
        <v>0</v>
      </c>
      <c r="U77" s="22"/>
      <c r="V77" s="22"/>
      <c r="W77" s="22"/>
      <c r="X77" s="22"/>
      <c r="Y77" s="22"/>
    </row>
    <row r="78" spans="2:25" ht="15" x14ac:dyDescent="0.25">
      <c r="B78" s="7" t="s">
        <v>34</v>
      </c>
      <c r="C78" s="7" t="s">
        <v>35</v>
      </c>
      <c r="D78" s="8" t="s">
        <v>36</v>
      </c>
      <c r="E78" s="8" t="s">
        <v>37</v>
      </c>
      <c r="F78" s="8" t="s">
        <v>36</v>
      </c>
      <c r="G78" s="15" t="s">
        <v>161</v>
      </c>
      <c r="H78" s="16"/>
      <c r="I78" s="26" t="s">
        <v>162</v>
      </c>
      <c r="J78" s="15"/>
      <c r="K78" s="15"/>
      <c r="L78" s="15"/>
      <c r="M78" s="18"/>
      <c r="N78" s="18"/>
      <c r="O78" s="18"/>
      <c r="P78" s="40"/>
      <c r="Q78" s="40"/>
      <c r="R78" s="22"/>
      <c r="S78" s="20"/>
      <c r="T78" s="20"/>
      <c r="U78" s="12">
        <v>18337860</v>
      </c>
      <c r="V78" s="12">
        <v>19495385.98</v>
      </c>
      <c r="W78" s="12">
        <v>4031939.15</v>
      </c>
      <c r="X78" s="13">
        <f>+W78/U78</f>
        <v>0.21986966581705825</v>
      </c>
      <c r="Y78" s="13">
        <f>+W78/V78</f>
        <v>0.20681504609020313</v>
      </c>
    </row>
    <row r="79" spans="2:25" ht="45" x14ac:dyDescent="0.25">
      <c r="B79" s="7" t="s">
        <v>34</v>
      </c>
      <c r="C79" s="7" t="s">
        <v>35</v>
      </c>
      <c r="D79" s="8" t="s">
        <v>36</v>
      </c>
      <c r="E79" s="8" t="s">
        <v>37</v>
      </c>
      <c r="F79" s="8" t="s">
        <v>36</v>
      </c>
      <c r="G79" s="9" t="s">
        <v>161</v>
      </c>
      <c r="H79" s="8" t="s">
        <v>68</v>
      </c>
      <c r="I79" s="21" t="s">
        <v>320</v>
      </c>
      <c r="J79" s="9" t="s">
        <v>73</v>
      </c>
      <c r="K79" s="9" t="s">
        <v>41</v>
      </c>
      <c r="L79" s="9" t="s">
        <v>42</v>
      </c>
      <c r="M79" s="22" t="s">
        <v>74</v>
      </c>
      <c r="N79" s="21" t="s">
        <v>321</v>
      </c>
      <c r="O79" s="7" t="s">
        <v>57</v>
      </c>
      <c r="P79" s="34">
        <v>200000</v>
      </c>
      <c r="Q79" s="34">
        <v>200000</v>
      </c>
      <c r="R79" s="22">
        <v>46779</v>
      </c>
      <c r="S79" s="11">
        <f>R79/P79</f>
        <v>0.23389499999999999</v>
      </c>
      <c r="T79" s="11">
        <f>R79/Q79</f>
        <v>0.23389499999999999</v>
      </c>
      <c r="U79" s="24"/>
      <c r="V79" s="24"/>
      <c r="W79" s="24"/>
      <c r="X79" s="25"/>
      <c r="Y79" s="25"/>
    </row>
    <row r="80" spans="2:25" ht="45" x14ac:dyDescent="0.25">
      <c r="B80" s="7" t="s">
        <v>34</v>
      </c>
      <c r="C80" s="7" t="s">
        <v>35</v>
      </c>
      <c r="D80" s="8" t="s">
        <v>36</v>
      </c>
      <c r="E80" s="8" t="s">
        <v>37</v>
      </c>
      <c r="F80" s="8" t="s">
        <v>36</v>
      </c>
      <c r="G80" s="9" t="s">
        <v>161</v>
      </c>
      <c r="H80" s="8" t="s">
        <v>68</v>
      </c>
      <c r="I80" s="21" t="s">
        <v>322</v>
      </c>
      <c r="J80" s="9" t="s">
        <v>73</v>
      </c>
      <c r="K80" s="9" t="s">
        <v>41</v>
      </c>
      <c r="L80" s="9" t="s">
        <v>42</v>
      </c>
      <c r="M80" s="22" t="s">
        <v>74</v>
      </c>
      <c r="N80" s="21" t="s">
        <v>321</v>
      </c>
      <c r="O80" s="7" t="s">
        <v>57</v>
      </c>
      <c r="P80" s="34">
        <v>20000</v>
      </c>
      <c r="Q80" s="34">
        <v>20000</v>
      </c>
      <c r="R80" s="22">
        <v>3679</v>
      </c>
      <c r="S80" s="11">
        <f>R80/P80</f>
        <v>0.18395</v>
      </c>
      <c r="T80" s="11">
        <f>R80/Q80</f>
        <v>0.18395</v>
      </c>
      <c r="U80" s="24"/>
      <c r="V80" s="24"/>
      <c r="W80" s="24"/>
      <c r="X80" s="25"/>
      <c r="Y80" s="25"/>
    </row>
    <row r="81" spans="2:25" ht="15" x14ac:dyDescent="0.25">
      <c r="B81" s="7" t="s">
        <v>34</v>
      </c>
      <c r="C81" s="7" t="s">
        <v>35</v>
      </c>
      <c r="D81" s="8" t="s">
        <v>36</v>
      </c>
      <c r="E81" s="8" t="s">
        <v>37</v>
      </c>
      <c r="F81" s="8" t="s">
        <v>36</v>
      </c>
      <c r="G81" s="15" t="s">
        <v>163</v>
      </c>
      <c r="H81" s="16"/>
      <c r="I81" s="26" t="s">
        <v>164</v>
      </c>
      <c r="J81" s="15"/>
      <c r="K81" s="15"/>
      <c r="L81" s="15"/>
      <c r="M81" s="18"/>
      <c r="N81" s="18"/>
      <c r="O81" s="18"/>
      <c r="P81" s="18"/>
      <c r="Q81" s="18"/>
      <c r="R81" s="18"/>
      <c r="S81" s="20"/>
      <c r="T81" s="20"/>
      <c r="U81" s="12">
        <v>3172975</v>
      </c>
      <c r="V81" s="12">
        <v>3388285.36</v>
      </c>
      <c r="W81" s="12">
        <v>844289.96</v>
      </c>
      <c r="X81" s="13">
        <f>+W81/U81</f>
        <v>0.26608780718410951</v>
      </c>
      <c r="Y81" s="13">
        <f>+W81/V81</f>
        <v>0.24917911872688314</v>
      </c>
    </row>
    <row r="82" spans="2:25" ht="30" x14ac:dyDescent="0.25">
      <c r="B82" s="7" t="s">
        <v>34</v>
      </c>
      <c r="C82" s="7" t="s">
        <v>35</v>
      </c>
      <c r="D82" s="8" t="s">
        <v>36</v>
      </c>
      <c r="E82" s="8" t="s">
        <v>37</v>
      </c>
      <c r="F82" s="8" t="s">
        <v>36</v>
      </c>
      <c r="G82" s="9" t="s">
        <v>163</v>
      </c>
      <c r="H82" s="8" t="s">
        <v>68</v>
      </c>
      <c r="I82" s="41" t="s">
        <v>167</v>
      </c>
      <c r="J82" s="9" t="s">
        <v>73</v>
      </c>
      <c r="K82" s="9" t="s">
        <v>41</v>
      </c>
      <c r="L82" s="9" t="s">
        <v>42</v>
      </c>
      <c r="M82" s="22" t="s">
        <v>74</v>
      </c>
      <c r="N82" s="41" t="s">
        <v>159</v>
      </c>
      <c r="O82" s="7" t="s">
        <v>57</v>
      </c>
      <c r="P82" s="34">
        <v>41910</v>
      </c>
      <c r="Q82" s="34">
        <v>41910</v>
      </c>
      <c r="R82" s="43">
        <v>6786</v>
      </c>
      <c r="S82" s="11">
        <f>R82/P82</f>
        <v>0.16191839656406584</v>
      </c>
      <c r="T82" s="11">
        <f>R82/Q82</f>
        <v>0.16191839656406584</v>
      </c>
      <c r="U82" s="24"/>
      <c r="V82" s="24"/>
      <c r="W82" s="24"/>
      <c r="X82" s="25"/>
      <c r="Y82" s="25"/>
    </row>
    <row r="83" spans="2:25" ht="45" x14ac:dyDescent="0.25">
      <c r="B83" s="7" t="s">
        <v>34</v>
      </c>
      <c r="C83" s="7" t="s">
        <v>35</v>
      </c>
      <c r="D83" s="8" t="s">
        <v>36</v>
      </c>
      <c r="E83" s="8" t="s">
        <v>37</v>
      </c>
      <c r="F83" s="8" t="s">
        <v>36</v>
      </c>
      <c r="G83" s="9" t="s">
        <v>163</v>
      </c>
      <c r="H83" s="8" t="s">
        <v>68</v>
      </c>
      <c r="I83" s="41" t="s">
        <v>165</v>
      </c>
      <c r="J83" s="9" t="s">
        <v>73</v>
      </c>
      <c r="K83" s="9" t="s">
        <v>41</v>
      </c>
      <c r="L83" s="9" t="s">
        <v>42</v>
      </c>
      <c r="M83" s="22" t="s">
        <v>74</v>
      </c>
      <c r="N83" s="41" t="s">
        <v>166</v>
      </c>
      <c r="O83" s="7" t="s">
        <v>57</v>
      </c>
      <c r="P83" s="34">
        <v>90</v>
      </c>
      <c r="Q83" s="34">
        <v>90</v>
      </c>
      <c r="R83" s="43">
        <v>23</v>
      </c>
      <c r="S83" s="11">
        <f>R83/P83</f>
        <v>0.25555555555555554</v>
      </c>
      <c r="T83" s="11">
        <f>R83/Q83</f>
        <v>0.25555555555555554</v>
      </c>
      <c r="U83" s="24"/>
      <c r="V83" s="24"/>
      <c r="W83" s="24"/>
      <c r="X83" s="25"/>
      <c r="Y83" s="25"/>
    </row>
    <row r="84" spans="2:25" ht="15.75" x14ac:dyDescent="0.25">
      <c r="B84" s="7" t="s">
        <v>34</v>
      </c>
      <c r="C84" s="7" t="s">
        <v>35</v>
      </c>
      <c r="D84" s="8" t="s">
        <v>36</v>
      </c>
      <c r="E84" s="8" t="s">
        <v>37</v>
      </c>
      <c r="F84" s="8" t="s">
        <v>36</v>
      </c>
      <c r="G84" s="36"/>
      <c r="H84" s="8" t="s">
        <v>38</v>
      </c>
      <c r="I84" s="42" t="s">
        <v>168</v>
      </c>
      <c r="J84" s="9" t="s">
        <v>62</v>
      </c>
      <c r="K84" s="9" t="s">
        <v>41</v>
      </c>
      <c r="L84" s="9" t="s">
        <v>42</v>
      </c>
      <c r="M84" s="7" t="s">
        <v>63</v>
      </c>
      <c r="N84" s="7" t="s">
        <v>169</v>
      </c>
      <c r="O84" s="7" t="s">
        <v>57</v>
      </c>
      <c r="P84" s="34">
        <f>(1500000/1500000)*100</f>
        <v>100</v>
      </c>
      <c r="Q84" s="34">
        <f>(1500000/1500000)*100</f>
        <v>100</v>
      </c>
      <c r="R84" s="34">
        <f>(314366/1500000)*100</f>
        <v>20.957733333333334</v>
      </c>
      <c r="S84" s="11">
        <f>R84/P84</f>
        <v>0.20957733333333334</v>
      </c>
      <c r="T84" s="11">
        <f>R84/Q84</f>
        <v>0.20957733333333334</v>
      </c>
      <c r="U84" s="12">
        <f>+U86</f>
        <v>4587709</v>
      </c>
      <c r="V84" s="12">
        <f>+V86</f>
        <v>5274970.87</v>
      </c>
      <c r="W84" s="12">
        <f>+W86</f>
        <v>1021281.21</v>
      </c>
      <c r="X84" s="13">
        <f>+W84/U84</f>
        <v>0.22261246517597344</v>
      </c>
      <c r="Y84" s="13">
        <f>+W84/V84</f>
        <v>0.19360888148373792</v>
      </c>
    </row>
    <row r="85" spans="2:25" ht="15" x14ac:dyDescent="0.25">
      <c r="B85" s="7" t="s">
        <v>34</v>
      </c>
      <c r="C85" s="7" t="s">
        <v>35</v>
      </c>
      <c r="D85" s="8" t="s">
        <v>36</v>
      </c>
      <c r="E85" s="8" t="s">
        <v>37</v>
      </c>
      <c r="F85" s="8" t="s">
        <v>36</v>
      </c>
      <c r="G85" s="36"/>
      <c r="H85" s="8" t="s">
        <v>38</v>
      </c>
      <c r="I85" s="28" t="s">
        <v>323</v>
      </c>
      <c r="J85" s="9" t="s">
        <v>70</v>
      </c>
      <c r="K85" s="9" t="s">
        <v>41</v>
      </c>
      <c r="L85" s="9" t="s">
        <v>42</v>
      </c>
      <c r="M85" s="7" t="s">
        <v>63</v>
      </c>
      <c r="N85" s="7" t="s">
        <v>170</v>
      </c>
      <c r="O85" s="7" t="s">
        <v>57</v>
      </c>
      <c r="P85" s="34">
        <v>1800000</v>
      </c>
      <c r="Q85" s="34">
        <v>1800000</v>
      </c>
      <c r="R85" s="43">
        <v>427000</v>
      </c>
      <c r="S85" s="11">
        <f>+R85/P85</f>
        <v>0.23722222222222222</v>
      </c>
      <c r="T85" s="11">
        <f>R85/Q85</f>
        <v>0.23722222222222222</v>
      </c>
      <c r="U85" s="12"/>
      <c r="V85" s="12"/>
      <c r="W85" s="12"/>
      <c r="X85" s="13"/>
      <c r="Y85" s="13"/>
    </row>
    <row r="86" spans="2:25" ht="15" x14ac:dyDescent="0.25">
      <c r="B86" s="7" t="s">
        <v>34</v>
      </c>
      <c r="C86" s="7" t="s">
        <v>35</v>
      </c>
      <c r="D86" s="8" t="s">
        <v>36</v>
      </c>
      <c r="E86" s="8" t="s">
        <v>37</v>
      </c>
      <c r="F86" s="8" t="s">
        <v>36</v>
      </c>
      <c r="G86" s="15" t="s">
        <v>171</v>
      </c>
      <c r="H86" s="16"/>
      <c r="I86" s="26" t="s">
        <v>172</v>
      </c>
      <c r="J86" s="15"/>
      <c r="K86" s="15"/>
      <c r="L86" s="15"/>
      <c r="M86" s="18"/>
      <c r="N86" s="18"/>
      <c r="O86" s="18"/>
      <c r="P86" s="18"/>
      <c r="Q86" s="34"/>
      <c r="R86" s="18"/>
      <c r="S86" s="20"/>
      <c r="T86" s="20"/>
      <c r="U86" s="12">
        <v>4587709</v>
      </c>
      <c r="V86" s="12">
        <v>5274970.87</v>
      </c>
      <c r="W86" s="12">
        <v>1021281.21</v>
      </c>
      <c r="X86" s="13">
        <f>+W86/U86</f>
        <v>0.22261246517597344</v>
      </c>
      <c r="Y86" s="13">
        <f>+W86/V86</f>
        <v>0.19360888148373792</v>
      </c>
    </row>
    <row r="87" spans="2:25" ht="45" x14ac:dyDescent="0.25">
      <c r="B87" s="7" t="s">
        <v>34</v>
      </c>
      <c r="C87" s="7" t="s">
        <v>35</v>
      </c>
      <c r="D87" s="8" t="s">
        <v>36</v>
      </c>
      <c r="E87" s="8" t="s">
        <v>37</v>
      </c>
      <c r="F87" s="8" t="s">
        <v>36</v>
      </c>
      <c r="G87" s="9" t="s">
        <v>171</v>
      </c>
      <c r="H87" s="8" t="s">
        <v>68</v>
      </c>
      <c r="I87" s="44" t="s">
        <v>324</v>
      </c>
      <c r="J87" s="9" t="s">
        <v>73</v>
      </c>
      <c r="K87" s="9" t="s">
        <v>41</v>
      </c>
      <c r="L87" s="9" t="s">
        <v>42</v>
      </c>
      <c r="M87" s="22" t="s">
        <v>74</v>
      </c>
      <c r="N87" s="44" t="s">
        <v>325</v>
      </c>
      <c r="O87" s="7" t="s">
        <v>57</v>
      </c>
      <c r="P87" s="95">
        <v>300000</v>
      </c>
      <c r="Q87" s="95">
        <v>300000</v>
      </c>
      <c r="R87" s="95">
        <v>33026</v>
      </c>
      <c r="S87" s="11">
        <f>R87/P87</f>
        <v>0.11008666666666667</v>
      </c>
      <c r="T87" s="11">
        <f>R87/Q87</f>
        <v>0.11008666666666667</v>
      </c>
      <c r="U87" s="24"/>
      <c r="V87" s="24"/>
      <c r="W87" s="24"/>
      <c r="X87" s="25"/>
      <c r="Y87" s="25"/>
    </row>
    <row r="88" spans="2:25" ht="45" x14ac:dyDescent="0.25">
      <c r="B88" s="7" t="s">
        <v>34</v>
      </c>
      <c r="C88" s="7" t="s">
        <v>35</v>
      </c>
      <c r="D88" s="8" t="s">
        <v>36</v>
      </c>
      <c r="E88" s="8" t="s">
        <v>37</v>
      </c>
      <c r="F88" s="8" t="s">
        <v>36</v>
      </c>
      <c r="G88" s="9" t="s">
        <v>171</v>
      </c>
      <c r="H88" s="8" t="s">
        <v>68</v>
      </c>
      <c r="I88" s="44" t="s">
        <v>326</v>
      </c>
      <c r="J88" s="9" t="s">
        <v>73</v>
      </c>
      <c r="K88" s="9" t="s">
        <v>41</v>
      </c>
      <c r="L88" s="9" t="s">
        <v>42</v>
      </c>
      <c r="M88" s="22" t="s">
        <v>74</v>
      </c>
      <c r="N88" s="44" t="s">
        <v>321</v>
      </c>
      <c r="O88" s="7" t="s">
        <v>57</v>
      </c>
      <c r="P88" s="34">
        <v>1580000</v>
      </c>
      <c r="Q88" s="34">
        <v>1580000</v>
      </c>
      <c r="R88" s="34">
        <v>376542</v>
      </c>
      <c r="S88" s="11">
        <f>R88/P88</f>
        <v>0.23831772151898734</v>
      </c>
      <c r="T88" s="11">
        <f>R88/Q88</f>
        <v>0.23831772151898734</v>
      </c>
      <c r="U88" s="24"/>
      <c r="V88" s="24"/>
      <c r="W88" s="24"/>
      <c r="X88" s="25"/>
      <c r="Y88" s="25"/>
    </row>
    <row r="89" spans="2:25" ht="15" x14ac:dyDescent="0.25">
      <c r="B89" s="7" t="s">
        <v>34</v>
      </c>
      <c r="C89" s="7" t="s">
        <v>35</v>
      </c>
      <c r="D89" s="8" t="s">
        <v>36</v>
      </c>
      <c r="E89" s="8" t="s">
        <v>37</v>
      </c>
      <c r="F89" s="8" t="s">
        <v>36</v>
      </c>
      <c r="G89" s="15" t="s">
        <v>173</v>
      </c>
      <c r="H89" s="16"/>
      <c r="I89" s="26" t="s">
        <v>174</v>
      </c>
      <c r="J89" s="15"/>
      <c r="K89" s="15"/>
      <c r="L89" s="15"/>
      <c r="M89" s="18"/>
      <c r="N89" s="18"/>
      <c r="O89" s="18"/>
      <c r="P89" s="18"/>
      <c r="Q89" s="18"/>
      <c r="R89" s="18"/>
      <c r="S89" s="20"/>
      <c r="T89" s="20"/>
      <c r="U89" s="12">
        <v>1849397</v>
      </c>
      <c r="V89" s="12">
        <v>1863852</v>
      </c>
      <c r="W89" s="12">
        <v>131615.20000000001</v>
      </c>
      <c r="X89" s="13">
        <f>+W89/U89</f>
        <v>7.1166547799093441E-2</v>
      </c>
      <c r="Y89" s="13">
        <f>+W89/V89</f>
        <v>7.0614619615720561E-2</v>
      </c>
    </row>
    <row r="90" spans="2:25" ht="15.75" x14ac:dyDescent="0.25">
      <c r="B90" s="7" t="s">
        <v>34</v>
      </c>
      <c r="C90" s="7" t="s">
        <v>35</v>
      </c>
      <c r="D90" s="8" t="s">
        <v>36</v>
      </c>
      <c r="E90" s="8" t="s">
        <v>37</v>
      </c>
      <c r="F90" s="8" t="s">
        <v>36</v>
      </c>
      <c r="G90" s="36"/>
      <c r="H90" s="8" t="s">
        <v>38</v>
      </c>
      <c r="I90" s="42" t="s">
        <v>175</v>
      </c>
      <c r="J90" s="9" t="s">
        <v>62</v>
      </c>
      <c r="K90" s="9" t="s">
        <v>41</v>
      </c>
      <c r="L90" s="9" t="s">
        <v>42</v>
      </c>
      <c r="M90" s="7" t="s">
        <v>63</v>
      </c>
      <c r="N90" s="7" t="s">
        <v>176</v>
      </c>
      <c r="O90" s="7" t="s">
        <v>57</v>
      </c>
      <c r="P90" s="22">
        <f>100/100*100</f>
        <v>100</v>
      </c>
      <c r="Q90" s="22">
        <f>100/100*100</f>
        <v>100</v>
      </c>
      <c r="R90" s="22">
        <f>11/100*100</f>
        <v>11</v>
      </c>
      <c r="S90" s="25">
        <f t="shared" ref="S90:S103" si="13">R90/P90</f>
        <v>0.11</v>
      </c>
      <c r="T90" s="25">
        <f t="shared" ref="T90:T103" si="14">R90/Q90</f>
        <v>0.11</v>
      </c>
      <c r="U90" s="12"/>
      <c r="V90" s="12"/>
      <c r="W90" s="12"/>
      <c r="X90" s="13"/>
      <c r="Y90" s="13"/>
    </row>
    <row r="91" spans="2:25" ht="60" x14ac:dyDescent="0.25">
      <c r="B91" s="7" t="s">
        <v>34</v>
      </c>
      <c r="C91" s="7" t="s">
        <v>35</v>
      </c>
      <c r="D91" s="8" t="s">
        <v>36</v>
      </c>
      <c r="E91" s="8" t="s">
        <v>37</v>
      </c>
      <c r="F91" s="8" t="s">
        <v>36</v>
      </c>
      <c r="G91" s="9" t="s">
        <v>173</v>
      </c>
      <c r="H91" s="8" t="s">
        <v>68</v>
      </c>
      <c r="I91" s="21" t="s">
        <v>177</v>
      </c>
      <c r="J91" s="9" t="s">
        <v>70</v>
      </c>
      <c r="K91" s="9" t="s">
        <v>41</v>
      </c>
      <c r="L91" s="9" t="s">
        <v>42</v>
      </c>
      <c r="M91" s="7" t="s">
        <v>63</v>
      </c>
      <c r="N91" s="7" t="s">
        <v>176</v>
      </c>
      <c r="O91" s="7" t="s">
        <v>57</v>
      </c>
      <c r="P91" s="22">
        <v>100</v>
      </c>
      <c r="Q91" s="22">
        <v>100</v>
      </c>
      <c r="R91" s="22">
        <v>11</v>
      </c>
      <c r="S91" s="11">
        <f t="shared" si="13"/>
        <v>0.11</v>
      </c>
      <c r="T91" s="11">
        <f t="shared" si="14"/>
        <v>0.11</v>
      </c>
      <c r="U91" s="24"/>
      <c r="V91" s="24"/>
      <c r="W91" s="24"/>
      <c r="X91" s="25"/>
      <c r="Y91" s="25"/>
    </row>
    <row r="92" spans="2:25" ht="60" x14ac:dyDescent="0.25">
      <c r="B92" s="7" t="s">
        <v>34</v>
      </c>
      <c r="C92" s="7" t="s">
        <v>35</v>
      </c>
      <c r="D92" s="8" t="s">
        <v>36</v>
      </c>
      <c r="E92" s="8" t="s">
        <v>37</v>
      </c>
      <c r="F92" s="8" t="s">
        <v>36</v>
      </c>
      <c r="G92" s="9" t="s">
        <v>173</v>
      </c>
      <c r="H92" s="8" t="s">
        <v>68</v>
      </c>
      <c r="I92" s="21" t="s">
        <v>180</v>
      </c>
      <c r="J92" s="9" t="s">
        <v>73</v>
      </c>
      <c r="K92" s="9" t="s">
        <v>41</v>
      </c>
      <c r="L92" s="9" t="s">
        <v>42</v>
      </c>
      <c r="M92" s="22" t="s">
        <v>74</v>
      </c>
      <c r="N92" s="21" t="s">
        <v>181</v>
      </c>
      <c r="O92" s="7" t="s">
        <v>57</v>
      </c>
      <c r="P92" s="22">
        <v>20</v>
      </c>
      <c r="Q92" s="22">
        <v>20</v>
      </c>
      <c r="R92" s="22">
        <v>4</v>
      </c>
      <c r="S92" s="11">
        <f t="shared" si="13"/>
        <v>0.2</v>
      </c>
      <c r="T92" s="11">
        <f t="shared" si="14"/>
        <v>0.2</v>
      </c>
      <c r="U92" s="24"/>
      <c r="V92" s="24"/>
      <c r="W92" s="24"/>
      <c r="X92" s="25"/>
      <c r="Y92" s="25"/>
    </row>
    <row r="93" spans="2:25" ht="45" x14ac:dyDescent="0.25">
      <c r="B93" s="7" t="s">
        <v>34</v>
      </c>
      <c r="C93" s="7" t="s">
        <v>35</v>
      </c>
      <c r="D93" s="8" t="s">
        <v>36</v>
      </c>
      <c r="E93" s="8" t="s">
        <v>37</v>
      </c>
      <c r="F93" s="8" t="s">
        <v>36</v>
      </c>
      <c r="G93" s="9" t="s">
        <v>173</v>
      </c>
      <c r="H93" s="8" t="s">
        <v>68</v>
      </c>
      <c r="I93" s="21" t="s">
        <v>182</v>
      </c>
      <c r="J93" s="9" t="s">
        <v>73</v>
      </c>
      <c r="K93" s="9" t="s">
        <v>41</v>
      </c>
      <c r="L93" s="9" t="s">
        <v>42</v>
      </c>
      <c r="M93" s="22" t="s">
        <v>74</v>
      </c>
      <c r="N93" s="21" t="s">
        <v>183</v>
      </c>
      <c r="O93" s="7" t="s">
        <v>57</v>
      </c>
      <c r="P93" s="22">
        <v>10</v>
      </c>
      <c r="Q93" s="22">
        <v>10</v>
      </c>
      <c r="R93" s="22">
        <v>10</v>
      </c>
      <c r="S93" s="11">
        <f t="shared" si="13"/>
        <v>1</v>
      </c>
      <c r="T93" s="11">
        <f t="shared" si="14"/>
        <v>1</v>
      </c>
      <c r="U93" s="24"/>
      <c r="V93" s="24"/>
      <c r="W93" s="24"/>
      <c r="X93" s="25"/>
      <c r="Y93" s="25"/>
    </row>
    <row r="94" spans="2:25" ht="45" x14ac:dyDescent="0.25">
      <c r="B94" s="7" t="s">
        <v>34</v>
      </c>
      <c r="C94" s="7" t="s">
        <v>35</v>
      </c>
      <c r="D94" s="8" t="s">
        <v>36</v>
      </c>
      <c r="E94" s="8" t="s">
        <v>37</v>
      </c>
      <c r="F94" s="8" t="s">
        <v>36</v>
      </c>
      <c r="G94" s="9" t="s">
        <v>173</v>
      </c>
      <c r="H94" s="8" t="s">
        <v>68</v>
      </c>
      <c r="I94" s="21" t="s">
        <v>178</v>
      </c>
      <c r="J94" s="9" t="s">
        <v>73</v>
      </c>
      <c r="K94" s="9" t="s">
        <v>41</v>
      </c>
      <c r="L94" s="9" t="s">
        <v>42</v>
      </c>
      <c r="M94" s="22" t="s">
        <v>74</v>
      </c>
      <c r="N94" s="21" t="s">
        <v>179</v>
      </c>
      <c r="O94" s="7" t="s">
        <v>57</v>
      </c>
      <c r="P94" s="22">
        <v>70</v>
      </c>
      <c r="Q94" s="22">
        <v>70</v>
      </c>
      <c r="R94" s="22">
        <v>2</v>
      </c>
      <c r="S94" s="11">
        <f t="shared" si="13"/>
        <v>2.8571428571428571E-2</v>
      </c>
      <c r="T94" s="11">
        <f t="shared" si="14"/>
        <v>2.8571428571428571E-2</v>
      </c>
      <c r="U94" s="24"/>
      <c r="V94" s="24"/>
      <c r="W94" s="24"/>
      <c r="X94" s="25"/>
      <c r="Y94" s="25"/>
    </row>
    <row r="95" spans="2:25" ht="15.75" x14ac:dyDescent="0.25">
      <c r="B95" s="7" t="s">
        <v>34</v>
      </c>
      <c r="C95" s="7" t="s">
        <v>35</v>
      </c>
      <c r="D95" s="8" t="s">
        <v>36</v>
      </c>
      <c r="E95" s="8" t="s">
        <v>37</v>
      </c>
      <c r="F95" s="8" t="s">
        <v>36</v>
      </c>
      <c r="G95" s="36"/>
      <c r="H95" s="8" t="s">
        <v>38</v>
      </c>
      <c r="I95" s="27" t="s">
        <v>184</v>
      </c>
      <c r="J95" s="9" t="s">
        <v>62</v>
      </c>
      <c r="K95" s="9" t="s">
        <v>41</v>
      </c>
      <c r="L95" s="9" t="s">
        <v>42</v>
      </c>
      <c r="M95" s="7" t="s">
        <v>63</v>
      </c>
      <c r="N95" s="7" t="s">
        <v>185</v>
      </c>
      <c r="O95" s="7" t="s">
        <v>57</v>
      </c>
      <c r="P95" s="34">
        <v>8760</v>
      </c>
      <c r="Q95" s="34">
        <v>8760</v>
      </c>
      <c r="R95" s="34">
        <v>3987</v>
      </c>
      <c r="S95" s="11">
        <f t="shared" si="13"/>
        <v>0.45513698630136984</v>
      </c>
      <c r="T95" s="11">
        <f t="shared" si="14"/>
        <v>0.45513698630136984</v>
      </c>
      <c r="U95" s="12">
        <f>+U104+U109+U111+U121+U124+U127+U114</f>
        <v>23973308</v>
      </c>
      <c r="V95" s="12">
        <f>+V104+V109+V111+V121+V124+V127+V114</f>
        <v>30701012.350000001</v>
      </c>
      <c r="W95" s="12">
        <f>+W104+W109+W111+W121+W124+W127+W114</f>
        <v>5510922.75</v>
      </c>
      <c r="X95" s="13">
        <f>+W95/U95</f>
        <v>0.22987744327983439</v>
      </c>
      <c r="Y95" s="13">
        <f>+W95/V95</f>
        <v>0.17950296515222242</v>
      </c>
    </row>
    <row r="96" spans="2:25" ht="15" x14ac:dyDescent="0.25">
      <c r="B96" s="7" t="s">
        <v>34</v>
      </c>
      <c r="C96" s="7" t="s">
        <v>35</v>
      </c>
      <c r="D96" s="8" t="s">
        <v>36</v>
      </c>
      <c r="E96" s="8" t="s">
        <v>37</v>
      </c>
      <c r="F96" s="8" t="s">
        <v>36</v>
      </c>
      <c r="G96" s="36"/>
      <c r="H96" s="8" t="s">
        <v>38</v>
      </c>
      <c r="I96" s="28" t="s">
        <v>186</v>
      </c>
      <c r="J96" s="9" t="s">
        <v>70</v>
      </c>
      <c r="K96" s="9" t="s">
        <v>41</v>
      </c>
      <c r="L96" s="9" t="s">
        <v>42</v>
      </c>
      <c r="M96" s="7" t="s">
        <v>63</v>
      </c>
      <c r="N96" s="7" t="s">
        <v>127</v>
      </c>
      <c r="O96" s="7" t="s">
        <v>57</v>
      </c>
      <c r="P96" s="34">
        <v>10</v>
      </c>
      <c r="Q96" s="34">
        <v>10</v>
      </c>
      <c r="R96" s="22">
        <v>5</v>
      </c>
      <c r="S96" s="11">
        <f t="shared" si="13"/>
        <v>0.5</v>
      </c>
      <c r="T96" s="11">
        <f t="shared" si="14"/>
        <v>0.5</v>
      </c>
      <c r="U96" s="12"/>
      <c r="V96" s="12"/>
      <c r="W96" s="12"/>
      <c r="X96" s="13"/>
      <c r="Y96" s="13"/>
    </row>
    <row r="97" spans="2:25" ht="15" x14ac:dyDescent="0.25">
      <c r="B97" s="7" t="s">
        <v>34</v>
      </c>
      <c r="C97" s="7" t="s">
        <v>35</v>
      </c>
      <c r="D97" s="8" t="s">
        <v>36</v>
      </c>
      <c r="E97" s="8" t="s">
        <v>37</v>
      </c>
      <c r="F97" s="8" t="s">
        <v>36</v>
      </c>
      <c r="G97" s="36"/>
      <c r="H97" s="8" t="s">
        <v>38</v>
      </c>
      <c r="I97" s="28" t="s">
        <v>187</v>
      </c>
      <c r="J97" s="9" t="s">
        <v>70</v>
      </c>
      <c r="K97" s="9" t="s">
        <v>41</v>
      </c>
      <c r="L97" s="9" t="s">
        <v>42</v>
      </c>
      <c r="M97" s="7" t="s">
        <v>63</v>
      </c>
      <c r="N97" s="7" t="s">
        <v>188</v>
      </c>
      <c r="O97" s="7" t="s">
        <v>57</v>
      </c>
      <c r="P97" s="22">
        <v>1</v>
      </c>
      <c r="Q97" s="22">
        <v>1</v>
      </c>
      <c r="R97" s="22">
        <v>0</v>
      </c>
      <c r="S97" s="11">
        <f t="shared" si="13"/>
        <v>0</v>
      </c>
      <c r="T97" s="11">
        <f t="shared" si="14"/>
        <v>0</v>
      </c>
      <c r="U97" s="12"/>
      <c r="V97" s="12"/>
      <c r="W97" s="12"/>
      <c r="X97" s="13"/>
      <c r="Y97" s="13"/>
    </row>
    <row r="98" spans="2:25" ht="60" x14ac:dyDescent="0.25">
      <c r="B98" s="7" t="s">
        <v>34</v>
      </c>
      <c r="C98" s="7" t="s">
        <v>35</v>
      </c>
      <c r="D98" s="8" t="s">
        <v>36</v>
      </c>
      <c r="E98" s="8" t="s">
        <v>37</v>
      </c>
      <c r="F98" s="8" t="s">
        <v>36</v>
      </c>
      <c r="G98" s="9"/>
      <c r="H98" s="8" t="s">
        <v>38</v>
      </c>
      <c r="I98" s="21" t="s">
        <v>189</v>
      </c>
      <c r="J98" s="9" t="s">
        <v>70</v>
      </c>
      <c r="K98" s="9" t="s">
        <v>41</v>
      </c>
      <c r="L98" s="9" t="s">
        <v>42</v>
      </c>
      <c r="M98" s="7" t="s">
        <v>63</v>
      </c>
      <c r="N98" s="30" t="s">
        <v>327</v>
      </c>
      <c r="O98" s="7" t="s">
        <v>57</v>
      </c>
      <c r="P98" s="22">
        <v>1</v>
      </c>
      <c r="Q98" s="22">
        <v>1</v>
      </c>
      <c r="R98" s="22">
        <v>0</v>
      </c>
      <c r="S98" s="11">
        <f t="shared" si="13"/>
        <v>0</v>
      </c>
      <c r="T98" s="11">
        <f t="shared" si="14"/>
        <v>0</v>
      </c>
      <c r="U98" s="24"/>
      <c r="V98" s="24"/>
      <c r="W98" s="24"/>
      <c r="X98" s="25"/>
      <c r="Y98" s="25"/>
    </row>
    <row r="99" spans="2:25" ht="45" x14ac:dyDescent="0.25">
      <c r="B99" s="7" t="s">
        <v>34</v>
      </c>
      <c r="C99" s="7" t="s">
        <v>35</v>
      </c>
      <c r="D99" s="8" t="s">
        <v>36</v>
      </c>
      <c r="E99" s="8" t="s">
        <v>37</v>
      </c>
      <c r="F99" s="8" t="s">
        <v>36</v>
      </c>
      <c r="G99" s="9"/>
      <c r="H99" s="8" t="s">
        <v>38</v>
      </c>
      <c r="I99" s="28" t="s">
        <v>190</v>
      </c>
      <c r="J99" s="9" t="s">
        <v>70</v>
      </c>
      <c r="K99" s="9" t="s">
        <v>41</v>
      </c>
      <c r="L99" s="9" t="s">
        <v>42</v>
      </c>
      <c r="M99" s="22" t="s">
        <v>74</v>
      </c>
      <c r="N99" s="21" t="s">
        <v>191</v>
      </c>
      <c r="O99" s="7" t="s">
        <v>57</v>
      </c>
      <c r="P99" s="22">
        <v>1</v>
      </c>
      <c r="Q99" s="22">
        <v>1</v>
      </c>
      <c r="R99" s="22">
        <v>0</v>
      </c>
      <c r="S99" s="11">
        <f t="shared" si="13"/>
        <v>0</v>
      </c>
      <c r="T99" s="11">
        <f t="shared" si="14"/>
        <v>0</v>
      </c>
      <c r="U99" s="24"/>
      <c r="V99" s="24"/>
      <c r="W99" s="24"/>
      <c r="X99" s="25"/>
      <c r="Y99" s="25"/>
    </row>
    <row r="100" spans="2:25" ht="45" x14ac:dyDescent="0.25">
      <c r="B100" s="7" t="s">
        <v>34</v>
      </c>
      <c r="C100" s="7" t="s">
        <v>35</v>
      </c>
      <c r="D100" s="8" t="s">
        <v>36</v>
      </c>
      <c r="E100" s="8" t="s">
        <v>37</v>
      </c>
      <c r="F100" s="8" t="s">
        <v>36</v>
      </c>
      <c r="G100" s="9"/>
      <c r="H100" s="8" t="s">
        <v>38</v>
      </c>
      <c r="I100" s="21" t="s">
        <v>192</v>
      </c>
      <c r="J100" s="9" t="s">
        <v>70</v>
      </c>
      <c r="K100" s="9" t="s">
        <v>41</v>
      </c>
      <c r="L100" s="9" t="s">
        <v>42</v>
      </c>
      <c r="M100" s="7" t="s">
        <v>63</v>
      </c>
      <c r="N100" s="21" t="s">
        <v>191</v>
      </c>
      <c r="O100" s="7" t="s">
        <v>57</v>
      </c>
      <c r="P100" s="22">
        <v>15</v>
      </c>
      <c r="Q100" s="22">
        <v>15</v>
      </c>
      <c r="R100" s="22">
        <v>0</v>
      </c>
      <c r="S100" s="11">
        <f t="shared" si="13"/>
        <v>0</v>
      </c>
      <c r="T100" s="11">
        <f t="shared" si="14"/>
        <v>0</v>
      </c>
      <c r="U100" s="24"/>
      <c r="V100" s="24"/>
      <c r="W100" s="24"/>
      <c r="X100" s="25"/>
      <c r="Y100" s="25"/>
    </row>
    <row r="101" spans="2:25" ht="30" x14ac:dyDescent="0.25">
      <c r="B101" s="7" t="s">
        <v>34</v>
      </c>
      <c r="C101" s="7" t="s">
        <v>35</v>
      </c>
      <c r="D101" s="8" t="s">
        <v>36</v>
      </c>
      <c r="E101" s="8" t="s">
        <v>37</v>
      </c>
      <c r="F101" s="8" t="s">
        <v>36</v>
      </c>
      <c r="G101" s="9"/>
      <c r="H101" s="8" t="s">
        <v>38</v>
      </c>
      <c r="I101" s="21" t="s">
        <v>328</v>
      </c>
      <c r="J101" s="9" t="s">
        <v>70</v>
      </c>
      <c r="K101" s="9" t="s">
        <v>41</v>
      </c>
      <c r="L101" s="9" t="s">
        <v>42</v>
      </c>
      <c r="M101" s="7" t="s">
        <v>63</v>
      </c>
      <c r="N101" s="21" t="s">
        <v>179</v>
      </c>
      <c r="O101" s="7" t="s">
        <v>57</v>
      </c>
      <c r="P101" s="22">
        <v>2</v>
      </c>
      <c r="Q101" s="22">
        <v>2</v>
      </c>
      <c r="R101" s="22">
        <v>0</v>
      </c>
      <c r="S101" s="11">
        <f t="shared" si="13"/>
        <v>0</v>
      </c>
      <c r="T101" s="11">
        <f t="shared" si="14"/>
        <v>0</v>
      </c>
      <c r="U101" s="24"/>
      <c r="V101" s="24"/>
      <c r="W101" s="24"/>
      <c r="X101" s="25"/>
      <c r="Y101" s="25"/>
    </row>
    <row r="102" spans="2:25" ht="30" x14ac:dyDescent="0.25">
      <c r="B102" s="7" t="s">
        <v>34</v>
      </c>
      <c r="C102" s="7" t="s">
        <v>35</v>
      </c>
      <c r="D102" s="8" t="s">
        <v>36</v>
      </c>
      <c r="E102" s="8" t="s">
        <v>37</v>
      </c>
      <c r="F102" s="8" t="s">
        <v>36</v>
      </c>
      <c r="G102" s="9"/>
      <c r="H102" s="8" t="s">
        <v>38</v>
      </c>
      <c r="I102" s="21" t="s">
        <v>193</v>
      </c>
      <c r="J102" s="9" t="s">
        <v>70</v>
      </c>
      <c r="K102" s="9" t="s">
        <v>41</v>
      </c>
      <c r="L102" s="9" t="s">
        <v>42</v>
      </c>
      <c r="M102" s="7" t="s">
        <v>63</v>
      </c>
      <c r="N102" s="30" t="s">
        <v>329</v>
      </c>
      <c r="O102" s="7" t="s">
        <v>57</v>
      </c>
      <c r="P102" s="22">
        <v>1</v>
      </c>
      <c r="Q102" s="22">
        <v>1</v>
      </c>
      <c r="R102" s="22">
        <v>0</v>
      </c>
      <c r="S102" s="11">
        <f t="shared" si="13"/>
        <v>0</v>
      </c>
      <c r="T102" s="11">
        <f t="shared" si="14"/>
        <v>0</v>
      </c>
      <c r="U102" s="24"/>
      <c r="V102" s="24"/>
      <c r="W102" s="24"/>
      <c r="X102" s="25"/>
      <c r="Y102" s="25"/>
    </row>
    <row r="103" spans="2:25" ht="15" x14ac:dyDescent="0.25">
      <c r="B103" s="7" t="s">
        <v>34</v>
      </c>
      <c r="C103" s="7" t="s">
        <v>35</v>
      </c>
      <c r="D103" s="8" t="s">
        <v>36</v>
      </c>
      <c r="E103" s="8" t="s">
        <v>37</v>
      </c>
      <c r="F103" s="8" t="s">
        <v>36</v>
      </c>
      <c r="G103" s="36"/>
      <c r="H103" s="8" t="s">
        <v>38</v>
      </c>
      <c r="I103" s="7" t="s">
        <v>194</v>
      </c>
      <c r="J103" s="9" t="s">
        <v>70</v>
      </c>
      <c r="K103" s="9" t="s">
        <v>41</v>
      </c>
      <c r="L103" s="9" t="s">
        <v>42</v>
      </c>
      <c r="M103" s="7" t="s">
        <v>63</v>
      </c>
      <c r="N103" s="7" t="s">
        <v>330</v>
      </c>
      <c r="O103" s="7" t="s">
        <v>57</v>
      </c>
      <c r="P103" s="22">
        <v>35</v>
      </c>
      <c r="Q103" s="22">
        <v>35</v>
      </c>
      <c r="R103" s="22">
        <v>0</v>
      </c>
      <c r="S103" s="11">
        <f t="shared" si="13"/>
        <v>0</v>
      </c>
      <c r="T103" s="11">
        <f t="shared" si="14"/>
        <v>0</v>
      </c>
      <c r="U103" s="12"/>
      <c r="V103" s="12"/>
      <c r="W103" s="12"/>
      <c r="X103" s="13"/>
      <c r="Y103" s="13"/>
    </row>
    <row r="104" spans="2:25" ht="15" x14ac:dyDescent="0.25">
      <c r="B104" s="7" t="s">
        <v>34</v>
      </c>
      <c r="C104" s="7" t="s">
        <v>35</v>
      </c>
      <c r="D104" s="8" t="s">
        <v>36</v>
      </c>
      <c r="E104" s="8" t="s">
        <v>37</v>
      </c>
      <c r="F104" s="8" t="s">
        <v>36</v>
      </c>
      <c r="G104" s="15" t="s">
        <v>195</v>
      </c>
      <c r="H104" s="16"/>
      <c r="I104" s="26" t="s">
        <v>196</v>
      </c>
      <c r="J104" s="9"/>
      <c r="K104" s="32"/>
      <c r="L104" s="15"/>
      <c r="M104" s="22"/>
      <c r="N104" s="18"/>
      <c r="O104" s="18"/>
      <c r="P104" s="18"/>
      <c r="Q104" s="18"/>
      <c r="R104" s="18"/>
      <c r="S104" s="20"/>
      <c r="T104" s="20"/>
      <c r="U104" s="12">
        <v>1000000</v>
      </c>
      <c r="V104" s="12">
        <v>1000000</v>
      </c>
      <c r="W104" s="12">
        <v>0</v>
      </c>
      <c r="X104" s="13">
        <f>+W104/U104</f>
        <v>0</v>
      </c>
      <c r="Y104" s="13">
        <f>+W104/V104</f>
        <v>0</v>
      </c>
    </row>
    <row r="105" spans="2:25" ht="15" x14ac:dyDescent="0.25">
      <c r="B105" s="7" t="s">
        <v>34</v>
      </c>
      <c r="C105" s="7" t="s">
        <v>35</v>
      </c>
      <c r="D105" s="8" t="s">
        <v>36</v>
      </c>
      <c r="E105" s="8" t="s">
        <v>37</v>
      </c>
      <c r="F105" s="8" t="s">
        <v>36</v>
      </c>
      <c r="G105" s="36"/>
      <c r="H105" s="8" t="s">
        <v>38</v>
      </c>
      <c r="I105" s="28" t="s">
        <v>197</v>
      </c>
      <c r="J105" s="9" t="s">
        <v>70</v>
      </c>
      <c r="K105" s="9" t="s">
        <v>41</v>
      </c>
      <c r="L105" s="9" t="s">
        <v>42</v>
      </c>
      <c r="M105" s="7" t="s">
        <v>63</v>
      </c>
      <c r="N105" s="28" t="s">
        <v>166</v>
      </c>
      <c r="O105" s="7" t="s">
        <v>57</v>
      </c>
      <c r="P105" s="34">
        <v>2</v>
      </c>
      <c r="Q105" s="34">
        <v>2</v>
      </c>
      <c r="R105" s="22">
        <v>0</v>
      </c>
      <c r="S105" s="38"/>
      <c r="T105" s="11">
        <f>R105/Q105</f>
        <v>0</v>
      </c>
      <c r="U105" s="12"/>
      <c r="V105" s="12"/>
      <c r="W105" s="12"/>
      <c r="X105" s="13"/>
      <c r="Y105" s="13"/>
    </row>
    <row r="106" spans="2:25" ht="15" x14ac:dyDescent="0.25">
      <c r="B106" s="7" t="s">
        <v>34</v>
      </c>
      <c r="C106" s="7" t="s">
        <v>35</v>
      </c>
      <c r="D106" s="8" t="s">
        <v>36</v>
      </c>
      <c r="E106" s="8" t="s">
        <v>37</v>
      </c>
      <c r="F106" s="8" t="s">
        <v>36</v>
      </c>
      <c r="G106" s="7" t="s">
        <v>195</v>
      </c>
      <c r="H106" s="8" t="s">
        <v>198</v>
      </c>
      <c r="I106" s="28" t="s">
        <v>331</v>
      </c>
      <c r="J106" s="9" t="s">
        <v>51</v>
      </c>
      <c r="K106" s="9" t="s">
        <v>41</v>
      </c>
      <c r="L106" s="9" t="s">
        <v>42</v>
      </c>
      <c r="M106" s="22" t="s">
        <v>74</v>
      </c>
      <c r="N106" s="7" t="s">
        <v>199</v>
      </c>
      <c r="O106" s="7" t="s">
        <v>57</v>
      </c>
      <c r="P106" s="22">
        <v>40</v>
      </c>
      <c r="Q106" s="22">
        <v>40</v>
      </c>
      <c r="R106" s="22">
        <v>0</v>
      </c>
      <c r="S106" s="11">
        <f t="shared" ref="S106:S108" si="15">R106/P106</f>
        <v>0</v>
      </c>
      <c r="T106" s="11">
        <f t="shared" ref="T106:T108" si="16">R106/Q106</f>
        <v>0</v>
      </c>
      <c r="U106" s="24"/>
      <c r="V106" s="24"/>
      <c r="W106" s="24"/>
      <c r="X106" s="25"/>
      <c r="Y106" s="25"/>
    </row>
    <row r="107" spans="2:25" ht="15" x14ac:dyDescent="0.25">
      <c r="B107" s="7" t="s">
        <v>34</v>
      </c>
      <c r="C107" s="7" t="s">
        <v>35</v>
      </c>
      <c r="D107" s="8" t="s">
        <v>36</v>
      </c>
      <c r="E107" s="8" t="s">
        <v>37</v>
      </c>
      <c r="F107" s="8" t="s">
        <v>36</v>
      </c>
      <c r="G107" s="7" t="s">
        <v>195</v>
      </c>
      <c r="H107" s="8" t="s">
        <v>198</v>
      </c>
      <c r="I107" s="28" t="s">
        <v>332</v>
      </c>
      <c r="J107" s="9" t="s">
        <v>51</v>
      </c>
      <c r="K107" s="9" t="s">
        <v>41</v>
      </c>
      <c r="L107" s="9" t="s">
        <v>42</v>
      </c>
      <c r="M107" s="22" t="s">
        <v>74</v>
      </c>
      <c r="N107" s="7" t="s">
        <v>199</v>
      </c>
      <c r="O107" s="7" t="s">
        <v>57</v>
      </c>
      <c r="P107" s="22">
        <v>200</v>
      </c>
      <c r="Q107" s="22">
        <v>200</v>
      </c>
      <c r="R107" s="22">
        <v>0</v>
      </c>
      <c r="S107" s="11">
        <f t="shared" si="15"/>
        <v>0</v>
      </c>
      <c r="T107" s="11">
        <f t="shared" si="16"/>
        <v>0</v>
      </c>
      <c r="U107" s="24"/>
      <c r="V107" s="24"/>
      <c r="W107" s="24"/>
      <c r="X107" s="25"/>
      <c r="Y107" s="25"/>
    </row>
    <row r="108" spans="2:25" ht="15" x14ac:dyDescent="0.25">
      <c r="B108" s="7" t="s">
        <v>34</v>
      </c>
      <c r="C108" s="7" t="s">
        <v>35</v>
      </c>
      <c r="D108" s="8" t="s">
        <v>36</v>
      </c>
      <c r="E108" s="8" t="s">
        <v>37</v>
      </c>
      <c r="F108" s="8" t="s">
        <v>36</v>
      </c>
      <c r="G108" s="7" t="s">
        <v>195</v>
      </c>
      <c r="H108" s="8" t="s">
        <v>198</v>
      </c>
      <c r="I108" s="28" t="s">
        <v>333</v>
      </c>
      <c r="J108" s="9" t="s">
        <v>51</v>
      </c>
      <c r="K108" s="9" t="s">
        <v>41</v>
      </c>
      <c r="L108" s="9" t="s">
        <v>42</v>
      </c>
      <c r="M108" s="22" t="s">
        <v>74</v>
      </c>
      <c r="N108" s="7" t="s">
        <v>199</v>
      </c>
      <c r="O108" s="7" t="s">
        <v>57</v>
      </c>
      <c r="P108" s="22">
        <v>20</v>
      </c>
      <c r="Q108" s="22">
        <v>20</v>
      </c>
      <c r="R108" s="22">
        <v>0</v>
      </c>
      <c r="S108" s="11">
        <f t="shared" si="15"/>
        <v>0</v>
      </c>
      <c r="T108" s="11">
        <f t="shared" si="16"/>
        <v>0</v>
      </c>
      <c r="U108" s="24"/>
      <c r="V108" s="24"/>
      <c r="W108" s="24"/>
      <c r="X108" s="25"/>
      <c r="Y108" s="25"/>
    </row>
    <row r="109" spans="2:25" ht="15" x14ac:dyDescent="0.25">
      <c r="B109" s="7" t="s">
        <v>34</v>
      </c>
      <c r="C109" s="7" t="s">
        <v>35</v>
      </c>
      <c r="D109" s="8" t="s">
        <v>36</v>
      </c>
      <c r="E109" s="8" t="s">
        <v>37</v>
      </c>
      <c r="F109" s="8" t="s">
        <v>36</v>
      </c>
      <c r="G109" s="15" t="s">
        <v>200</v>
      </c>
      <c r="H109" s="16"/>
      <c r="I109" s="26" t="s">
        <v>201</v>
      </c>
      <c r="J109" s="15"/>
      <c r="K109" s="15"/>
      <c r="L109" s="15"/>
      <c r="M109" s="18"/>
      <c r="N109" s="18"/>
      <c r="O109" s="18"/>
      <c r="P109" s="18"/>
      <c r="Q109" s="18"/>
      <c r="R109" s="18"/>
      <c r="S109" s="20"/>
      <c r="T109" s="20"/>
      <c r="U109" s="12">
        <v>750000</v>
      </c>
      <c r="V109" s="12">
        <v>750000</v>
      </c>
      <c r="W109" s="12">
        <v>0</v>
      </c>
      <c r="X109" s="13">
        <f>+W109/U109</f>
        <v>0</v>
      </c>
      <c r="Y109" s="13">
        <f>+W109/V109</f>
        <v>0</v>
      </c>
    </row>
    <row r="110" spans="2:25" ht="15" x14ac:dyDescent="0.25">
      <c r="B110" s="7" t="s">
        <v>34</v>
      </c>
      <c r="C110" s="7" t="s">
        <v>35</v>
      </c>
      <c r="D110" s="8" t="s">
        <v>36</v>
      </c>
      <c r="E110" s="8" t="s">
        <v>37</v>
      </c>
      <c r="F110" s="8" t="s">
        <v>36</v>
      </c>
      <c r="G110" s="7" t="s">
        <v>200</v>
      </c>
      <c r="H110" s="8" t="s">
        <v>132</v>
      </c>
      <c r="I110" s="7" t="s">
        <v>202</v>
      </c>
      <c r="J110" s="9" t="s">
        <v>51</v>
      </c>
      <c r="K110" s="9" t="s">
        <v>41</v>
      </c>
      <c r="L110" s="9" t="s">
        <v>42</v>
      </c>
      <c r="M110" s="22" t="s">
        <v>74</v>
      </c>
      <c r="N110" s="7" t="s">
        <v>334</v>
      </c>
      <c r="O110" s="7" t="s">
        <v>57</v>
      </c>
      <c r="P110" s="22">
        <v>250</v>
      </c>
      <c r="Q110" s="22">
        <v>250</v>
      </c>
      <c r="R110" s="22">
        <v>0</v>
      </c>
      <c r="S110" s="11">
        <f t="shared" ref="S110" si="17">R110/P110</f>
        <v>0</v>
      </c>
      <c r="T110" s="11">
        <f t="shared" ref="T110" si="18">R110/Q110</f>
        <v>0</v>
      </c>
      <c r="U110" s="24"/>
      <c r="V110" s="24"/>
      <c r="W110" s="24"/>
      <c r="X110" s="25"/>
      <c r="Y110" s="25"/>
    </row>
    <row r="111" spans="2:25" ht="23.25" x14ac:dyDescent="0.25">
      <c r="B111" s="7" t="s">
        <v>34</v>
      </c>
      <c r="C111" s="7" t="s">
        <v>35</v>
      </c>
      <c r="D111" s="8" t="s">
        <v>36</v>
      </c>
      <c r="E111" s="8" t="s">
        <v>37</v>
      </c>
      <c r="F111" s="8" t="s">
        <v>36</v>
      </c>
      <c r="G111" s="15" t="s">
        <v>203</v>
      </c>
      <c r="H111" s="16"/>
      <c r="I111" s="26" t="s">
        <v>204</v>
      </c>
      <c r="J111" s="15"/>
      <c r="K111" s="15"/>
      <c r="L111" s="15"/>
      <c r="M111" s="18"/>
      <c r="N111" s="18"/>
      <c r="O111" s="18"/>
      <c r="P111" s="18"/>
      <c r="Q111" s="18"/>
      <c r="R111" s="18"/>
      <c r="S111" s="20"/>
      <c r="T111" s="20"/>
      <c r="U111" s="12">
        <v>7500000</v>
      </c>
      <c r="V111" s="12">
        <v>7500000</v>
      </c>
      <c r="W111" s="12">
        <v>2274107.56</v>
      </c>
      <c r="X111" s="13">
        <f>+W111/U111</f>
        <v>0.30321434133333336</v>
      </c>
      <c r="Y111" s="13">
        <f>+W111/V111</f>
        <v>0.30321434133333336</v>
      </c>
    </row>
    <row r="112" spans="2:25" ht="15" x14ac:dyDescent="0.25">
      <c r="B112" s="7" t="s">
        <v>34</v>
      </c>
      <c r="C112" s="7" t="s">
        <v>35</v>
      </c>
      <c r="D112" s="8" t="s">
        <v>36</v>
      </c>
      <c r="E112" s="8" t="s">
        <v>37</v>
      </c>
      <c r="F112" s="8" t="s">
        <v>36</v>
      </c>
      <c r="G112" s="7" t="s">
        <v>203</v>
      </c>
      <c r="H112" s="8" t="s">
        <v>198</v>
      </c>
      <c r="I112" s="28" t="s">
        <v>205</v>
      </c>
      <c r="J112" s="9" t="s">
        <v>51</v>
      </c>
      <c r="K112" s="9" t="s">
        <v>41</v>
      </c>
      <c r="L112" s="9" t="s">
        <v>42</v>
      </c>
      <c r="M112" s="22" t="s">
        <v>74</v>
      </c>
      <c r="N112" s="28" t="s">
        <v>206</v>
      </c>
      <c r="O112" s="7" t="s">
        <v>57</v>
      </c>
      <c r="P112" s="34">
        <v>1200</v>
      </c>
      <c r="Q112" s="34">
        <v>1200</v>
      </c>
      <c r="R112" s="34">
        <v>0</v>
      </c>
      <c r="S112" s="11">
        <f>R112/P112</f>
        <v>0</v>
      </c>
      <c r="T112" s="11">
        <f>R112/Q112</f>
        <v>0</v>
      </c>
      <c r="U112" s="22"/>
      <c r="V112" s="45"/>
      <c r="W112" s="22"/>
      <c r="X112" s="22"/>
      <c r="Y112" s="22"/>
    </row>
    <row r="113" spans="2:25" ht="15" x14ac:dyDescent="0.25">
      <c r="B113" s="7" t="s">
        <v>34</v>
      </c>
      <c r="C113" s="7" t="s">
        <v>35</v>
      </c>
      <c r="D113" s="8" t="s">
        <v>36</v>
      </c>
      <c r="E113" s="8" t="s">
        <v>37</v>
      </c>
      <c r="F113" s="8" t="s">
        <v>36</v>
      </c>
      <c r="G113" s="7" t="s">
        <v>203</v>
      </c>
      <c r="H113" s="8" t="s">
        <v>198</v>
      </c>
      <c r="I113" s="28" t="s">
        <v>207</v>
      </c>
      <c r="J113" s="9" t="s">
        <v>51</v>
      </c>
      <c r="K113" s="9" t="s">
        <v>41</v>
      </c>
      <c r="L113" s="9" t="s">
        <v>42</v>
      </c>
      <c r="M113" s="22" t="s">
        <v>74</v>
      </c>
      <c r="N113" s="28" t="s">
        <v>206</v>
      </c>
      <c r="O113" s="7" t="s">
        <v>57</v>
      </c>
      <c r="P113" s="34">
        <v>800</v>
      </c>
      <c r="Q113" s="34">
        <v>800</v>
      </c>
      <c r="R113" s="34">
        <v>0</v>
      </c>
      <c r="S113" s="11">
        <f>R113/P113</f>
        <v>0</v>
      </c>
      <c r="T113" s="11">
        <f>R113/Q113</f>
        <v>0</v>
      </c>
      <c r="U113" s="22"/>
      <c r="V113" s="22"/>
      <c r="W113" s="22"/>
      <c r="X113" s="22"/>
      <c r="Y113" s="22"/>
    </row>
    <row r="114" spans="2:25" ht="15" x14ac:dyDescent="0.25">
      <c r="B114" s="7" t="s">
        <v>34</v>
      </c>
      <c r="C114" s="7" t="s">
        <v>35</v>
      </c>
      <c r="D114" s="8" t="s">
        <v>36</v>
      </c>
      <c r="E114" s="8" t="s">
        <v>37</v>
      </c>
      <c r="F114" s="8" t="s">
        <v>36</v>
      </c>
      <c r="G114" s="15" t="s">
        <v>208</v>
      </c>
      <c r="H114" s="16"/>
      <c r="I114" s="26" t="s">
        <v>209</v>
      </c>
      <c r="J114" s="15"/>
      <c r="K114" s="15"/>
      <c r="L114" s="15"/>
      <c r="M114" s="18"/>
      <c r="N114" s="18"/>
      <c r="O114" s="18"/>
      <c r="P114" s="18"/>
      <c r="Q114" s="18"/>
      <c r="R114" s="18"/>
      <c r="S114" s="20"/>
      <c r="T114" s="20"/>
      <c r="U114" s="12">
        <v>0</v>
      </c>
      <c r="V114" s="12">
        <v>5995039.79</v>
      </c>
      <c r="W114" s="12">
        <v>1522318.03</v>
      </c>
      <c r="X114" s="13"/>
      <c r="Y114" s="13">
        <f>+W114/V114</f>
        <v>0.25392959568663681</v>
      </c>
    </row>
    <row r="115" spans="2:25" ht="45" x14ac:dyDescent="0.25">
      <c r="B115" s="7" t="s">
        <v>34</v>
      </c>
      <c r="C115" s="7" t="s">
        <v>35</v>
      </c>
      <c r="D115" s="8" t="s">
        <v>36</v>
      </c>
      <c r="E115" s="8" t="s">
        <v>37</v>
      </c>
      <c r="F115" s="8" t="s">
        <v>36</v>
      </c>
      <c r="G115" s="7" t="s">
        <v>208</v>
      </c>
      <c r="H115" s="8" t="s">
        <v>198</v>
      </c>
      <c r="I115" s="30" t="s">
        <v>335</v>
      </c>
      <c r="J115" s="9" t="s">
        <v>51</v>
      </c>
      <c r="K115" s="9" t="s">
        <v>41</v>
      </c>
      <c r="L115" s="9" t="s">
        <v>42</v>
      </c>
      <c r="M115" s="22" t="s">
        <v>74</v>
      </c>
      <c r="N115" s="7" t="s">
        <v>336</v>
      </c>
      <c r="O115" s="7" t="s">
        <v>57</v>
      </c>
      <c r="P115" s="34">
        <v>1</v>
      </c>
      <c r="Q115" s="34">
        <v>1</v>
      </c>
      <c r="R115" s="34">
        <v>0</v>
      </c>
      <c r="S115" s="29">
        <f t="shared" ref="S115:S120" si="19">+R115/P115</f>
        <v>0</v>
      </c>
      <c r="T115" s="11">
        <f>R115/Q115</f>
        <v>0</v>
      </c>
      <c r="U115" s="12">
        <v>0</v>
      </c>
      <c r="V115" s="12"/>
      <c r="W115" s="12"/>
      <c r="X115" s="13"/>
      <c r="Y115" s="13"/>
    </row>
    <row r="116" spans="2:25" ht="30" x14ac:dyDescent="0.25">
      <c r="B116" s="7" t="s">
        <v>34</v>
      </c>
      <c r="C116" s="7" t="s">
        <v>35</v>
      </c>
      <c r="D116" s="8" t="s">
        <v>36</v>
      </c>
      <c r="E116" s="8" t="s">
        <v>37</v>
      </c>
      <c r="F116" s="8" t="s">
        <v>36</v>
      </c>
      <c r="G116" s="7" t="s">
        <v>208</v>
      </c>
      <c r="H116" s="8" t="s">
        <v>198</v>
      </c>
      <c r="I116" s="30" t="s">
        <v>337</v>
      </c>
      <c r="J116" s="9" t="s">
        <v>51</v>
      </c>
      <c r="K116" s="9" t="s">
        <v>41</v>
      </c>
      <c r="L116" s="9" t="s">
        <v>42</v>
      </c>
      <c r="M116" s="22" t="s">
        <v>74</v>
      </c>
      <c r="N116" s="7" t="s">
        <v>338</v>
      </c>
      <c r="O116" s="7" t="s">
        <v>57</v>
      </c>
      <c r="P116" s="34">
        <v>1</v>
      </c>
      <c r="Q116" s="34">
        <v>1</v>
      </c>
      <c r="R116" s="34">
        <v>0</v>
      </c>
      <c r="S116" s="29">
        <f t="shared" si="19"/>
        <v>0</v>
      </c>
      <c r="T116" s="11">
        <f>R116/Q116</f>
        <v>0</v>
      </c>
      <c r="U116" s="12"/>
      <c r="V116" s="12"/>
      <c r="W116" s="12"/>
      <c r="X116" s="13"/>
      <c r="Y116" s="13"/>
    </row>
    <row r="117" spans="2:25" ht="45" x14ac:dyDescent="0.25">
      <c r="B117" s="7" t="s">
        <v>34</v>
      </c>
      <c r="C117" s="7" t="s">
        <v>35</v>
      </c>
      <c r="D117" s="8" t="s">
        <v>36</v>
      </c>
      <c r="E117" s="8" t="s">
        <v>37</v>
      </c>
      <c r="F117" s="8" t="s">
        <v>36</v>
      </c>
      <c r="G117" s="7" t="s">
        <v>208</v>
      </c>
      <c r="H117" s="8" t="s">
        <v>198</v>
      </c>
      <c r="I117" s="30" t="s">
        <v>339</v>
      </c>
      <c r="J117" s="9" t="s">
        <v>51</v>
      </c>
      <c r="K117" s="9" t="s">
        <v>41</v>
      </c>
      <c r="L117" s="9" t="s">
        <v>42</v>
      </c>
      <c r="M117" s="22" t="s">
        <v>74</v>
      </c>
      <c r="N117" s="7" t="s">
        <v>340</v>
      </c>
      <c r="O117" s="7" t="s">
        <v>57</v>
      </c>
      <c r="P117" s="34">
        <v>1</v>
      </c>
      <c r="Q117" s="34">
        <v>1</v>
      </c>
      <c r="R117" s="34">
        <v>0</v>
      </c>
      <c r="S117" s="29">
        <f t="shared" si="19"/>
        <v>0</v>
      </c>
      <c r="T117" s="11">
        <f t="shared" ref="T117:T120" si="20">R117/Q117</f>
        <v>0</v>
      </c>
      <c r="U117" s="12"/>
      <c r="V117" s="12"/>
      <c r="W117" s="12"/>
      <c r="X117" s="13"/>
      <c r="Y117" s="13"/>
    </row>
    <row r="118" spans="2:25" ht="45" x14ac:dyDescent="0.25">
      <c r="B118" s="7" t="s">
        <v>34</v>
      </c>
      <c r="C118" s="7" t="s">
        <v>35</v>
      </c>
      <c r="D118" s="8" t="s">
        <v>36</v>
      </c>
      <c r="E118" s="8" t="s">
        <v>37</v>
      </c>
      <c r="F118" s="8" t="s">
        <v>36</v>
      </c>
      <c r="G118" s="7" t="s">
        <v>208</v>
      </c>
      <c r="H118" s="8" t="s">
        <v>198</v>
      </c>
      <c r="I118" s="30" t="s">
        <v>341</v>
      </c>
      <c r="J118" s="9" t="s">
        <v>51</v>
      </c>
      <c r="K118" s="9" t="s">
        <v>41</v>
      </c>
      <c r="L118" s="9" t="s">
        <v>42</v>
      </c>
      <c r="M118" s="22" t="s">
        <v>74</v>
      </c>
      <c r="N118" s="7" t="s">
        <v>342</v>
      </c>
      <c r="O118" s="7" t="s">
        <v>57</v>
      </c>
      <c r="P118" s="34">
        <v>2345</v>
      </c>
      <c r="Q118" s="34">
        <v>2345</v>
      </c>
      <c r="R118" s="34">
        <v>0</v>
      </c>
      <c r="S118" s="29">
        <f t="shared" si="19"/>
        <v>0</v>
      </c>
      <c r="T118" s="11">
        <f t="shared" si="20"/>
        <v>0</v>
      </c>
      <c r="U118" s="12"/>
      <c r="V118" s="12"/>
      <c r="W118" s="12"/>
      <c r="X118" s="13"/>
      <c r="Y118" s="13"/>
    </row>
    <row r="119" spans="2:25" ht="30" x14ac:dyDescent="0.25">
      <c r="B119" s="7" t="s">
        <v>34</v>
      </c>
      <c r="C119" s="7" t="s">
        <v>35</v>
      </c>
      <c r="D119" s="8" t="s">
        <v>36</v>
      </c>
      <c r="E119" s="8" t="s">
        <v>37</v>
      </c>
      <c r="F119" s="8" t="s">
        <v>36</v>
      </c>
      <c r="G119" s="7" t="s">
        <v>208</v>
      </c>
      <c r="H119" s="8" t="s">
        <v>198</v>
      </c>
      <c r="I119" s="30" t="s">
        <v>343</v>
      </c>
      <c r="J119" s="9" t="s">
        <v>51</v>
      </c>
      <c r="K119" s="9" t="s">
        <v>41</v>
      </c>
      <c r="L119" s="9" t="s">
        <v>42</v>
      </c>
      <c r="M119" s="22" t="s">
        <v>74</v>
      </c>
      <c r="N119" s="7" t="s">
        <v>344</v>
      </c>
      <c r="O119" s="7" t="s">
        <v>57</v>
      </c>
      <c r="P119" s="34">
        <v>1</v>
      </c>
      <c r="Q119" s="34">
        <v>1</v>
      </c>
      <c r="R119" s="34">
        <v>0</v>
      </c>
      <c r="S119" s="29">
        <f t="shared" si="19"/>
        <v>0</v>
      </c>
      <c r="T119" s="11">
        <f t="shared" si="20"/>
        <v>0</v>
      </c>
      <c r="U119" s="12"/>
      <c r="V119" s="12"/>
      <c r="W119" s="12"/>
      <c r="X119" s="13"/>
      <c r="Y119" s="13"/>
    </row>
    <row r="120" spans="2:25" ht="45" x14ac:dyDescent="0.25">
      <c r="B120" s="7" t="s">
        <v>34</v>
      </c>
      <c r="C120" s="7" t="s">
        <v>35</v>
      </c>
      <c r="D120" s="8" t="s">
        <v>36</v>
      </c>
      <c r="E120" s="8" t="s">
        <v>37</v>
      </c>
      <c r="F120" s="8" t="s">
        <v>36</v>
      </c>
      <c r="G120" s="7" t="s">
        <v>208</v>
      </c>
      <c r="H120" s="8" t="s">
        <v>198</v>
      </c>
      <c r="I120" s="30" t="s">
        <v>345</v>
      </c>
      <c r="J120" s="9" t="s">
        <v>51</v>
      </c>
      <c r="K120" s="9" t="s">
        <v>41</v>
      </c>
      <c r="L120" s="9" t="s">
        <v>42</v>
      </c>
      <c r="M120" s="22" t="s">
        <v>74</v>
      </c>
      <c r="N120" s="7" t="s">
        <v>346</v>
      </c>
      <c r="O120" s="7" t="s">
        <v>57</v>
      </c>
      <c r="P120" s="34">
        <v>1</v>
      </c>
      <c r="Q120" s="34">
        <v>1</v>
      </c>
      <c r="R120" s="34">
        <v>0</v>
      </c>
      <c r="S120" s="29">
        <f t="shared" si="19"/>
        <v>0</v>
      </c>
      <c r="T120" s="11">
        <f t="shared" si="20"/>
        <v>0</v>
      </c>
      <c r="U120" s="12"/>
      <c r="V120" s="12"/>
      <c r="W120" s="12"/>
      <c r="X120" s="13"/>
      <c r="Y120" s="13"/>
    </row>
    <row r="121" spans="2:25" ht="15" x14ac:dyDescent="0.25">
      <c r="B121" s="7" t="s">
        <v>34</v>
      </c>
      <c r="C121" s="7" t="s">
        <v>35</v>
      </c>
      <c r="D121" s="8" t="s">
        <v>36</v>
      </c>
      <c r="E121" s="8" t="s">
        <v>37</v>
      </c>
      <c r="F121" s="8" t="s">
        <v>36</v>
      </c>
      <c r="G121" s="15" t="s">
        <v>210</v>
      </c>
      <c r="H121" s="16"/>
      <c r="I121" s="26" t="s">
        <v>211</v>
      </c>
      <c r="J121" s="15"/>
      <c r="K121" s="15"/>
      <c r="L121" s="15"/>
      <c r="M121" s="18"/>
      <c r="N121" s="18"/>
      <c r="O121" s="18"/>
      <c r="P121" s="18"/>
      <c r="Q121" s="18"/>
      <c r="R121" s="18"/>
      <c r="S121" s="20"/>
      <c r="T121" s="20"/>
      <c r="U121" s="12">
        <v>1000000</v>
      </c>
      <c r="V121" s="12">
        <v>1000000</v>
      </c>
      <c r="W121" s="12">
        <v>0</v>
      </c>
      <c r="X121" s="13">
        <f>+W121/U121</f>
        <v>0</v>
      </c>
      <c r="Y121" s="13">
        <f>+W121/V121</f>
        <v>0</v>
      </c>
    </row>
    <row r="122" spans="2:25" ht="15" x14ac:dyDescent="0.25">
      <c r="B122" s="7" t="s">
        <v>34</v>
      </c>
      <c r="C122" s="7" t="s">
        <v>35</v>
      </c>
      <c r="D122" s="8" t="s">
        <v>36</v>
      </c>
      <c r="E122" s="8" t="s">
        <v>37</v>
      </c>
      <c r="F122" s="8" t="s">
        <v>36</v>
      </c>
      <c r="G122" s="7" t="s">
        <v>210</v>
      </c>
      <c r="H122" s="8" t="s">
        <v>198</v>
      </c>
      <c r="I122" s="28" t="s">
        <v>347</v>
      </c>
      <c r="J122" s="9" t="s">
        <v>51</v>
      </c>
      <c r="K122" s="9" t="s">
        <v>41</v>
      </c>
      <c r="L122" s="9" t="s">
        <v>42</v>
      </c>
      <c r="M122" s="22" t="s">
        <v>74</v>
      </c>
      <c r="N122" s="28" t="s">
        <v>348</v>
      </c>
      <c r="O122" s="7" t="s">
        <v>57</v>
      </c>
      <c r="P122" s="22">
        <v>10</v>
      </c>
      <c r="Q122" s="22">
        <v>10</v>
      </c>
      <c r="R122" s="22">
        <v>0</v>
      </c>
      <c r="S122" s="11">
        <f>R122/P122</f>
        <v>0</v>
      </c>
      <c r="T122" s="11">
        <f>R122/Q122</f>
        <v>0</v>
      </c>
      <c r="U122" s="22"/>
      <c r="V122" s="22"/>
      <c r="W122" s="22"/>
      <c r="X122" s="22"/>
      <c r="Y122" s="22"/>
    </row>
    <row r="123" spans="2:25" ht="15" x14ac:dyDescent="0.25">
      <c r="B123" s="7" t="s">
        <v>34</v>
      </c>
      <c r="C123" s="7" t="s">
        <v>35</v>
      </c>
      <c r="D123" s="8" t="s">
        <v>36</v>
      </c>
      <c r="E123" s="8" t="s">
        <v>37</v>
      </c>
      <c r="F123" s="8" t="s">
        <v>36</v>
      </c>
      <c r="G123" s="7" t="s">
        <v>210</v>
      </c>
      <c r="H123" s="8" t="s">
        <v>198</v>
      </c>
      <c r="I123" s="28" t="s">
        <v>349</v>
      </c>
      <c r="J123" s="9" t="s">
        <v>51</v>
      </c>
      <c r="K123" s="9" t="s">
        <v>41</v>
      </c>
      <c r="L123" s="9" t="s">
        <v>42</v>
      </c>
      <c r="M123" s="22" t="s">
        <v>74</v>
      </c>
      <c r="N123" s="28" t="s">
        <v>350</v>
      </c>
      <c r="O123" s="7" t="s">
        <v>57</v>
      </c>
      <c r="P123" s="22">
        <v>1</v>
      </c>
      <c r="Q123" s="22">
        <v>1</v>
      </c>
      <c r="R123" s="22">
        <v>0</v>
      </c>
      <c r="S123" s="11">
        <f>R123/P123</f>
        <v>0</v>
      </c>
      <c r="T123" s="11">
        <f>R123/Q123</f>
        <v>0</v>
      </c>
      <c r="U123" s="22"/>
      <c r="V123" s="22"/>
      <c r="W123" s="22"/>
      <c r="X123" s="22"/>
      <c r="Y123" s="22"/>
    </row>
    <row r="124" spans="2:25" ht="15" x14ac:dyDescent="0.25">
      <c r="B124" s="7" t="s">
        <v>34</v>
      </c>
      <c r="C124" s="7" t="s">
        <v>35</v>
      </c>
      <c r="D124" s="8" t="s">
        <v>36</v>
      </c>
      <c r="E124" s="8" t="s">
        <v>37</v>
      </c>
      <c r="F124" s="8" t="s">
        <v>36</v>
      </c>
      <c r="G124" s="15" t="s">
        <v>213</v>
      </c>
      <c r="H124" s="16"/>
      <c r="I124" s="26" t="s">
        <v>214</v>
      </c>
      <c r="J124" s="15"/>
      <c r="K124" s="15"/>
      <c r="L124" s="15"/>
      <c r="M124" s="18"/>
      <c r="N124" s="18"/>
      <c r="O124" s="18"/>
      <c r="P124" s="18"/>
      <c r="Q124" s="18"/>
      <c r="R124" s="18"/>
      <c r="S124" s="20"/>
      <c r="T124" s="20"/>
      <c r="U124" s="12">
        <v>12850658</v>
      </c>
      <c r="V124" s="12">
        <v>13566390.560000001</v>
      </c>
      <c r="W124" s="12">
        <v>1534792.24</v>
      </c>
      <c r="X124" s="13">
        <f>+W124/U124</f>
        <v>0.11943296911333257</v>
      </c>
      <c r="Y124" s="13">
        <f>+W124/V124</f>
        <v>0.11313195158373798</v>
      </c>
    </row>
    <row r="125" spans="2:25" ht="45" x14ac:dyDescent="0.25">
      <c r="B125" s="7" t="s">
        <v>34</v>
      </c>
      <c r="C125" s="7" t="s">
        <v>35</v>
      </c>
      <c r="D125" s="8" t="s">
        <v>36</v>
      </c>
      <c r="E125" s="8" t="s">
        <v>37</v>
      </c>
      <c r="F125" s="8" t="s">
        <v>36</v>
      </c>
      <c r="G125" s="9" t="s">
        <v>213</v>
      </c>
      <c r="H125" s="8" t="s">
        <v>198</v>
      </c>
      <c r="I125" s="21" t="s">
        <v>216</v>
      </c>
      <c r="J125" s="9" t="s">
        <v>73</v>
      </c>
      <c r="K125" s="9" t="s">
        <v>41</v>
      </c>
      <c r="L125" s="9" t="s">
        <v>42</v>
      </c>
      <c r="M125" s="22" t="s">
        <v>74</v>
      </c>
      <c r="N125" s="21" t="s">
        <v>217</v>
      </c>
      <c r="O125" s="7" t="s">
        <v>57</v>
      </c>
      <c r="P125" s="22">
        <v>1</v>
      </c>
      <c r="Q125" s="22">
        <v>1</v>
      </c>
      <c r="R125" s="22">
        <v>0</v>
      </c>
      <c r="S125" s="11">
        <f>R125/P125</f>
        <v>0</v>
      </c>
      <c r="T125" s="11">
        <f>R125/Q125</f>
        <v>0</v>
      </c>
      <c r="U125" s="24"/>
      <c r="V125" s="24"/>
      <c r="W125" s="24"/>
      <c r="X125" s="25"/>
      <c r="Y125" s="25"/>
    </row>
    <row r="126" spans="2:25" ht="45" x14ac:dyDescent="0.25">
      <c r="B126" s="7" t="s">
        <v>34</v>
      </c>
      <c r="C126" s="7" t="s">
        <v>35</v>
      </c>
      <c r="D126" s="8" t="s">
        <v>36</v>
      </c>
      <c r="E126" s="8" t="s">
        <v>37</v>
      </c>
      <c r="F126" s="8" t="s">
        <v>36</v>
      </c>
      <c r="G126" s="9" t="s">
        <v>213</v>
      </c>
      <c r="H126" s="8" t="s">
        <v>198</v>
      </c>
      <c r="I126" s="21" t="s">
        <v>215</v>
      </c>
      <c r="J126" s="9" t="s">
        <v>73</v>
      </c>
      <c r="K126" s="9" t="s">
        <v>41</v>
      </c>
      <c r="L126" s="9" t="s">
        <v>42</v>
      </c>
      <c r="M126" s="22" t="s">
        <v>74</v>
      </c>
      <c r="N126" s="21" t="s">
        <v>166</v>
      </c>
      <c r="O126" s="7" t="s">
        <v>57</v>
      </c>
      <c r="P126" s="22">
        <v>15</v>
      </c>
      <c r="Q126" s="22">
        <v>15</v>
      </c>
      <c r="R126" s="22">
        <v>0</v>
      </c>
      <c r="S126" s="11">
        <f>R126/P126</f>
        <v>0</v>
      </c>
      <c r="T126" s="11">
        <f>R126/Q126</f>
        <v>0</v>
      </c>
      <c r="U126" s="24"/>
      <c r="V126" s="24"/>
      <c r="W126" s="24"/>
      <c r="X126" s="25"/>
      <c r="Y126" s="25"/>
    </row>
    <row r="127" spans="2:25" ht="32.25" customHeight="1" x14ac:dyDescent="0.25">
      <c r="B127" s="7" t="s">
        <v>34</v>
      </c>
      <c r="C127" s="7" t="s">
        <v>35</v>
      </c>
      <c r="D127" s="8" t="s">
        <v>36</v>
      </c>
      <c r="E127" s="8" t="s">
        <v>37</v>
      </c>
      <c r="F127" s="8" t="s">
        <v>36</v>
      </c>
      <c r="G127" s="15" t="s">
        <v>218</v>
      </c>
      <c r="H127" s="16"/>
      <c r="I127" s="46" t="s">
        <v>219</v>
      </c>
      <c r="J127" s="15"/>
      <c r="K127" s="15"/>
      <c r="L127" s="15"/>
      <c r="M127" s="18"/>
      <c r="N127" s="18"/>
      <c r="O127" s="18"/>
      <c r="P127" s="18"/>
      <c r="Q127" s="18"/>
      <c r="R127" s="18"/>
      <c r="S127" s="20"/>
      <c r="T127" s="20"/>
      <c r="U127" s="12">
        <v>872650</v>
      </c>
      <c r="V127" s="12">
        <v>889582</v>
      </c>
      <c r="W127" s="12">
        <v>179704.92</v>
      </c>
      <c r="X127" s="13">
        <f>+W127/U127</f>
        <v>0.20593012089612103</v>
      </c>
      <c r="Y127" s="13">
        <f>+W127/V127</f>
        <v>0.20201051729913602</v>
      </c>
    </row>
    <row r="128" spans="2:25" ht="15" x14ac:dyDescent="0.25">
      <c r="B128" s="7" t="s">
        <v>34</v>
      </c>
      <c r="C128" s="7" t="s">
        <v>35</v>
      </c>
      <c r="D128" s="8" t="s">
        <v>36</v>
      </c>
      <c r="E128" s="8" t="s">
        <v>37</v>
      </c>
      <c r="F128" s="8" t="s">
        <v>36</v>
      </c>
      <c r="G128" s="9" t="s">
        <v>218</v>
      </c>
      <c r="H128" s="8" t="s">
        <v>198</v>
      </c>
      <c r="I128" s="28" t="s">
        <v>220</v>
      </c>
      <c r="J128" s="9" t="s">
        <v>73</v>
      </c>
      <c r="K128" s="9" t="s">
        <v>41</v>
      </c>
      <c r="L128" s="9" t="s">
        <v>42</v>
      </c>
      <c r="M128" s="22" t="s">
        <v>74</v>
      </c>
      <c r="N128" s="28" t="s">
        <v>212</v>
      </c>
      <c r="O128" s="7" t="s">
        <v>57</v>
      </c>
      <c r="P128" s="22">
        <v>10</v>
      </c>
      <c r="Q128" s="22">
        <v>10</v>
      </c>
      <c r="R128" s="22">
        <v>5</v>
      </c>
      <c r="S128" s="11">
        <f t="shared" ref="S128:S132" si="21">R128/P128</f>
        <v>0.5</v>
      </c>
      <c r="T128" s="11">
        <f t="shared" ref="T128:T132" si="22">R128/Q128</f>
        <v>0.5</v>
      </c>
      <c r="U128" s="24"/>
      <c r="V128" s="24"/>
      <c r="W128" s="24"/>
      <c r="X128" s="25"/>
      <c r="Y128" s="25"/>
    </row>
    <row r="129" spans="2:27" ht="15" x14ac:dyDescent="0.25">
      <c r="B129" s="7" t="s">
        <v>34</v>
      </c>
      <c r="C129" s="7" t="s">
        <v>35</v>
      </c>
      <c r="D129" s="8" t="s">
        <v>36</v>
      </c>
      <c r="E129" s="8" t="s">
        <v>37</v>
      </c>
      <c r="F129" s="8" t="s">
        <v>36</v>
      </c>
      <c r="G129" s="9" t="s">
        <v>218</v>
      </c>
      <c r="H129" s="8" t="s">
        <v>198</v>
      </c>
      <c r="I129" s="28" t="s">
        <v>221</v>
      </c>
      <c r="J129" s="9" t="s">
        <v>73</v>
      </c>
      <c r="K129" s="9" t="s">
        <v>41</v>
      </c>
      <c r="L129" s="9" t="s">
        <v>42</v>
      </c>
      <c r="M129" s="22" t="s">
        <v>74</v>
      </c>
      <c r="N129" s="28" t="s">
        <v>191</v>
      </c>
      <c r="O129" s="7" t="s">
        <v>57</v>
      </c>
      <c r="P129" s="22">
        <v>1</v>
      </c>
      <c r="Q129" s="22">
        <v>1</v>
      </c>
      <c r="R129" s="22">
        <v>0</v>
      </c>
      <c r="S129" s="11">
        <f t="shared" si="21"/>
        <v>0</v>
      </c>
      <c r="T129" s="11">
        <f t="shared" si="22"/>
        <v>0</v>
      </c>
      <c r="U129" s="24"/>
      <c r="V129" s="24"/>
      <c r="W129" s="24"/>
      <c r="X129" s="25"/>
      <c r="Y129" s="25"/>
    </row>
    <row r="130" spans="2:27" ht="15.75" x14ac:dyDescent="0.25">
      <c r="B130" s="7" t="s">
        <v>34</v>
      </c>
      <c r="C130" s="7" t="s">
        <v>35</v>
      </c>
      <c r="D130" s="8" t="s">
        <v>36</v>
      </c>
      <c r="E130" s="8" t="s">
        <v>37</v>
      </c>
      <c r="F130" s="8" t="s">
        <v>36</v>
      </c>
      <c r="G130" s="36"/>
      <c r="H130" s="8" t="s">
        <v>38</v>
      </c>
      <c r="I130" s="27" t="s">
        <v>222</v>
      </c>
      <c r="J130" s="9" t="s">
        <v>62</v>
      </c>
      <c r="K130" s="9" t="s">
        <v>41</v>
      </c>
      <c r="L130" s="9" t="s">
        <v>42</v>
      </c>
      <c r="M130" s="7" t="s">
        <v>63</v>
      </c>
      <c r="N130" s="7" t="s">
        <v>223</v>
      </c>
      <c r="O130" s="7" t="s">
        <v>57</v>
      </c>
      <c r="P130" s="96">
        <f>(4/4)*100</f>
        <v>100</v>
      </c>
      <c r="Q130" s="96">
        <f>(4/4)*100</f>
        <v>100</v>
      </c>
      <c r="R130" s="96">
        <f>(0.08/4)*100</f>
        <v>2</v>
      </c>
      <c r="S130" s="47">
        <f t="shared" si="21"/>
        <v>0.02</v>
      </c>
      <c r="T130" s="11">
        <f t="shared" si="22"/>
        <v>0.02</v>
      </c>
      <c r="U130" s="12">
        <f>+U133+U137+U140+U149+U165+U156+U161+U158+U167+U169</f>
        <v>15511115</v>
      </c>
      <c r="V130" s="12">
        <f>+V133+V137+V140+V149+V165+V156+V161+V158+V167+V169</f>
        <v>99514299.25</v>
      </c>
      <c r="W130" s="12">
        <f>+W133+W137+W140+W149+W165+W156+W161+W158+W167+W169</f>
        <v>11611040.869999999</v>
      </c>
      <c r="X130" s="13">
        <f>+W130/U130</f>
        <v>0.74856261912828315</v>
      </c>
      <c r="Y130" s="13">
        <f>+W130/V130</f>
        <v>0.11667711029980447</v>
      </c>
    </row>
    <row r="131" spans="2:27" ht="15" x14ac:dyDescent="0.25">
      <c r="B131" s="7" t="s">
        <v>34</v>
      </c>
      <c r="C131" s="7" t="s">
        <v>35</v>
      </c>
      <c r="D131" s="8" t="s">
        <v>36</v>
      </c>
      <c r="E131" s="8" t="s">
        <v>37</v>
      </c>
      <c r="F131" s="8" t="s">
        <v>36</v>
      </c>
      <c r="G131" s="36"/>
      <c r="H131" s="8" t="s">
        <v>38</v>
      </c>
      <c r="I131" s="22" t="s">
        <v>224</v>
      </c>
      <c r="J131" s="9" t="s">
        <v>70</v>
      </c>
      <c r="K131" s="9" t="s">
        <v>41</v>
      </c>
      <c r="L131" s="9" t="s">
        <v>42</v>
      </c>
      <c r="M131" s="7" t="s">
        <v>63</v>
      </c>
      <c r="N131" s="7" t="s">
        <v>351</v>
      </c>
      <c r="O131" s="7" t="s">
        <v>57</v>
      </c>
      <c r="P131" s="22">
        <v>3</v>
      </c>
      <c r="Q131" s="22">
        <v>3</v>
      </c>
      <c r="R131" s="22">
        <v>4.9000000000000002E-2</v>
      </c>
      <c r="S131" s="11">
        <f t="shared" si="21"/>
        <v>1.6333333333333335E-2</v>
      </c>
      <c r="T131" s="11">
        <f t="shared" si="22"/>
        <v>1.6333333333333335E-2</v>
      </c>
      <c r="U131" s="12"/>
      <c r="V131" s="12"/>
      <c r="W131" s="12"/>
      <c r="X131" s="13"/>
      <c r="Y131" s="13"/>
    </row>
    <row r="132" spans="2:27" ht="15" x14ac:dyDescent="0.25">
      <c r="B132" s="7" t="s">
        <v>34</v>
      </c>
      <c r="C132" s="7" t="s">
        <v>35</v>
      </c>
      <c r="D132" s="8" t="s">
        <v>36</v>
      </c>
      <c r="E132" s="8" t="s">
        <v>37</v>
      </c>
      <c r="F132" s="8" t="s">
        <v>36</v>
      </c>
      <c r="G132" s="36"/>
      <c r="H132" s="8" t="s">
        <v>38</v>
      </c>
      <c r="I132" s="7" t="s">
        <v>225</v>
      </c>
      <c r="J132" s="9" t="s">
        <v>70</v>
      </c>
      <c r="K132" s="9" t="s">
        <v>41</v>
      </c>
      <c r="L132" s="9" t="s">
        <v>42</v>
      </c>
      <c r="M132" s="7" t="s">
        <v>63</v>
      </c>
      <c r="N132" s="7" t="s">
        <v>352</v>
      </c>
      <c r="O132" s="7" t="s">
        <v>57</v>
      </c>
      <c r="P132" s="40">
        <v>1</v>
      </c>
      <c r="Q132" s="40">
        <v>1</v>
      </c>
      <c r="R132" s="40">
        <v>0</v>
      </c>
      <c r="S132" s="11">
        <f t="shared" si="21"/>
        <v>0</v>
      </c>
      <c r="T132" s="11">
        <f t="shared" si="22"/>
        <v>0</v>
      </c>
      <c r="U132" s="12"/>
      <c r="V132" s="12"/>
      <c r="W132" s="12"/>
      <c r="X132" s="13"/>
      <c r="Y132" s="13"/>
    </row>
    <row r="133" spans="2:27" ht="15" x14ac:dyDescent="0.25">
      <c r="B133" s="7" t="s">
        <v>34</v>
      </c>
      <c r="C133" s="7" t="s">
        <v>35</v>
      </c>
      <c r="D133" s="8" t="s">
        <v>36</v>
      </c>
      <c r="E133" s="8" t="s">
        <v>37</v>
      </c>
      <c r="F133" s="8" t="s">
        <v>36</v>
      </c>
      <c r="G133" s="15" t="s">
        <v>226</v>
      </c>
      <c r="H133" s="16"/>
      <c r="I133" s="26" t="s">
        <v>227</v>
      </c>
      <c r="J133" s="15"/>
      <c r="K133" s="15"/>
      <c r="L133" s="15"/>
      <c r="M133" s="18"/>
      <c r="N133" s="18"/>
      <c r="O133" s="18"/>
      <c r="P133" s="18"/>
      <c r="Q133" s="22"/>
      <c r="R133" s="18"/>
      <c r="S133" s="20"/>
      <c r="T133" s="20"/>
      <c r="U133" s="12">
        <v>2111115</v>
      </c>
      <c r="V133" s="12">
        <v>2690188.93</v>
      </c>
      <c r="W133" s="12">
        <v>418957.16</v>
      </c>
      <c r="X133" s="13">
        <f>+W133/U133</f>
        <v>0.19845302600758366</v>
      </c>
      <c r="Y133" s="13">
        <f>+W133/V133</f>
        <v>0.15573521819525141</v>
      </c>
    </row>
    <row r="134" spans="2:27" ht="30" x14ac:dyDescent="0.25">
      <c r="B134" s="7" t="s">
        <v>34</v>
      </c>
      <c r="C134" s="7" t="s">
        <v>35</v>
      </c>
      <c r="D134" s="8" t="s">
        <v>36</v>
      </c>
      <c r="E134" s="8" t="s">
        <v>37</v>
      </c>
      <c r="F134" s="8" t="s">
        <v>36</v>
      </c>
      <c r="G134" s="9" t="s">
        <v>226</v>
      </c>
      <c r="H134" s="8" t="s">
        <v>228</v>
      </c>
      <c r="I134" s="21" t="s">
        <v>229</v>
      </c>
      <c r="J134" s="9" t="s">
        <v>70</v>
      </c>
      <c r="K134" s="9" t="s">
        <v>41</v>
      </c>
      <c r="L134" s="9" t="s">
        <v>42</v>
      </c>
      <c r="M134" s="7" t="s">
        <v>63</v>
      </c>
      <c r="N134" s="30" t="s">
        <v>230</v>
      </c>
      <c r="O134" s="7" t="s">
        <v>57</v>
      </c>
      <c r="P134" s="22">
        <v>1</v>
      </c>
      <c r="Q134" s="22">
        <v>1</v>
      </c>
      <c r="R134" s="22">
        <v>4.9000000000000002E-2</v>
      </c>
      <c r="S134" s="47">
        <f>R134/P134</f>
        <v>4.9000000000000002E-2</v>
      </c>
      <c r="T134" s="11">
        <f>R134/Q134</f>
        <v>4.9000000000000002E-2</v>
      </c>
      <c r="U134" s="24"/>
      <c r="V134" s="24"/>
      <c r="W134" s="24"/>
      <c r="X134" s="25"/>
      <c r="Y134" s="25"/>
    </row>
    <row r="135" spans="2:27" ht="30" x14ac:dyDescent="0.25">
      <c r="B135" s="7" t="s">
        <v>34</v>
      </c>
      <c r="C135" s="7" t="s">
        <v>35</v>
      </c>
      <c r="D135" s="8" t="s">
        <v>36</v>
      </c>
      <c r="E135" s="8" t="s">
        <v>37</v>
      </c>
      <c r="F135" s="8" t="s">
        <v>36</v>
      </c>
      <c r="G135" s="9" t="s">
        <v>226</v>
      </c>
      <c r="H135" s="8" t="s">
        <v>228</v>
      </c>
      <c r="I135" s="21" t="s">
        <v>231</v>
      </c>
      <c r="J135" s="9" t="s">
        <v>73</v>
      </c>
      <c r="K135" s="9" t="s">
        <v>41</v>
      </c>
      <c r="L135" s="9" t="s">
        <v>42</v>
      </c>
      <c r="M135" s="22" t="s">
        <v>74</v>
      </c>
      <c r="N135" s="21" t="s">
        <v>232</v>
      </c>
      <c r="O135" s="7" t="s">
        <v>57</v>
      </c>
      <c r="P135" s="22">
        <v>1</v>
      </c>
      <c r="Q135" s="22">
        <v>1</v>
      </c>
      <c r="R135" s="22">
        <v>4.9000000000000002E-2</v>
      </c>
      <c r="S135" s="11">
        <f>R135/P135</f>
        <v>4.9000000000000002E-2</v>
      </c>
      <c r="T135" s="11">
        <f>R135/Q135</f>
        <v>4.9000000000000002E-2</v>
      </c>
      <c r="U135" s="24"/>
      <c r="V135" s="24"/>
      <c r="W135" s="24"/>
      <c r="X135" s="25"/>
      <c r="Y135" s="25"/>
    </row>
    <row r="136" spans="2:27" ht="60" x14ac:dyDescent="0.25">
      <c r="B136" s="7" t="s">
        <v>34</v>
      </c>
      <c r="C136" s="7" t="s">
        <v>35</v>
      </c>
      <c r="D136" s="8" t="s">
        <v>36</v>
      </c>
      <c r="E136" s="8" t="s">
        <v>37</v>
      </c>
      <c r="F136" s="8" t="s">
        <v>36</v>
      </c>
      <c r="G136" s="9" t="s">
        <v>226</v>
      </c>
      <c r="H136" s="8" t="s">
        <v>228</v>
      </c>
      <c r="I136" s="21" t="s">
        <v>353</v>
      </c>
      <c r="J136" s="9" t="s">
        <v>73</v>
      </c>
      <c r="K136" s="9" t="s">
        <v>41</v>
      </c>
      <c r="L136" s="9" t="s">
        <v>42</v>
      </c>
      <c r="M136" s="22" t="s">
        <v>74</v>
      </c>
      <c r="N136" s="21" t="s">
        <v>354</v>
      </c>
      <c r="O136" s="7" t="s">
        <v>57</v>
      </c>
      <c r="P136" s="22">
        <v>1</v>
      </c>
      <c r="Q136" s="22">
        <v>1</v>
      </c>
      <c r="R136" s="22">
        <v>0</v>
      </c>
      <c r="S136" s="11">
        <f>R136/P136</f>
        <v>0</v>
      </c>
      <c r="T136" s="11">
        <f>R136/Q136</f>
        <v>0</v>
      </c>
      <c r="U136" s="24"/>
      <c r="V136" s="24"/>
      <c r="W136" s="24"/>
      <c r="X136" s="25"/>
      <c r="Y136" s="25"/>
    </row>
    <row r="137" spans="2:27" ht="23.25" x14ac:dyDescent="0.25">
      <c r="B137" s="7" t="s">
        <v>34</v>
      </c>
      <c r="C137" s="7" t="s">
        <v>35</v>
      </c>
      <c r="D137" s="8" t="s">
        <v>36</v>
      </c>
      <c r="E137" s="8" t="s">
        <v>37</v>
      </c>
      <c r="F137" s="8" t="s">
        <v>36</v>
      </c>
      <c r="G137" s="15" t="s">
        <v>233</v>
      </c>
      <c r="H137" s="16"/>
      <c r="I137" s="26" t="s">
        <v>234</v>
      </c>
      <c r="J137" s="15"/>
      <c r="K137" s="15"/>
      <c r="L137" s="15"/>
      <c r="M137" s="18"/>
      <c r="N137" s="18"/>
      <c r="O137" s="18"/>
      <c r="P137" s="18"/>
      <c r="Q137" s="18"/>
      <c r="R137" s="18"/>
      <c r="S137" s="20"/>
      <c r="T137" s="20"/>
      <c r="U137" s="12">
        <f>+U138+U139</f>
        <v>2000000</v>
      </c>
      <c r="V137" s="12">
        <f t="shared" ref="V137:X137" si="23">+V138+V139</f>
        <v>2170000</v>
      </c>
      <c r="W137" s="12">
        <f t="shared" si="23"/>
        <v>170000</v>
      </c>
      <c r="X137" s="12">
        <f t="shared" si="23"/>
        <v>0.34</v>
      </c>
      <c r="Y137" s="13">
        <f>+W137/V137</f>
        <v>7.8341013824884786E-2</v>
      </c>
    </row>
    <row r="138" spans="2:27" ht="15" x14ac:dyDescent="0.25">
      <c r="B138" s="7" t="s">
        <v>34</v>
      </c>
      <c r="C138" s="7" t="s">
        <v>35</v>
      </c>
      <c r="D138" s="8" t="s">
        <v>36</v>
      </c>
      <c r="E138" s="8" t="s">
        <v>37</v>
      </c>
      <c r="F138" s="8" t="s">
        <v>36</v>
      </c>
      <c r="G138" s="7" t="s">
        <v>233</v>
      </c>
      <c r="H138" s="8" t="s">
        <v>198</v>
      </c>
      <c r="I138" s="28" t="s">
        <v>355</v>
      </c>
      <c r="J138" s="9" t="s">
        <v>51</v>
      </c>
      <c r="K138" s="9" t="s">
        <v>41</v>
      </c>
      <c r="L138" s="9" t="s">
        <v>42</v>
      </c>
      <c r="M138" s="22" t="s">
        <v>74</v>
      </c>
      <c r="N138" s="7" t="s">
        <v>235</v>
      </c>
      <c r="O138" s="7" t="s">
        <v>57</v>
      </c>
      <c r="P138" s="22">
        <v>1</v>
      </c>
      <c r="Q138" s="22">
        <v>1</v>
      </c>
      <c r="R138" s="22">
        <v>0</v>
      </c>
      <c r="S138" s="11">
        <f>R138/P138</f>
        <v>0</v>
      </c>
      <c r="T138" s="11">
        <f>R138/Q138</f>
        <v>0</v>
      </c>
      <c r="U138" s="24">
        <v>500000</v>
      </c>
      <c r="V138" s="24">
        <f>500000+170000</f>
        <v>670000</v>
      </c>
      <c r="W138" s="24">
        <v>170000</v>
      </c>
      <c r="X138" s="13">
        <f>+W138/U138</f>
        <v>0.34</v>
      </c>
      <c r="Y138" s="13">
        <f>+W138/V138</f>
        <v>0.2537313432835821</v>
      </c>
    </row>
    <row r="139" spans="2:27" ht="15" x14ac:dyDescent="0.25">
      <c r="B139" s="7" t="s">
        <v>34</v>
      </c>
      <c r="C139" s="7" t="s">
        <v>35</v>
      </c>
      <c r="D139" s="8" t="s">
        <v>36</v>
      </c>
      <c r="E139" s="8" t="s">
        <v>37</v>
      </c>
      <c r="F139" s="8" t="s">
        <v>36</v>
      </c>
      <c r="G139" s="7" t="s">
        <v>233</v>
      </c>
      <c r="H139" s="8" t="s">
        <v>198</v>
      </c>
      <c r="I139" s="28" t="s">
        <v>236</v>
      </c>
      <c r="J139" s="9" t="s">
        <v>51</v>
      </c>
      <c r="K139" s="9" t="s">
        <v>41</v>
      </c>
      <c r="L139" s="9" t="s">
        <v>42</v>
      </c>
      <c r="M139" s="22" t="s">
        <v>74</v>
      </c>
      <c r="N139" s="7" t="s">
        <v>237</v>
      </c>
      <c r="O139" s="7" t="s">
        <v>57</v>
      </c>
      <c r="P139" s="22">
        <v>1</v>
      </c>
      <c r="Q139" s="22">
        <v>1</v>
      </c>
      <c r="R139" s="22">
        <v>0</v>
      </c>
      <c r="S139" s="11">
        <f>R139/P139</f>
        <v>0</v>
      </c>
      <c r="T139" s="11">
        <f>R139/Q139</f>
        <v>0</v>
      </c>
      <c r="U139" s="24">
        <v>1500000</v>
      </c>
      <c r="V139" s="24">
        <v>1500000</v>
      </c>
      <c r="W139" s="24">
        <v>0</v>
      </c>
      <c r="X139" s="13">
        <f>+W139/U139</f>
        <v>0</v>
      </c>
      <c r="Y139" s="13">
        <f>+W139/V139</f>
        <v>0</v>
      </c>
    </row>
    <row r="140" spans="2:27" ht="23.25" x14ac:dyDescent="0.25">
      <c r="B140" s="7" t="s">
        <v>34</v>
      </c>
      <c r="C140" s="7" t="s">
        <v>35</v>
      </c>
      <c r="D140" s="8" t="s">
        <v>36</v>
      </c>
      <c r="E140" s="8" t="s">
        <v>37</v>
      </c>
      <c r="F140" s="8" t="s">
        <v>36</v>
      </c>
      <c r="G140" s="15" t="s">
        <v>238</v>
      </c>
      <c r="H140" s="16"/>
      <c r="I140" s="26" t="s">
        <v>239</v>
      </c>
      <c r="J140" s="15"/>
      <c r="K140" s="15"/>
      <c r="L140" s="15"/>
      <c r="M140" s="18"/>
      <c r="N140" s="18"/>
      <c r="O140" s="18"/>
      <c r="P140" s="18"/>
      <c r="Q140" s="18"/>
      <c r="R140" s="18"/>
      <c r="S140" s="20"/>
      <c r="T140" s="20"/>
      <c r="U140" s="12">
        <f>SUM(U141:U148)</f>
        <v>4400000</v>
      </c>
      <c r="V140" s="12">
        <f>SUM(V141:V148)</f>
        <v>9415966.2300000004</v>
      </c>
      <c r="W140" s="12">
        <f>SUM(W141:W148)</f>
        <v>421770.19</v>
      </c>
      <c r="X140" s="13"/>
      <c r="Y140" s="13">
        <f t="shared" ref="Y140:Y175" si="24">+W140/V140</f>
        <v>4.4793086518960461E-2</v>
      </c>
      <c r="AA140" s="70"/>
    </row>
    <row r="141" spans="2:27" ht="15" x14ac:dyDescent="0.25">
      <c r="B141" s="7" t="s">
        <v>34</v>
      </c>
      <c r="C141" s="7" t="s">
        <v>35</v>
      </c>
      <c r="D141" s="8" t="s">
        <v>36</v>
      </c>
      <c r="E141" s="8" t="s">
        <v>37</v>
      </c>
      <c r="F141" s="8" t="s">
        <v>36</v>
      </c>
      <c r="G141" s="9" t="s">
        <v>238</v>
      </c>
      <c r="H141" s="8" t="s">
        <v>228</v>
      </c>
      <c r="I141" s="7" t="s">
        <v>356</v>
      </c>
      <c r="J141" s="9" t="s">
        <v>51</v>
      </c>
      <c r="K141" s="9" t="s">
        <v>41</v>
      </c>
      <c r="L141" s="9" t="s">
        <v>42</v>
      </c>
      <c r="M141" s="22" t="s">
        <v>43</v>
      </c>
      <c r="N141" s="7" t="s">
        <v>240</v>
      </c>
      <c r="O141" s="7" t="s">
        <v>57</v>
      </c>
      <c r="P141" s="22">
        <v>0</v>
      </c>
      <c r="Q141" s="22">
        <v>1</v>
      </c>
      <c r="R141" s="7">
        <v>0</v>
      </c>
      <c r="S141" s="11"/>
      <c r="T141" s="11">
        <f t="shared" ref="T141:T148" si="25">R141/Q141</f>
        <v>0</v>
      </c>
      <c r="U141" s="24">
        <v>0</v>
      </c>
      <c r="V141" s="24">
        <v>440000</v>
      </c>
      <c r="W141" s="24">
        <v>0</v>
      </c>
      <c r="X141" s="13"/>
      <c r="Y141" s="13">
        <f t="shared" si="24"/>
        <v>0</v>
      </c>
    </row>
    <row r="142" spans="2:27" ht="15" x14ac:dyDescent="0.25">
      <c r="B142" s="7" t="s">
        <v>34</v>
      </c>
      <c r="C142" s="7" t="s">
        <v>35</v>
      </c>
      <c r="D142" s="8" t="s">
        <v>36</v>
      </c>
      <c r="E142" s="8" t="s">
        <v>37</v>
      </c>
      <c r="F142" s="8" t="s">
        <v>36</v>
      </c>
      <c r="G142" s="9" t="s">
        <v>238</v>
      </c>
      <c r="H142" s="8" t="s">
        <v>228</v>
      </c>
      <c r="I142" s="7" t="s">
        <v>357</v>
      </c>
      <c r="J142" s="9" t="s">
        <v>51</v>
      </c>
      <c r="K142" s="9" t="s">
        <v>41</v>
      </c>
      <c r="L142" s="9" t="s">
        <v>42</v>
      </c>
      <c r="M142" s="22" t="s">
        <v>43</v>
      </c>
      <c r="N142" s="7" t="s">
        <v>240</v>
      </c>
      <c r="O142" s="7" t="s">
        <v>57</v>
      </c>
      <c r="P142" s="22">
        <v>0</v>
      </c>
      <c r="Q142" s="22">
        <v>1</v>
      </c>
      <c r="R142" s="22">
        <v>0</v>
      </c>
      <c r="S142" s="11"/>
      <c r="T142" s="11">
        <f t="shared" si="25"/>
        <v>0</v>
      </c>
      <c r="U142" s="24">
        <v>0</v>
      </c>
      <c r="V142" s="24">
        <v>1155000</v>
      </c>
      <c r="W142" s="24">
        <v>0</v>
      </c>
      <c r="X142" s="13"/>
      <c r="Y142" s="13">
        <f t="shared" si="24"/>
        <v>0</v>
      </c>
      <c r="AA142" s="70"/>
    </row>
    <row r="143" spans="2:27" ht="15" x14ac:dyDescent="0.25">
      <c r="B143" s="7" t="s">
        <v>34</v>
      </c>
      <c r="C143" s="7" t="s">
        <v>35</v>
      </c>
      <c r="D143" s="8" t="s">
        <v>36</v>
      </c>
      <c r="E143" s="8" t="s">
        <v>37</v>
      </c>
      <c r="F143" s="8" t="s">
        <v>36</v>
      </c>
      <c r="G143" s="9" t="s">
        <v>238</v>
      </c>
      <c r="H143" s="8" t="s">
        <v>228</v>
      </c>
      <c r="I143" s="22" t="s">
        <v>358</v>
      </c>
      <c r="J143" s="9" t="s">
        <v>51</v>
      </c>
      <c r="K143" s="9" t="s">
        <v>41</v>
      </c>
      <c r="L143" s="9" t="s">
        <v>42</v>
      </c>
      <c r="M143" s="22" t="s">
        <v>43</v>
      </c>
      <c r="N143" s="7" t="s">
        <v>240</v>
      </c>
      <c r="O143" s="7" t="s">
        <v>57</v>
      </c>
      <c r="P143" s="22">
        <v>0</v>
      </c>
      <c r="Q143" s="22">
        <v>1</v>
      </c>
      <c r="R143" s="22">
        <v>0</v>
      </c>
      <c r="S143" s="11"/>
      <c r="T143" s="11">
        <f t="shared" si="25"/>
        <v>0</v>
      </c>
      <c r="U143" s="24">
        <v>0</v>
      </c>
      <c r="V143" s="24">
        <v>660000</v>
      </c>
      <c r="W143" s="24">
        <v>0</v>
      </c>
      <c r="X143" s="13"/>
      <c r="Y143" s="13">
        <f t="shared" si="24"/>
        <v>0</v>
      </c>
    </row>
    <row r="144" spans="2:27" ht="15" x14ac:dyDescent="0.25">
      <c r="B144" s="7" t="s">
        <v>34</v>
      </c>
      <c r="C144" s="7" t="s">
        <v>35</v>
      </c>
      <c r="D144" s="8" t="s">
        <v>36</v>
      </c>
      <c r="E144" s="8" t="s">
        <v>37</v>
      </c>
      <c r="F144" s="8" t="s">
        <v>36</v>
      </c>
      <c r="G144" s="9" t="s">
        <v>238</v>
      </c>
      <c r="H144" s="8" t="s">
        <v>228</v>
      </c>
      <c r="I144" s="7" t="s">
        <v>359</v>
      </c>
      <c r="J144" s="9" t="s">
        <v>51</v>
      </c>
      <c r="K144" s="9" t="s">
        <v>41</v>
      </c>
      <c r="L144" s="9" t="s">
        <v>42</v>
      </c>
      <c r="M144" s="22" t="s">
        <v>43</v>
      </c>
      <c r="N144" s="28" t="s">
        <v>240</v>
      </c>
      <c r="O144" s="7" t="s">
        <v>57</v>
      </c>
      <c r="P144" s="22">
        <v>1</v>
      </c>
      <c r="Q144" s="22">
        <v>1</v>
      </c>
      <c r="R144" s="22">
        <v>0</v>
      </c>
      <c r="S144" s="11"/>
      <c r="T144" s="11">
        <f t="shared" si="25"/>
        <v>0</v>
      </c>
      <c r="U144" s="24">
        <v>1466666</v>
      </c>
      <c r="V144" s="24">
        <v>1466666</v>
      </c>
      <c r="W144" s="24">
        <v>0</v>
      </c>
      <c r="X144" s="13">
        <f>+W144/U144</f>
        <v>0</v>
      </c>
      <c r="Y144" s="13">
        <f t="shared" si="24"/>
        <v>0</v>
      </c>
    </row>
    <row r="145" spans="2:25" ht="15" x14ac:dyDescent="0.25">
      <c r="B145" s="7" t="s">
        <v>34</v>
      </c>
      <c r="C145" s="7" t="s">
        <v>35</v>
      </c>
      <c r="D145" s="8" t="s">
        <v>36</v>
      </c>
      <c r="E145" s="8" t="s">
        <v>37</v>
      </c>
      <c r="F145" s="8" t="s">
        <v>36</v>
      </c>
      <c r="G145" s="9" t="s">
        <v>238</v>
      </c>
      <c r="H145" s="8" t="s">
        <v>228</v>
      </c>
      <c r="I145" s="7" t="s">
        <v>360</v>
      </c>
      <c r="J145" s="9" t="s">
        <v>51</v>
      </c>
      <c r="K145" s="9" t="s">
        <v>41</v>
      </c>
      <c r="L145" s="9" t="s">
        <v>42</v>
      </c>
      <c r="M145" s="22" t="s">
        <v>43</v>
      </c>
      <c r="N145" s="7" t="s">
        <v>240</v>
      </c>
      <c r="O145" s="7" t="s">
        <v>57</v>
      </c>
      <c r="P145" s="22">
        <v>1</v>
      </c>
      <c r="Q145" s="22">
        <v>1</v>
      </c>
      <c r="R145" s="22">
        <v>0</v>
      </c>
      <c r="S145" s="11"/>
      <c r="T145" s="11">
        <f t="shared" si="25"/>
        <v>0</v>
      </c>
      <c r="U145" s="24">
        <v>1466667</v>
      </c>
      <c r="V145" s="24">
        <v>1466667</v>
      </c>
      <c r="W145" s="24">
        <v>0</v>
      </c>
      <c r="X145" s="13">
        <f>+W145/U145</f>
        <v>0</v>
      </c>
      <c r="Y145" s="13">
        <f t="shared" si="24"/>
        <v>0</v>
      </c>
    </row>
    <row r="146" spans="2:25" ht="15" x14ac:dyDescent="0.25">
      <c r="B146" s="7" t="s">
        <v>34</v>
      </c>
      <c r="C146" s="7" t="s">
        <v>35</v>
      </c>
      <c r="D146" s="8" t="s">
        <v>36</v>
      </c>
      <c r="E146" s="8" t="s">
        <v>37</v>
      </c>
      <c r="F146" s="8" t="s">
        <v>36</v>
      </c>
      <c r="G146" s="9" t="s">
        <v>238</v>
      </c>
      <c r="H146" s="8" t="s">
        <v>228</v>
      </c>
      <c r="I146" s="22" t="s">
        <v>361</v>
      </c>
      <c r="J146" s="9" t="s">
        <v>51</v>
      </c>
      <c r="K146" s="9" t="s">
        <v>41</v>
      </c>
      <c r="L146" s="9" t="s">
        <v>42</v>
      </c>
      <c r="M146" s="22" t="s">
        <v>43</v>
      </c>
      <c r="N146" s="28" t="s">
        <v>240</v>
      </c>
      <c r="O146" s="7" t="s">
        <v>57</v>
      </c>
      <c r="P146" s="22">
        <v>1</v>
      </c>
      <c r="Q146" s="22">
        <v>1</v>
      </c>
      <c r="R146" s="22">
        <v>0</v>
      </c>
      <c r="S146" s="11"/>
      <c r="T146" s="11">
        <f t="shared" si="25"/>
        <v>0</v>
      </c>
      <c r="U146" s="24">
        <v>1466667</v>
      </c>
      <c r="V146" s="24">
        <v>1466667</v>
      </c>
      <c r="W146" s="24">
        <v>0</v>
      </c>
      <c r="X146" s="13">
        <f>+W146/U146</f>
        <v>0</v>
      </c>
      <c r="Y146" s="13">
        <f t="shared" si="24"/>
        <v>0</v>
      </c>
    </row>
    <row r="147" spans="2:25" ht="15" x14ac:dyDescent="0.25">
      <c r="B147" s="7" t="s">
        <v>34</v>
      </c>
      <c r="C147" s="7" t="s">
        <v>35</v>
      </c>
      <c r="D147" s="8" t="s">
        <v>36</v>
      </c>
      <c r="E147" s="8" t="s">
        <v>37</v>
      </c>
      <c r="F147" s="8" t="s">
        <v>36</v>
      </c>
      <c r="G147" s="9" t="s">
        <v>238</v>
      </c>
      <c r="H147" s="8" t="s">
        <v>228</v>
      </c>
      <c r="I147" s="7" t="s">
        <v>362</v>
      </c>
      <c r="J147" s="9" t="s">
        <v>51</v>
      </c>
      <c r="K147" s="9" t="s">
        <v>41</v>
      </c>
      <c r="L147" s="9" t="s">
        <v>42</v>
      </c>
      <c r="M147" s="22" t="s">
        <v>43</v>
      </c>
      <c r="N147" s="28" t="s">
        <v>363</v>
      </c>
      <c r="O147" s="7" t="s">
        <v>57</v>
      </c>
      <c r="P147" s="22">
        <v>0</v>
      </c>
      <c r="Q147" s="22">
        <v>1</v>
      </c>
      <c r="R147" s="22">
        <v>0</v>
      </c>
      <c r="S147" s="11"/>
      <c r="T147" s="11">
        <f t="shared" si="25"/>
        <v>0</v>
      </c>
      <c r="U147" s="24">
        <v>0</v>
      </c>
      <c r="V147" s="24">
        <v>2181000</v>
      </c>
      <c r="W147" s="24"/>
      <c r="X147" s="13"/>
      <c r="Y147" s="13">
        <f t="shared" si="24"/>
        <v>0</v>
      </c>
    </row>
    <row r="148" spans="2:25" ht="15" x14ac:dyDescent="0.25">
      <c r="B148" s="7" t="s">
        <v>34</v>
      </c>
      <c r="C148" s="7" t="s">
        <v>35</v>
      </c>
      <c r="D148" s="8" t="s">
        <v>36</v>
      </c>
      <c r="E148" s="8" t="s">
        <v>37</v>
      </c>
      <c r="F148" s="8" t="s">
        <v>36</v>
      </c>
      <c r="G148" s="9" t="s">
        <v>238</v>
      </c>
      <c r="H148" s="8" t="s">
        <v>228</v>
      </c>
      <c r="I148" s="7" t="s">
        <v>364</v>
      </c>
      <c r="J148" s="9" t="s">
        <v>51</v>
      </c>
      <c r="K148" s="9" t="s">
        <v>41</v>
      </c>
      <c r="L148" s="9" t="s">
        <v>42</v>
      </c>
      <c r="M148" s="22" t="s">
        <v>43</v>
      </c>
      <c r="N148" s="7" t="s">
        <v>247</v>
      </c>
      <c r="O148" s="7"/>
      <c r="P148" s="22">
        <v>0</v>
      </c>
      <c r="Q148" s="22">
        <v>455</v>
      </c>
      <c r="R148" s="22">
        <v>0</v>
      </c>
      <c r="S148" s="11"/>
      <c r="T148" s="11">
        <f t="shared" si="25"/>
        <v>0</v>
      </c>
      <c r="U148" s="24">
        <v>0</v>
      </c>
      <c r="V148" s="24">
        <v>579966.23</v>
      </c>
      <c r="W148" s="24">
        <v>421770.19</v>
      </c>
      <c r="X148" s="13"/>
      <c r="Y148" s="13">
        <f t="shared" si="24"/>
        <v>0.72723232523383308</v>
      </c>
    </row>
    <row r="149" spans="2:25" ht="24.75" customHeight="1" x14ac:dyDescent="0.25">
      <c r="B149" s="7" t="s">
        <v>34</v>
      </c>
      <c r="C149" s="7" t="s">
        <v>35</v>
      </c>
      <c r="D149" s="8" t="s">
        <v>36</v>
      </c>
      <c r="E149" s="8" t="s">
        <v>37</v>
      </c>
      <c r="F149" s="8" t="s">
        <v>36</v>
      </c>
      <c r="G149" s="15" t="s">
        <v>365</v>
      </c>
      <c r="H149" s="16"/>
      <c r="I149" s="26" t="s">
        <v>366</v>
      </c>
      <c r="J149" s="15"/>
      <c r="K149" s="15"/>
      <c r="L149" s="15"/>
      <c r="M149" s="18"/>
      <c r="N149" s="18"/>
      <c r="O149" s="18"/>
      <c r="P149" s="18"/>
      <c r="Q149" s="18"/>
      <c r="R149" s="18"/>
      <c r="S149" s="20"/>
      <c r="T149" s="20"/>
      <c r="U149" s="12">
        <f>SUM(U150:U155)</f>
        <v>0</v>
      </c>
      <c r="V149" s="12">
        <f>SUM(V150:V155)</f>
        <v>8000000</v>
      </c>
      <c r="W149" s="12">
        <f>SUM(W150:W155)</f>
        <v>0</v>
      </c>
      <c r="X149" s="12">
        <f>SUM(X150:X155)</f>
        <v>0</v>
      </c>
      <c r="Y149" s="13">
        <f t="shared" si="24"/>
        <v>0</v>
      </c>
    </row>
    <row r="150" spans="2:25" ht="15" x14ac:dyDescent="0.25">
      <c r="B150" s="7" t="s">
        <v>34</v>
      </c>
      <c r="C150" s="7" t="s">
        <v>35</v>
      </c>
      <c r="D150" s="8" t="s">
        <v>36</v>
      </c>
      <c r="E150" s="8" t="s">
        <v>37</v>
      </c>
      <c r="F150" s="8" t="s">
        <v>36</v>
      </c>
      <c r="G150" s="9" t="s">
        <v>365</v>
      </c>
      <c r="H150" s="8" t="s">
        <v>228</v>
      </c>
      <c r="I150" s="28" t="s">
        <v>367</v>
      </c>
      <c r="J150" s="9" t="s">
        <v>51</v>
      </c>
      <c r="K150" s="9" t="s">
        <v>41</v>
      </c>
      <c r="L150" s="9" t="s">
        <v>42</v>
      </c>
      <c r="M150" s="22" t="s">
        <v>43</v>
      </c>
      <c r="N150" s="7" t="s">
        <v>368</v>
      </c>
      <c r="O150" s="7" t="s">
        <v>57</v>
      </c>
      <c r="P150" s="22">
        <v>0</v>
      </c>
      <c r="Q150" s="22">
        <v>1</v>
      </c>
      <c r="R150" s="22">
        <v>0</v>
      </c>
      <c r="S150" s="11"/>
      <c r="T150" s="11">
        <f t="shared" ref="T150:T155" si="26">R150/Q150</f>
        <v>0</v>
      </c>
      <c r="U150" s="24"/>
      <c r="V150" s="24">
        <v>1333334</v>
      </c>
      <c r="W150" s="24"/>
      <c r="X150" s="25"/>
      <c r="Y150" s="13">
        <f t="shared" si="24"/>
        <v>0</v>
      </c>
    </row>
    <row r="151" spans="2:25" ht="15" x14ac:dyDescent="0.25">
      <c r="B151" s="7" t="s">
        <v>34</v>
      </c>
      <c r="C151" s="7" t="s">
        <v>35</v>
      </c>
      <c r="D151" s="8" t="s">
        <v>36</v>
      </c>
      <c r="E151" s="8" t="s">
        <v>37</v>
      </c>
      <c r="F151" s="8" t="s">
        <v>36</v>
      </c>
      <c r="G151" s="9" t="s">
        <v>365</v>
      </c>
      <c r="H151" s="8" t="s">
        <v>228</v>
      </c>
      <c r="I151" s="28" t="s">
        <v>369</v>
      </c>
      <c r="J151" s="9" t="s">
        <v>51</v>
      </c>
      <c r="K151" s="9" t="s">
        <v>41</v>
      </c>
      <c r="L151" s="9" t="s">
        <v>42</v>
      </c>
      <c r="M151" s="22" t="s">
        <v>43</v>
      </c>
      <c r="N151" s="7" t="s">
        <v>368</v>
      </c>
      <c r="O151" s="7" t="s">
        <v>57</v>
      </c>
      <c r="P151" s="22">
        <v>0</v>
      </c>
      <c r="Q151" s="22">
        <v>1</v>
      </c>
      <c r="R151" s="22">
        <v>0</v>
      </c>
      <c r="S151" s="11"/>
      <c r="T151" s="11">
        <f t="shared" si="26"/>
        <v>0</v>
      </c>
      <c r="U151" s="24"/>
      <c r="V151" s="24">
        <v>1333334</v>
      </c>
      <c r="W151" s="24"/>
      <c r="X151" s="25"/>
      <c r="Y151" s="13">
        <f t="shared" si="24"/>
        <v>0</v>
      </c>
    </row>
    <row r="152" spans="2:25" ht="15" x14ac:dyDescent="0.25">
      <c r="B152" s="7" t="s">
        <v>34</v>
      </c>
      <c r="C152" s="7" t="s">
        <v>35</v>
      </c>
      <c r="D152" s="8" t="s">
        <v>36</v>
      </c>
      <c r="E152" s="8" t="s">
        <v>37</v>
      </c>
      <c r="F152" s="8" t="s">
        <v>36</v>
      </c>
      <c r="G152" s="9" t="s">
        <v>365</v>
      </c>
      <c r="H152" s="8" t="s">
        <v>228</v>
      </c>
      <c r="I152" s="28" t="s">
        <v>370</v>
      </c>
      <c r="J152" s="9" t="s">
        <v>51</v>
      </c>
      <c r="K152" s="9" t="s">
        <v>41</v>
      </c>
      <c r="L152" s="9" t="s">
        <v>42</v>
      </c>
      <c r="M152" s="22" t="s">
        <v>43</v>
      </c>
      <c r="N152" s="7" t="s">
        <v>368</v>
      </c>
      <c r="O152" s="7" t="s">
        <v>57</v>
      </c>
      <c r="P152" s="22">
        <v>0</v>
      </c>
      <c r="Q152" s="22">
        <v>1</v>
      </c>
      <c r="R152" s="22">
        <v>0</v>
      </c>
      <c r="S152" s="11"/>
      <c r="T152" s="11">
        <f t="shared" si="26"/>
        <v>0</v>
      </c>
      <c r="U152" s="24"/>
      <c r="V152" s="24">
        <v>1333333</v>
      </c>
      <c r="W152" s="24"/>
      <c r="X152" s="25"/>
      <c r="Y152" s="13">
        <f t="shared" si="24"/>
        <v>0</v>
      </c>
    </row>
    <row r="153" spans="2:25" ht="15" x14ac:dyDescent="0.25">
      <c r="B153" s="7" t="s">
        <v>34</v>
      </c>
      <c r="C153" s="7" t="s">
        <v>35</v>
      </c>
      <c r="D153" s="8" t="s">
        <v>36</v>
      </c>
      <c r="E153" s="8" t="s">
        <v>37</v>
      </c>
      <c r="F153" s="8" t="s">
        <v>36</v>
      </c>
      <c r="G153" s="9" t="s">
        <v>365</v>
      </c>
      <c r="H153" s="8" t="s">
        <v>228</v>
      </c>
      <c r="I153" s="28" t="s">
        <v>371</v>
      </c>
      <c r="J153" s="9" t="s">
        <v>51</v>
      </c>
      <c r="K153" s="9" t="s">
        <v>41</v>
      </c>
      <c r="L153" s="9" t="s">
        <v>42</v>
      </c>
      <c r="M153" s="22" t="s">
        <v>43</v>
      </c>
      <c r="N153" s="7" t="s">
        <v>368</v>
      </c>
      <c r="O153" s="7" t="s">
        <v>57</v>
      </c>
      <c r="P153" s="22">
        <v>0</v>
      </c>
      <c r="Q153" s="22">
        <v>1</v>
      </c>
      <c r="R153" s="22">
        <v>0</v>
      </c>
      <c r="S153" s="11"/>
      <c r="T153" s="11">
        <f t="shared" si="26"/>
        <v>0</v>
      </c>
      <c r="U153" s="24"/>
      <c r="V153" s="24">
        <v>1333333</v>
      </c>
      <c r="W153" s="24"/>
      <c r="X153" s="25"/>
      <c r="Y153" s="13">
        <f t="shared" si="24"/>
        <v>0</v>
      </c>
    </row>
    <row r="154" spans="2:25" ht="15" x14ac:dyDescent="0.25">
      <c r="B154" s="7" t="s">
        <v>34</v>
      </c>
      <c r="C154" s="7" t="s">
        <v>35</v>
      </c>
      <c r="D154" s="8" t="s">
        <v>36</v>
      </c>
      <c r="E154" s="8" t="s">
        <v>37</v>
      </c>
      <c r="F154" s="8" t="s">
        <v>36</v>
      </c>
      <c r="G154" s="9" t="s">
        <v>365</v>
      </c>
      <c r="H154" s="8" t="s">
        <v>228</v>
      </c>
      <c r="I154" s="28" t="s">
        <v>372</v>
      </c>
      <c r="J154" s="9" t="s">
        <v>51</v>
      </c>
      <c r="K154" s="9" t="s">
        <v>41</v>
      </c>
      <c r="L154" s="9" t="s">
        <v>42</v>
      </c>
      <c r="M154" s="22" t="s">
        <v>43</v>
      </c>
      <c r="N154" s="7" t="s">
        <v>368</v>
      </c>
      <c r="O154" s="7" t="s">
        <v>57</v>
      </c>
      <c r="P154" s="22">
        <v>0</v>
      </c>
      <c r="Q154" s="22">
        <v>1</v>
      </c>
      <c r="R154" s="22">
        <v>0</v>
      </c>
      <c r="S154" s="11"/>
      <c r="T154" s="11">
        <f t="shared" si="26"/>
        <v>0</v>
      </c>
      <c r="U154" s="24"/>
      <c r="V154" s="24">
        <v>1333333</v>
      </c>
      <c r="W154" s="24"/>
      <c r="X154" s="25"/>
      <c r="Y154" s="13">
        <f t="shared" si="24"/>
        <v>0</v>
      </c>
    </row>
    <row r="155" spans="2:25" ht="15" x14ac:dyDescent="0.25">
      <c r="B155" s="7" t="s">
        <v>34</v>
      </c>
      <c r="C155" s="7" t="s">
        <v>35</v>
      </c>
      <c r="D155" s="8" t="s">
        <v>36</v>
      </c>
      <c r="E155" s="8" t="s">
        <v>37</v>
      </c>
      <c r="F155" s="8" t="s">
        <v>36</v>
      </c>
      <c r="G155" s="9" t="s">
        <v>365</v>
      </c>
      <c r="H155" s="8" t="s">
        <v>228</v>
      </c>
      <c r="I155" s="28" t="s">
        <v>373</v>
      </c>
      <c r="J155" s="9" t="s">
        <v>51</v>
      </c>
      <c r="K155" s="9" t="s">
        <v>41</v>
      </c>
      <c r="L155" s="9" t="s">
        <v>42</v>
      </c>
      <c r="M155" s="22" t="s">
        <v>43</v>
      </c>
      <c r="N155" s="7" t="s">
        <v>368</v>
      </c>
      <c r="O155" s="7" t="s">
        <v>57</v>
      </c>
      <c r="P155" s="22">
        <v>0</v>
      </c>
      <c r="Q155" s="22">
        <v>1</v>
      </c>
      <c r="R155" s="22">
        <v>0</v>
      </c>
      <c r="S155" s="11"/>
      <c r="T155" s="11">
        <f t="shared" si="26"/>
        <v>0</v>
      </c>
      <c r="U155" s="24"/>
      <c r="V155" s="24">
        <v>1333333</v>
      </c>
      <c r="W155" s="24"/>
      <c r="X155" s="25"/>
      <c r="Y155" s="13">
        <f t="shared" si="24"/>
        <v>0</v>
      </c>
    </row>
    <row r="156" spans="2:25" ht="22.5" x14ac:dyDescent="0.25">
      <c r="B156" s="7" t="s">
        <v>34</v>
      </c>
      <c r="C156" s="7" t="s">
        <v>35</v>
      </c>
      <c r="D156" s="8" t="s">
        <v>36</v>
      </c>
      <c r="E156" s="8" t="s">
        <v>37</v>
      </c>
      <c r="F156" s="8" t="s">
        <v>36</v>
      </c>
      <c r="G156" s="15" t="s">
        <v>242</v>
      </c>
      <c r="H156" s="16"/>
      <c r="I156" s="48" t="s">
        <v>243</v>
      </c>
      <c r="J156" s="15"/>
      <c r="K156" s="15"/>
      <c r="L156" s="15"/>
      <c r="M156" s="18"/>
      <c r="N156" s="18"/>
      <c r="O156" s="18"/>
      <c r="P156" s="18"/>
      <c r="Q156" s="18"/>
      <c r="R156" s="18"/>
      <c r="S156" s="20"/>
      <c r="T156" s="20"/>
      <c r="U156" s="12">
        <f>+U157</f>
        <v>0</v>
      </c>
      <c r="V156" s="12">
        <f>+V157</f>
        <v>3098407.88</v>
      </c>
      <c r="W156" s="12">
        <f>+W157</f>
        <v>0</v>
      </c>
      <c r="X156" s="13"/>
      <c r="Y156" s="13">
        <v>0</v>
      </c>
    </row>
    <row r="157" spans="2:25" ht="15" x14ac:dyDescent="0.25">
      <c r="B157" s="7" t="s">
        <v>34</v>
      </c>
      <c r="C157" s="7" t="s">
        <v>35</v>
      </c>
      <c r="D157" s="8" t="s">
        <v>36</v>
      </c>
      <c r="E157" s="8" t="s">
        <v>37</v>
      </c>
      <c r="F157" s="8" t="s">
        <v>36</v>
      </c>
      <c r="G157" s="9" t="s">
        <v>242</v>
      </c>
      <c r="H157" s="8" t="s">
        <v>228</v>
      </c>
      <c r="I157" s="7" t="s">
        <v>374</v>
      </c>
      <c r="J157" s="9" t="s">
        <v>51</v>
      </c>
      <c r="K157" s="9" t="s">
        <v>41</v>
      </c>
      <c r="L157" s="9" t="s">
        <v>42</v>
      </c>
      <c r="M157" s="22" t="s">
        <v>43</v>
      </c>
      <c r="N157" s="7" t="s">
        <v>244</v>
      </c>
      <c r="O157" s="7" t="s">
        <v>57</v>
      </c>
      <c r="P157" s="22">
        <v>1</v>
      </c>
      <c r="Q157" s="22">
        <v>1</v>
      </c>
      <c r="R157" s="22">
        <v>0</v>
      </c>
      <c r="S157" s="11"/>
      <c r="T157" s="11">
        <f>R157/Q157</f>
        <v>0</v>
      </c>
      <c r="U157" s="24">
        <v>0</v>
      </c>
      <c r="V157" s="24">
        <v>3098407.88</v>
      </c>
      <c r="W157" s="24">
        <v>0</v>
      </c>
      <c r="X157" s="25"/>
      <c r="Y157" s="13">
        <v>0</v>
      </c>
    </row>
    <row r="158" spans="2:25" ht="34.5" customHeight="1" x14ac:dyDescent="0.25">
      <c r="B158" s="7" t="s">
        <v>34</v>
      </c>
      <c r="C158" s="7" t="s">
        <v>35</v>
      </c>
      <c r="D158" s="8" t="s">
        <v>36</v>
      </c>
      <c r="E158" s="8" t="s">
        <v>37</v>
      </c>
      <c r="F158" s="8" t="s">
        <v>36</v>
      </c>
      <c r="G158" s="15" t="s">
        <v>375</v>
      </c>
      <c r="H158" s="16"/>
      <c r="I158" s="46" t="s">
        <v>376</v>
      </c>
      <c r="J158" s="9"/>
      <c r="K158" s="9"/>
      <c r="L158" s="9"/>
      <c r="M158" s="22"/>
      <c r="N158" s="7"/>
      <c r="O158" s="7"/>
      <c r="P158" s="22"/>
      <c r="Q158" s="22"/>
      <c r="R158" s="49"/>
      <c r="S158" s="20"/>
      <c r="T158" s="11"/>
      <c r="U158" s="12">
        <f>+U160</f>
        <v>0</v>
      </c>
      <c r="V158" s="12">
        <f>+V159+V160</f>
        <v>62031831.68</v>
      </c>
      <c r="W158" s="12">
        <f>+W159+W160</f>
        <v>8002954.7999999998</v>
      </c>
      <c r="X158" s="13"/>
      <c r="Y158" s="13">
        <f t="shared" ref="Y158:Y164" si="27">+W158/V158</f>
        <v>0.1290136786752385</v>
      </c>
    </row>
    <row r="159" spans="2:25" ht="15" x14ac:dyDescent="0.25">
      <c r="B159" s="7" t="s">
        <v>34</v>
      </c>
      <c r="C159" s="7" t="s">
        <v>35</v>
      </c>
      <c r="D159" s="8" t="s">
        <v>36</v>
      </c>
      <c r="E159" s="8" t="s">
        <v>37</v>
      </c>
      <c r="F159" s="8" t="s">
        <v>36</v>
      </c>
      <c r="G159" s="9" t="s">
        <v>375</v>
      </c>
      <c r="H159" s="8" t="s">
        <v>228</v>
      </c>
      <c r="I159" s="7" t="s">
        <v>377</v>
      </c>
      <c r="J159" s="9" t="s">
        <v>51</v>
      </c>
      <c r="K159" s="9" t="s">
        <v>41</v>
      </c>
      <c r="L159" s="9" t="s">
        <v>42</v>
      </c>
      <c r="M159" s="22" t="s">
        <v>43</v>
      </c>
      <c r="N159" s="7" t="s">
        <v>378</v>
      </c>
      <c r="O159" s="7" t="s">
        <v>57</v>
      </c>
      <c r="P159" s="22">
        <v>0</v>
      </c>
      <c r="Q159" s="22">
        <v>1</v>
      </c>
      <c r="R159" s="22">
        <v>0</v>
      </c>
      <c r="S159" s="11"/>
      <c r="T159" s="11">
        <f>R159/Q159</f>
        <v>0</v>
      </c>
      <c r="U159" s="24">
        <v>0</v>
      </c>
      <c r="V159" s="24">
        <f>23705406.83+23023167.78+13714295.19</f>
        <v>60442869.799999997</v>
      </c>
      <c r="W159" s="24">
        <f>8002954.8-1287218.03</f>
        <v>6715736.7699999996</v>
      </c>
      <c r="X159" s="25"/>
      <c r="Y159" s="13">
        <f t="shared" si="27"/>
        <v>0.11110883371722366</v>
      </c>
    </row>
    <row r="160" spans="2:25" ht="15" x14ac:dyDescent="0.25">
      <c r="B160" s="7" t="s">
        <v>34</v>
      </c>
      <c r="C160" s="7" t="s">
        <v>35</v>
      </c>
      <c r="D160" s="8" t="s">
        <v>36</v>
      </c>
      <c r="E160" s="8" t="s">
        <v>37</v>
      </c>
      <c r="F160" s="8" t="s">
        <v>36</v>
      </c>
      <c r="G160" s="9" t="s">
        <v>375</v>
      </c>
      <c r="H160" s="8" t="s">
        <v>228</v>
      </c>
      <c r="I160" s="7" t="s">
        <v>379</v>
      </c>
      <c r="J160" s="9" t="s">
        <v>51</v>
      </c>
      <c r="K160" s="9" t="s">
        <v>41</v>
      </c>
      <c r="L160" s="9" t="s">
        <v>42</v>
      </c>
      <c r="M160" s="22" t="s">
        <v>43</v>
      </c>
      <c r="N160" s="7" t="s">
        <v>378</v>
      </c>
      <c r="O160" s="7" t="s">
        <v>57</v>
      </c>
      <c r="P160" s="22">
        <v>0</v>
      </c>
      <c r="Q160" s="22">
        <v>1</v>
      </c>
      <c r="R160" s="22">
        <v>0</v>
      </c>
      <c r="S160" s="11"/>
      <c r="T160" s="11">
        <f>R160/Q160</f>
        <v>0</v>
      </c>
      <c r="U160" s="24">
        <v>0</v>
      </c>
      <c r="V160" s="24">
        <v>1588961.88</v>
      </c>
      <c r="W160" s="24">
        <f>276479.38+223249.15+223249.15+216098.81+195442.31+152699.23</f>
        <v>1287218.03</v>
      </c>
      <c r="X160" s="25"/>
      <c r="Y160" s="13">
        <f t="shared" si="27"/>
        <v>0.81010000693031103</v>
      </c>
    </row>
    <row r="161" spans="2:27" ht="23.25" x14ac:dyDescent="0.25">
      <c r="B161" s="7" t="s">
        <v>34</v>
      </c>
      <c r="C161" s="7" t="s">
        <v>35</v>
      </c>
      <c r="D161" s="8" t="s">
        <v>36</v>
      </c>
      <c r="E161" s="8" t="s">
        <v>37</v>
      </c>
      <c r="F161" s="8" t="s">
        <v>36</v>
      </c>
      <c r="G161" s="15" t="s">
        <v>245</v>
      </c>
      <c r="H161" s="16"/>
      <c r="I161" s="26" t="s">
        <v>246</v>
      </c>
      <c r="J161" s="9"/>
      <c r="K161" s="9"/>
      <c r="L161" s="9"/>
      <c r="M161" s="22"/>
      <c r="N161" s="7"/>
      <c r="O161" s="7"/>
      <c r="P161" s="22"/>
      <c r="Q161" s="22"/>
      <c r="R161" s="49"/>
      <c r="S161" s="20"/>
      <c r="T161" s="11"/>
      <c r="U161" s="12">
        <f>SUM(U162:U164)</f>
        <v>0</v>
      </c>
      <c r="V161" s="12">
        <f>SUM(V162:V164)</f>
        <v>2238644.27</v>
      </c>
      <c r="W161" s="12">
        <f>SUM(W162:W164)</f>
        <v>1531876.83</v>
      </c>
      <c r="X161" s="13"/>
      <c r="Y161" s="13">
        <f t="shared" si="27"/>
        <v>0.68428774081198707</v>
      </c>
    </row>
    <row r="162" spans="2:27" ht="15" x14ac:dyDescent="0.25">
      <c r="B162" s="7" t="s">
        <v>34</v>
      </c>
      <c r="C162" s="7" t="s">
        <v>35</v>
      </c>
      <c r="D162" s="8" t="s">
        <v>36</v>
      </c>
      <c r="E162" s="8" t="s">
        <v>37</v>
      </c>
      <c r="F162" s="8" t="s">
        <v>36</v>
      </c>
      <c r="G162" s="8" t="s">
        <v>245</v>
      </c>
      <c r="H162" s="8" t="s">
        <v>228</v>
      </c>
      <c r="I162" s="7" t="s">
        <v>380</v>
      </c>
      <c r="J162" s="9" t="s">
        <v>51</v>
      </c>
      <c r="K162" s="9" t="s">
        <v>41</v>
      </c>
      <c r="L162" s="9" t="s">
        <v>42</v>
      </c>
      <c r="M162" s="22" t="s">
        <v>43</v>
      </c>
      <c r="N162" s="7" t="s">
        <v>381</v>
      </c>
      <c r="O162" s="7" t="s">
        <v>57</v>
      </c>
      <c r="P162" s="22">
        <v>0</v>
      </c>
      <c r="Q162" s="22">
        <v>24</v>
      </c>
      <c r="R162" s="22">
        <v>0</v>
      </c>
      <c r="S162" s="20"/>
      <c r="T162" s="11">
        <f>R162/Q162</f>
        <v>0</v>
      </c>
      <c r="U162" s="24">
        <v>0</v>
      </c>
      <c r="V162" s="24">
        <v>104191.2</v>
      </c>
      <c r="W162" s="24">
        <v>0</v>
      </c>
      <c r="X162" s="13"/>
      <c r="Y162" s="13">
        <f t="shared" si="27"/>
        <v>0</v>
      </c>
    </row>
    <row r="163" spans="2:27" ht="15" x14ac:dyDescent="0.25">
      <c r="B163" s="7" t="s">
        <v>34</v>
      </c>
      <c r="C163" s="7" t="s">
        <v>35</v>
      </c>
      <c r="D163" s="8" t="s">
        <v>36</v>
      </c>
      <c r="E163" s="8" t="s">
        <v>37</v>
      </c>
      <c r="F163" s="8" t="s">
        <v>36</v>
      </c>
      <c r="G163" s="8" t="s">
        <v>245</v>
      </c>
      <c r="H163" s="8" t="s">
        <v>228</v>
      </c>
      <c r="I163" s="7" t="s">
        <v>382</v>
      </c>
      <c r="J163" s="9" t="s">
        <v>51</v>
      </c>
      <c r="K163" s="9" t="s">
        <v>41</v>
      </c>
      <c r="L163" s="9" t="s">
        <v>42</v>
      </c>
      <c r="M163" s="22" t="s">
        <v>43</v>
      </c>
      <c r="N163" s="7" t="s">
        <v>383</v>
      </c>
      <c r="O163" s="7" t="s">
        <v>57</v>
      </c>
      <c r="P163" s="22">
        <v>0</v>
      </c>
      <c r="Q163" s="22">
        <v>1</v>
      </c>
      <c r="R163" s="22">
        <v>0</v>
      </c>
      <c r="S163" s="20"/>
      <c r="T163" s="11">
        <f>R163/Q163</f>
        <v>0</v>
      </c>
      <c r="U163" s="24">
        <v>0</v>
      </c>
      <c r="V163" s="24">
        <v>327318.63</v>
      </c>
      <c r="W163" s="24">
        <f>73462.8+102544</f>
        <v>176006.8</v>
      </c>
      <c r="X163" s="13"/>
      <c r="Y163" s="13">
        <f t="shared" si="27"/>
        <v>0.53772313540478889</v>
      </c>
      <c r="AA163" s="70"/>
    </row>
    <row r="164" spans="2:27" ht="15" x14ac:dyDescent="0.25">
      <c r="B164" s="7" t="s">
        <v>34</v>
      </c>
      <c r="C164" s="7" t="s">
        <v>35</v>
      </c>
      <c r="D164" s="8" t="s">
        <v>36</v>
      </c>
      <c r="E164" s="8" t="s">
        <v>37</v>
      </c>
      <c r="F164" s="8" t="s">
        <v>36</v>
      </c>
      <c r="G164" s="8" t="s">
        <v>245</v>
      </c>
      <c r="H164" s="8" t="s">
        <v>228</v>
      </c>
      <c r="I164" s="7" t="s">
        <v>384</v>
      </c>
      <c r="J164" s="9" t="s">
        <v>51</v>
      </c>
      <c r="K164" s="9" t="s">
        <v>41</v>
      </c>
      <c r="L164" s="9" t="s">
        <v>42</v>
      </c>
      <c r="M164" s="22" t="s">
        <v>43</v>
      </c>
      <c r="N164" s="7" t="s">
        <v>248</v>
      </c>
      <c r="O164" s="7" t="s">
        <v>57</v>
      </c>
      <c r="P164" s="22">
        <v>0</v>
      </c>
      <c r="Q164" s="22">
        <v>1</v>
      </c>
      <c r="R164" s="22">
        <v>0</v>
      </c>
      <c r="S164" s="20"/>
      <c r="T164" s="11">
        <f>R164/Q164</f>
        <v>0</v>
      </c>
      <c r="U164" s="24">
        <v>0</v>
      </c>
      <c r="V164" s="24">
        <v>1807134.44</v>
      </c>
      <c r="W164" s="24">
        <v>1355870.03</v>
      </c>
      <c r="X164" s="13"/>
      <c r="Y164" s="13">
        <f t="shared" si="27"/>
        <v>0.75028730568601198</v>
      </c>
    </row>
    <row r="165" spans="2:27" ht="23.25" x14ac:dyDescent="0.25">
      <c r="B165" s="7" t="s">
        <v>34</v>
      </c>
      <c r="C165" s="7" t="s">
        <v>35</v>
      </c>
      <c r="D165" s="8" t="s">
        <v>36</v>
      </c>
      <c r="E165" s="8" t="s">
        <v>37</v>
      </c>
      <c r="F165" s="8" t="s">
        <v>36</v>
      </c>
      <c r="G165" s="15" t="s">
        <v>249</v>
      </c>
      <c r="H165" s="16"/>
      <c r="I165" s="26" t="s">
        <v>250</v>
      </c>
      <c r="J165" s="15"/>
      <c r="K165" s="15"/>
      <c r="L165" s="15"/>
      <c r="M165" s="18"/>
      <c r="N165" s="18"/>
      <c r="O165" s="18"/>
      <c r="P165" s="18"/>
      <c r="Q165" s="18"/>
      <c r="R165" s="18"/>
      <c r="S165" s="20"/>
      <c r="T165" s="20"/>
      <c r="U165" s="12">
        <f>+U166</f>
        <v>0</v>
      </c>
      <c r="V165" s="12">
        <f>+V166</f>
        <v>1050578.6299999999</v>
      </c>
      <c r="W165" s="12">
        <f>+W166</f>
        <v>1050578.1299999999</v>
      </c>
      <c r="X165" s="13"/>
      <c r="Y165" s="13">
        <f t="shared" si="24"/>
        <v>0.99999952407179649</v>
      </c>
    </row>
    <row r="166" spans="2:27" ht="15" x14ac:dyDescent="0.25">
      <c r="B166" s="7" t="s">
        <v>34</v>
      </c>
      <c r="C166" s="7" t="s">
        <v>35</v>
      </c>
      <c r="D166" s="8" t="s">
        <v>36</v>
      </c>
      <c r="E166" s="8" t="s">
        <v>37</v>
      </c>
      <c r="F166" s="8" t="s">
        <v>36</v>
      </c>
      <c r="G166" s="9" t="s">
        <v>249</v>
      </c>
      <c r="H166" s="8" t="s">
        <v>228</v>
      </c>
      <c r="I166" s="7" t="s">
        <v>385</v>
      </c>
      <c r="J166" s="9" t="s">
        <v>51</v>
      </c>
      <c r="K166" s="9" t="s">
        <v>41</v>
      </c>
      <c r="L166" s="9" t="s">
        <v>42</v>
      </c>
      <c r="M166" s="22" t="s">
        <v>43</v>
      </c>
      <c r="N166" s="7" t="s">
        <v>241</v>
      </c>
      <c r="O166" s="7" t="s">
        <v>57</v>
      </c>
      <c r="P166" s="22">
        <v>0</v>
      </c>
      <c r="Q166" s="22">
        <v>1</v>
      </c>
      <c r="R166" s="22">
        <v>1</v>
      </c>
      <c r="S166" s="11"/>
      <c r="T166" s="11">
        <f>R166/Q166</f>
        <v>1</v>
      </c>
      <c r="U166" s="24">
        <v>0</v>
      </c>
      <c r="V166" s="24">
        <v>1050578.6299999999</v>
      </c>
      <c r="W166" s="24">
        <v>1050578.1299999999</v>
      </c>
      <c r="X166" s="25"/>
      <c r="Y166" s="13">
        <f t="shared" si="24"/>
        <v>0.99999952407179649</v>
      </c>
    </row>
    <row r="167" spans="2:27" ht="33.75" x14ac:dyDescent="0.25">
      <c r="B167" s="7" t="s">
        <v>34</v>
      </c>
      <c r="C167" s="7" t="s">
        <v>35</v>
      </c>
      <c r="D167" s="8" t="s">
        <v>36</v>
      </c>
      <c r="E167" s="8" t="s">
        <v>37</v>
      </c>
      <c r="F167" s="8" t="s">
        <v>36</v>
      </c>
      <c r="G167" s="15" t="s">
        <v>386</v>
      </c>
      <c r="H167" s="8"/>
      <c r="I167" s="48" t="s">
        <v>387</v>
      </c>
      <c r="J167" s="15"/>
      <c r="K167" s="15"/>
      <c r="L167" s="15"/>
      <c r="M167" s="18"/>
      <c r="N167" s="18"/>
      <c r="O167" s="18"/>
      <c r="P167" s="22"/>
      <c r="Q167" s="22"/>
      <c r="R167" s="22"/>
      <c r="S167" s="20"/>
      <c r="T167" s="20"/>
      <c r="U167" s="12">
        <f>+U168</f>
        <v>2000000</v>
      </c>
      <c r="V167" s="12">
        <f>+V168</f>
        <v>2000000</v>
      </c>
      <c r="W167" s="12">
        <f>+W168</f>
        <v>0</v>
      </c>
      <c r="X167" s="13"/>
      <c r="Y167" s="13">
        <f t="shared" si="24"/>
        <v>0</v>
      </c>
    </row>
    <row r="168" spans="2:27" ht="15" x14ac:dyDescent="0.25">
      <c r="B168" s="7" t="s">
        <v>34</v>
      </c>
      <c r="C168" s="7" t="s">
        <v>35</v>
      </c>
      <c r="D168" s="8" t="s">
        <v>36</v>
      </c>
      <c r="E168" s="8" t="s">
        <v>37</v>
      </c>
      <c r="F168" s="8" t="s">
        <v>36</v>
      </c>
      <c r="G168" s="9" t="s">
        <v>386</v>
      </c>
      <c r="H168" s="8" t="s">
        <v>228</v>
      </c>
      <c r="I168" s="28" t="s">
        <v>388</v>
      </c>
      <c r="J168" s="9" t="s">
        <v>51</v>
      </c>
      <c r="K168" s="9" t="s">
        <v>41</v>
      </c>
      <c r="L168" s="9" t="s">
        <v>42</v>
      </c>
      <c r="M168" s="7" t="s">
        <v>43</v>
      </c>
      <c r="N168" s="28" t="s">
        <v>389</v>
      </c>
      <c r="O168" s="7" t="s">
        <v>57</v>
      </c>
      <c r="P168" s="22">
        <v>1</v>
      </c>
      <c r="Q168" s="22">
        <v>1</v>
      </c>
      <c r="R168" s="22">
        <v>0</v>
      </c>
      <c r="S168" s="11">
        <f>R168/P168</f>
        <v>0</v>
      </c>
      <c r="T168" s="11">
        <f t="shared" ref="T168" si="28">R168/Q168</f>
        <v>0</v>
      </c>
      <c r="U168" s="24">
        <v>2000000</v>
      </c>
      <c r="V168" s="24">
        <v>2000000</v>
      </c>
      <c r="W168" s="24">
        <v>0</v>
      </c>
      <c r="X168" s="13"/>
      <c r="Y168" s="13">
        <f t="shared" si="24"/>
        <v>0</v>
      </c>
    </row>
    <row r="169" spans="2:27" ht="15" x14ac:dyDescent="0.25">
      <c r="B169" s="7" t="s">
        <v>34</v>
      </c>
      <c r="C169" s="7" t="s">
        <v>35</v>
      </c>
      <c r="D169" s="8" t="s">
        <v>36</v>
      </c>
      <c r="E169" s="8" t="s">
        <v>37</v>
      </c>
      <c r="F169" s="8" t="s">
        <v>36</v>
      </c>
      <c r="G169" s="15" t="s">
        <v>390</v>
      </c>
      <c r="H169" s="8"/>
      <c r="I169" s="26" t="s">
        <v>391</v>
      </c>
      <c r="J169" s="15"/>
      <c r="K169" s="15"/>
      <c r="L169" s="15"/>
      <c r="M169" s="18"/>
      <c r="N169" s="18"/>
      <c r="O169" s="18"/>
      <c r="P169" s="22"/>
      <c r="Q169" s="22"/>
      <c r="R169" s="22"/>
      <c r="S169" s="20"/>
      <c r="T169" s="20"/>
      <c r="U169" s="12">
        <f>SUM(U170:U173)</f>
        <v>5000000</v>
      </c>
      <c r="V169" s="12">
        <f>SUM(V170:V173)</f>
        <v>6818681.6299999999</v>
      </c>
      <c r="W169" s="12">
        <f>SUM(W170:W173)</f>
        <v>14903.76</v>
      </c>
      <c r="X169" s="12">
        <f>SUM(X170:X173)</f>
        <v>0</v>
      </c>
      <c r="Y169" s="13">
        <f t="shared" si="24"/>
        <v>2.1857245738572486E-3</v>
      </c>
    </row>
    <row r="170" spans="2:27" ht="15" x14ac:dyDescent="0.25">
      <c r="B170" s="7" t="s">
        <v>34</v>
      </c>
      <c r="C170" s="7" t="s">
        <v>35</v>
      </c>
      <c r="D170" s="8" t="s">
        <v>36</v>
      </c>
      <c r="E170" s="8" t="s">
        <v>37</v>
      </c>
      <c r="F170" s="8" t="s">
        <v>36</v>
      </c>
      <c r="G170" s="9" t="s">
        <v>390</v>
      </c>
      <c r="H170" s="8" t="s">
        <v>228</v>
      </c>
      <c r="I170" s="28" t="s">
        <v>392</v>
      </c>
      <c r="J170" s="9" t="s">
        <v>51</v>
      </c>
      <c r="K170" s="9" t="s">
        <v>41</v>
      </c>
      <c r="L170" s="9" t="s">
        <v>42</v>
      </c>
      <c r="M170" s="7" t="s">
        <v>43</v>
      </c>
      <c r="N170" s="28" t="s">
        <v>393</v>
      </c>
      <c r="O170" s="7" t="s">
        <v>57</v>
      </c>
      <c r="P170" s="22">
        <v>1</v>
      </c>
      <c r="Q170" s="22">
        <v>1</v>
      </c>
      <c r="R170" s="22">
        <v>0</v>
      </c>
      <c r="S170" s="20"/>
      <c r="T170" s="11">
        <f t="shared" ref="T170:T173" si="29">R170/Q170</f>
        <v>0</v>
      </c>
      <c r="U170" s="24">
        <v>1500000</v>
      </c>
      <c r="V170" s="24">
        <v>1500000</v>
      </c>
      <c r="W170" s="24">
        <v>0</v>
      </c>
      <c r="X170" s="13"/>
      <c r="Y170" s="13">
        <f t="shared" si="24"/>
        <v>0</v>
      </c>
    </row>
    <row r="171" spans="2:27" ht="15" x14ac:dyDescent="0.25">
      <c r="B171" s="7" t="s">
        <v>34</v>
      </c>
      <c r="C171" s="7" t="s">
        <v>35</v>
      </c>
      <c r="D171" s="8" t="s">
        <v>36</v>
      </c>
      <c r="E171" s="8" t="s">
        <v>37</v>
      </c>
      <c r="F171" s="8" t="s">
        <v>36</v>
      </c>
      <c r="G171" s="9" t="s">
        <v>390</v>
      </c>
      <c r="H171" s="8" t="s">
        <v>228</v>
      </c>
      <c r="I171" s="28" t="s">
        <v>394</v>
      </c>
      <c r="J171" s="9" t="s">
        <v>51</v>
      </c>
      <c r="K171" s="9" t="s">
        <v>41</v>
      </c>
      <c r="L171" s="9" t="s">
        <v>42</v>
      </c>
      <c r="M171" s="7" t="s">
        <v>43</v>
      </c>
      <c r="N171" s="28" t="s">
        <v>251</v>
      </c>
      <c r="O171" s="7" t="s">
        <v>57</v>
      </c>
      <c r="P171" s="22">
        <v>0</v>
      </c>
      <c r="Q171" s="22">
        <v>1</v>
      </c>
      <c r="R171" s="22">
        <v>0</v>
      </c>
      <c r="S171" s="20"/>
      <c r="T171" s="11">
        <f t="shared" si="29"/>
        <v>0</v>
      </c>
      <c r="U171" s="24">
        <v>0</v>
      </c>
      <c r="V171" s="24">
        <v>200000</v>
      </c>
      <c r="W171" s="24">
        <v>0</v>
      </c>
      <c r="X171" s="13"/>
      <c r="Y171" s="13">
        <f t="shared" si="24"/>
        <v>0</v>
      </c>
    </row>
    <row r="172" spans="2:27" ht="15" x14ac:dyDescent="0.25">
      <c r="B172" s="7" t="s">
        <v>34</v>
      </c>
      <c r="C172" s="7" t="s">
        <v>35</v>
      </c>
      <c r="D172" s="8" t="s">
        <v>36</v>
      </c>
      <c r="E172" s="8" t="s">
        <v>37</v>
      </c>
      <c r="F172" s="8" t="s">
        <v>36</v>
      </c>
      <c r="G172" s="9" t="s">
        <v>390</v>
      </c>
      <c r="H172" s="8" t="s">
        <v>228</v>
      </c>
      <c r="I172" s="28" t="s">
        <v>395</v>
      </c>
      <c r="J172" s="9" t="s">
        <v>51</v>
      </c>
      <c r="K172" s="9" t="s">
        <v>41</v>
      </c>
      <c r="L172" s="9" t="s">
        <v>42</v>
      </c>
      <c r="M172" s="7" t="s">
        <v>43</v>
      </c>
      <c r="N172" s="28" t="s">
        <v>396</v>
      </c>
      <c r="O172" s="7" t="s">
        <v>57</v>
      </c>
      <c r="P172" s="22">
        <v>1</v>
      </c>
      <c r="Q172" s="22">
        <v>1</v>
      </c>
      <c r="R172" s="22">
        <v>0</v>
      </c>
      <c r="S172" s="20"/>
      <c r="T172" s="11">
        <f t="shared" si="29"/>
        <v>0</v>
      </c>
      <c r="U172" s="24">
        <v>500000</v>
      </c>
      <c r="V172" s="24">
        <v>500000</v>
      </c>
      <c r="W172" s="24">
        <v>0</v>
      </c>
      <c r="X172" s="13"/>
      <c r="Y172" s="13">
        <f t="shared" si="24"/>
        <v>0</v>
      </c>
    </row>
    <row r="173" spans="2:27" ht="15" x14ac:dyDescent="0.25">
      <c r="B173" s="7" t="s">
        <v>34</v>
      </c>
      <c r="C173" s="7" t="s">
        <v>35</v>
      </c>
      <c r="D173" s="8" t="s">
        <v>36</v>
      </c>
      <c r="E173" s="8" t="s">
        <v>37</v>
      </c>
      <c r="F173" s="8" t="s">
        <v>36</v>
      </c>
      <c r="G173" s="9" t="s">
        <v>390</v>
      </c>
      <c r="H173" s="8" t="s">
        <v>228</v>
      </c>
      <c r="I173" s="28" t="s">
        <v>397</v>
      </c>
      <c r="J173" s="9" t="s">
        <v>51</v>
      </c>
      <c r="K173" s="9" t="s">
        <v>41</v>
      </c>
      <c r="L173" s="9" t="s">
        <v>42</v>
      </c>
      <c r="M173" s="7" t="s">
        <v>43</v>
      </c>
      <c r="N173" s="28" t="s">
        <v>398</v>
      </c>
      <c r="O173" s="7" t="s">
        <v>57</v>
      </c>
      <c r="P173" s="22">
        <v>1</v>
      </c>
      <c r="Q173" s="22">
        <v>1</v>
      </c>
      <c r="R173" s="22">
        <v>0</v>
      </c>
      <c r="S173" s="20"/>
      <c r="T173" s="11">
        <f t="shared" si="29"/>
        <v>0</v>
      </c>
      <c r="U173" s="24">
        <v>3000000</v>
      </c>
      <c r="V173" s="24">
        <v>4618681.63</v>
      </c>
      <c r="W173" s="24">
        <v>14903.76</v>
      </c>
      <c r="X173" s="13"/>
      <c r="Y173" s="13">
        <f t="shared" si="24"/>
        <v>3.2268428945599354E-3</v>
      </c>
    </row>
    <row r="174" spans="2:27" ht="15.75" x14ac:dyDescent="0.25">
      <c r="B174" s="7" t="s">
        <v>34</v>
      </c>
      <c r="C174" s="7" t="s">
        <v>35</v>
      </c>
      <c r="D174" s="8" t="s">
        <v>36</v>
      </c>
      <c r="E174" s="8" t="s">
        <v>37</v>
      </c>
      <c r="F174" s="8" t="s">
        <v>36</v>
      </c>
      <c r="G174" s="36"/>
      <c r="H174" s="8" t="s">
        <v>38</v>
      </c>
      <c r="I174" s="27" t="s">
        <v>252</v>
      </c>
      <c r="J174" s="9" t="s">
        <v>62</v>
      </c>
      <c r="K174" s="9" t="s">
        <v>41</v>
      </c>
      <c r="L174" s="9" t="s">
        <v>42</v>
      </c>
      <c r="M174" s="7" t="s">
        <v>63</v>
      </c>
      <c r="N174" s="7" t="s">
        <v>223</v>
      </c>
      <c r="O174" s="7" t="s">
        <v>57</v>
      </c>
      <c r="P174" s="22">
        <f>(1/1)*100</f>
        <v>100</v>
      </c>
      <c r="Q174" s="22">
        <f>(1/1)*100</f>
        <v>100</v>
      </c>
      <c r="R174" s="22">
        <f>(0.25/1)*100</f>
        <v>25</v>
      </c>
      <c r="S174" s="11">
        <f>R174/P174</f>
        <v>0.25</v>
      </c>
      <c r="T174" s="11">
        <f>R174/Q174</f>
        <v>0.25</v>
      </c>
      <c r="U174" s="12">
        <f>+U175+U178+U181+U183+U186+U189</f>
        <v>13996517.469999999</v>
      </c>
      <c r="V174" s="12">
        <f>+V175+V178+V181+V183+V186+V189</f>
        <v>17517698.27</v>
      </c>
      <c r="W174" s="12">
        <f>+W175+W178+W181+W183+W186+W189</f>
        <v>13996517.469999999</v>
      </c>
      <c r="X174" s="13">
        <f>+W174/U174</f>
        <v>1</v>
      </c>
      <c r="Y174" s="13">
        <f t="shared" si="24"/>
        <v>0.79899295297086992</v>
      </c>
    </row>
    <row r="175" spans="2:27" ht="43.5" customHeight="1" x14ac:dyDescent="0.25">
      <c r="B175" s="7" t="s">
        <v>34</v>
      </c>
      <c r="C175" s="7" t="s">
        <v>35</v>
      </c>
      <c r="D175" s="8" t="s">
        <v>36</v>
      </c>
      <c r="E175" s="8" t="s">
        <v>37</v>
      </c>
      <c r="F175" s="8" t="s">
        <v>36</v>
      </c>
      <c r="G175" s="15" t="s">
        <v>253</v>
      </c>
      <c r="H175" s="16"/>
      <c r="I175" s="26" t="s">
        <v>254</v>
      </c>
      <c r="J175" s="15"/>
      <c r="K175" s="15"/>
      <c r="L175" s="15"/>
      <c r="M175" s="18"/>
      <c r="N175" s="18"/>
      <c r="O175" s="18"/>
      <c r="P175" s="18"/>
      <c r="Q175" s="18"/>
      <c r="R175" s="18"/>
      <c r="S175" s="20"/>
      <c r="T175" s="20"/>
      <c r="U175" s="12">
        <v>2350960.73</v>
      </c>
      <c r="V175" s="12">
        <v>5041641.53</v>
      </c>
      <c r="W175" s="12">
        <v>2350960.73</v>
      </c>
      <c r="X175" s="13">
        <f>+W175/U175</f>
        <v>1</v>
      </c>
      <c r="Y175" s="13">
        <f t="shared" si="24"/>
        <v>0.46630858541027603</v>
      </c>
    </row>
    <row r="176" spans="2:27" ht="15" x14ac:dyDescent="0.25">
      <c r="B176" s="7" t="s">
        <v>34</v>
      </c>
      <c r="C176" s="7" t="s">
        <v>35</v>
      </c>
      <c r="D176" s="8" t="s">
        <v>36</v>
      </c>
      <c r="E176" s="8" t="s">
        <v>37</v>
      </c>
      <c r="F176" s="8" t="s">
        <v>36</v>
      </c>
      <c r="G176" s="7" t="s">
        <v>253</v>
      </c>
      <c r="H176" s="8" t="s">
        <v>126</v>
      </c>
      <c r="I176" s="7" t="s">
        <v>399</v>
      </c>
      <c r="J176" s="9" t="s">
        <v>51</v>
      </c>
      <c r="K176" s="9" t="s">
        <v>41</v>
      </c>
      <c r="L176" s="9" t="s">
        <v>42</v>
      </c>
      <c r="M176" s="22" t="s">
        <v>74</v>
      </c>
      <c r="N176" s="7" t="s">
        <v>268</v>
      </c>
      <c r="O176" s="7" t="s">
        <v>57</v>
      </c>
      <c r="P176" s="34">
        <v>18000</v>
      </c>
      <c r="Q176" s="34">
        <v>18000</v>
      </c>
      <c r="R176" s="34">
        <v>5564</v>
      </c>
      <c r="S176" s="11">
        <f>R176/P176</f>
        <v>0.30911111111111111</v>
      </c>
      <c r="T176" s="11">
        <f>R176/Q176</f>
        <v>0.30911111111111111</v>
      </c>
      <c r="U176" s="24"/>
      <c r="V176" s="24"/>
      <c r="W176" s="24"/>
      <c r="X176" s="25"/>
      <c r="Y176" s="25"/>
    </row>
    <row r="177" spans="2:25" ht="15" x14ac:dyDescent="0.25">
      <c r="B177" s="7" t="s">
        <v>34</v>
      </c>
      <c r="C177" s="7" t="s">
        <v>35</v>
      </c>
      <c r="D177" s="8" t="s">
        <v>36</v>
      </c>
      <c r="E177" s="8" t="s">
        <v>37</v>
      </c>
      <c r="F177" s="8" t="s">
        <v>36</v>
      </c>
      <c r="G177" s="7" t="s">
        <v>253</v>
      </c>
      <c r="H177" s="8" t="s">
        <v>126</v>
      </c>
      <c r="I177" s="7" t="s">
        <v>400</v>
      </c>
      <c r="J177" s="9" t="s">
        <v>51</v>
      </c>
      <c r="K177" s="9" t="s">
        <v>41</v>
      </c>
      <c r="L177" s="9" t="s">
        <v>42</v>
      </c>
      <c r="M177" s="22" t="s">
        <v>74</v>
      </c>
      <c r="N177" s="28" t="s">
        <v>264</v>
      </c>
      <c r="O177" s="7" t="s">
        <v>57</v>
      </c>
      <c r="P177" s="34">
        <v>7</v>
      </c>
      <c r="Q177" s="34">
        <v>7</v>
      </c>
      <c r="R177" s="34">
        <v>1</v>
      </c>
      <c r="S177" s="11">
        <v>0</v>
      </c>
      <c r="T177" s="11">
        <f>R177/Q177</f>
        <v>0.14285714285714285</v>
      </c>
      <c r="U177" s="24"/>
      <c r="V177" s="24"/>
      <c r="W177" s="24"/>
      <c r="X177" s="25"/>
      <c r="Y177" s="25"/>
    </row>
    <row r="178" spans="2:25" ht="39.75" customHeight="1" x14ac:dyDescent="0.25">
      <c r="B178" s="7" t="s">
        <v>34</v>
      </c>
      <c r="C178" s="7" t="s">
        <v>35</v>
      </c>
      <c r="D178" s="8" t="s">
        <v>36</v>
      </c>
      <c r="E178" s="8" t="s">
        <v>37</v>
      </c>
      <c r="F178" s="8" t="s">
        <v>36</v>
      </c>
      <c r="G178" s="15" t="s">
        <v>256</v>
      </c>
      <c r="H178" s="16"/>
      <c r="I178" s="26" t="s">
        <v>257</v>
      </c>
      <c r="J178" s="15"/>
      <c r="K178" s="15"/>
      <c r="L178" s="15"/>
      <c r="M178" s="18"/>
      <c r="N178" s="18"/>
      <c r="O178" s="18"/>
      <c r="P178" s="18"/>
      <c r="Q178" s="18"/>
      <c r="R178" s="18"/>
      <c r="S178" s="20"/>
      <c r="T178" s="20"/>
      <c r="U178" s="12">
        <v>2730229.26</v>
      </c>
      <c r="V178" s="12">
        <v>2803729.26</v>
      </c>
      <c r="W178" s="12">
        <v>2730229.26</v>
      </c>
      <c r="X178" s="13">
        <f>+W178/U178</f>
        <v>1</v>
      </c>
      <c r="Y178" s="13">
        <f>+W178/V178</f>
        <v>0.97378491530954736</v>
      </c>
    </row>
    <row r="179" spans="2:25" ht="15" x14ac:dyDescent="0.25">
      <c r="B179" s="7" t="s">
        <v>34</v>
      </c>
      <c r="C179" s="7" t="s">
        <v>35</v>
      </c>
      <c r="D179" s="8" t="s">
        <v>36</v>
      </c>
      <c r="E179" s="8" t="s">
        <v>37</v>
      </c>
      <c r="F179" s="8" t="s">
        <v>36</v>
      </c>
      <c r="G179" s="7" t="s">
        <v>256</v>
      </c>
      <c r="H179" s="8" t="s">
        <v>126</v>
      </c>
      <c r="I179" s="7" t="s">
        <v>401</v>
      </c>
      <c r="J179" s="9" t="s">
        <v>51</v>
      </c>
      <c r="K179" s="9" t="s">
        <v>41</v>
      </c>
      <c r="L179" s="9" t="s">
        <v>42</v>
      </c>
      <c r="M179" s="22" t="s">
        <v>74</v>
      </c>
      <c r="N179" s="7" t="s">
        <v>259</v>
      </c>
      <c r="O179" s="7" t="s">
        <v>57</v>
      </c>
      <c r="P179" s="34">
        <v>10000</v>
      </c>
      <c r="Q179" s="34">
        <v>10000</v>
      </c>
      <c r="R179" s="34">
        <v>4455</v>
      </c>
      <c r="S179" s="11">
        <f>R179/P179</f>
        <v>0.44550000000000001</v>
      </c>
      <c r="T179" s="11">
        <f>R179/Q179</f>
        <v>0.44550000000000001</v>
      </c>
      <c r="U179" s="24"/>
      <c r="V179" s="24"/>
      <c r="W179" s="24"/>
      <c r="X179" s="25"/>
      <c r="Y179" s="25"/>
    </row>
    <row r="180" spans="2:25" ht="15" x14ac:dyDescent="0.25">
      <c r="B180" s="7" t="s">
        <v>34</v>
      </c>
      <c r="C180" s="7" t="s">
        <v>35</v>
      </c>
      <c r="D180" s="8" t="s">
        <v>36</v>
      </c>
      <c r="E180" s="8" t="s">
        <v>37</v>
      </c>
      <c r="F180" s="8" t="s">
        <v>36</v>
      </c>
      <c r="G180" s="7" t="s">
        <v>256</v>
      </c>
      <c r="H180" s="8" t="s">
        <v>126</v>
      </c>
      <c r="I180" s="7" t="s">
        <v>402</v>
      </c>
      <c r="J180" s="9" t="s">
        <v>51</v>
      </c>
      <c r="K180" s="9" t="s">
        <v>41</v>
      </c>
      <c r="L180" s="9" t="s">
        <v>42</v>
      </c>
      <c r="M180" s="22" t="s">
        <v>74</v>
      </c>
      <c r="N180" s="7" t="s">
        <v>255</v>
      </c>
      <c r="O180" s="7" t="s">
        <v>57</v>
      </c>
      <c r="P180" s="34">
        <v>7</v>
      </c>
      <c r="Q180" s="34">
        <v>7</v>
      </c>
      <c r="R180" s="34">
        <v>1</v>
      </c>
      <c r="S180" s="11">
        <f>R180/P180</f>
        <v>0.14285714285714285</v>
      </c>
      <c r="T180" s="11">
        <f>R180/Q180</f>
        <v>0.14285714285714285</v>
      </c>
      <c r="U180" s="24"/>
      <c r="V180" s="24"/>
      <c r="W180" s="24"/>
      <c r="X180" s="25"/>
      <c r="Y180" s="25"/>
    </row>
    <row r="181" spans="2:25" ht="34.5" x14ac:dyDescent="0.25">
      <c r="B181" s="7" t="s">
        <v>34</v>
      </c>
      <c r="C181" s="7" t="s">
        <v>35</v>
      </c>
      <c r="D181" s="8" t="s">
        <v>36</v>
      </c>
      <c r="E181" s="8" t="s">
        <v>37</v>
      </c>
      <c r="F181" s="8" t="s">
        <v>36</v>
      </c>
      <c r="G181" s="15" t="s">
        <v>260</v>
      </c>
      <c r="H181" s="16"/>
      <c r="I181" s="26" t="s">
        <v>261</v>
      </c>
      <c r="J181" s="15"/>
      <c r="K181" s="15"/>
      <c r="L181" s="15"/>
      <c r="M181" s="18"/>
      <c r="N181" s="18"/>
      <c r="O181" s="18"/>
      <c r="P181" s="18"/>
      <c r="Q181" s="18"/>
      <c r="R181" s="18"/>
      <c r="S181" s="20"/>
      <c r="T181" s="20"/>
      <c r="U181" s="12">
        <v>2118563.5299999998</v>
      </c>
      <c r="V181" s="12">
        <v>2125063.5299999998</v>
      </c>
      <c r="W181" s="12">
        <v>2118563.5299999998</v>
      </c>
      <c r="X181" s="13">
        <f>+W181/U181</f>
        <v>1</v>
      </c>
      <c r="Y181" s="13">
        <f>+W181/V181</f>
        <v>0.996941267915882</v>
      </c>
    </row>
    <row r="182" spans="2:25" ht="15" x14ac:dyDescent="0.25">
      <c r="B182" s="7" t="s">
        <v>34</v>
      </c>
      <c r="C182" s="7" t="s">
        <v>35</v>
      </c>
      <c r="D182" s="8" t="s">
        <v>36</v>
      </c>
      <c r="E182" s="8" t="s">
        <v>37</v>
      </c>
      <c r="F182" s="8" t="s">
        <v>36</v>
      </c>
      <c r="G182" s="7" t="s">
        <v>260</v>
      </c>
      <c r="H182" s="8" t="s">
        <v>126</v>
      </c>
      <c r="I182" s="7" t="s">
        <v>403</v>
      </c>
      <c r="J182" s="9" t="s">
        <v>51</v>
      </c>
      <c r="K182" s="9" t="s">
        <v>41</v>
      </c>
      <c r="L182" s="9" t="s">
        <v>42</v>
      </c>
      <c r="M182" s="22" t="s">
        <v>74</v>
      </c>
      <c r="N182" s="7" t="s">
        <v>264</v>
      </c>
      <c r="O182" s="7" t="s">
        <v>57</v>
      </c>
      <c r="P182" s="22">
        <v>4</v>
      </c>
      <c r="Q182" s="22">
        <v>4</v>
      </c>
      <c r="R182" s="22">
        <v>1</v>
      </c>
      <c r="S182" s="11">
        <f>R182/P182</f>
        <v>0.25</v>
      </c>
      <c r="T182" s="11">
        <f>R182/Q182</f>
        <v>0.25</v>
      </c>
      <c r="U182" s="24"/>
      <c r="V182" s="24"/>
      <c r="W182" s="24"/>
      <c r="X182" s="25"/>
      <c r="Y182" s="25"/>
    </row>
    <row r="183" spans="2:25" ht="34.5" x14ac:dyDescent="0.25">
      <c r="B183" s="7" t="s">
        <v>34</v>
      </c>
      <c r="C183" s="7" t="s">
        <v>35</v>
      </c>
      <c r="D183" s="8" t="s">
        <v>36</v>
      </c>
      <c r="E183" s="8" t="s">
        <v>37</v>
      </c>
      <c r="F183" s="8" t="s">
        <v>36</v>
      </c>
      <c r="G183" s="15" t="s">
        <v>262</v>
      </c>
      <c r="H183" s="16"/>
      <c r="I183" s="26" t="s">
        <v>263</v>
      </c>
      <c r="J183" s="15"/>
      <c r="K183" s="15"/>
      <c r="L183" s="15"/>
      <c r="M183" s="18"/>
      <c r="N183" s="18"/>
      <c r="O183" s="18"/>
      <c r="P183" s="18"/>
      <c r="Q183" s="18"/>
      <c r="R183" s="18"/>
      <c r="S183" s="20"/>
      <c r="T183" s="20"/>
      <c r="U183" s="12">
        <v>2376586.58</v>
      </c>
      <c r="V183" s="12">
        <v>2450086.58</v>
      </c>
      <c r="W183" s="12">
        <v>2376586.58</v>
      </c>
      <c r="X183" s="13">
        <f>+W183/U183</f>
        <v>1</v>
      </c>
      <c r="Y183" s="13">
        <f>+W183/V183</f>
        <v>0.97000106012580178</v>
      </c>
    </row>
    <row r="184" spans="2:25" ht="15" x14ac:dyDescent="0.25">
      <c r="B184" s="7" t="s">
        <v>34</v>
      </c>
      <c r="C184" s="7" t="s">
        <v>35</v>
      </c>
      <c r="D184" s="8" t="s">
        <v>36</v>
      </c>
      <c r="E184" s="8" t="s">
        <v>37</v>
      </c>
      <c r="F184" s="8" t="s">
        <v>36</v>
      </c>
      <c r="G184" s="7" t="s">
        <v>262</v>
      </c>
      <c r="H184" s="8" t="s">
        <v>126</v>
      </c>
      <c r="I184" s="28" t="s">
        <v>404</v>
      </c>
      <c r="J184" s="9" t="s">
        <v>51</v>
      </c>
      <c r="K184" s="9" t="s">
        <v>41</v>
      </c>
      <c r="L184" s="9" t="s">
        <v>42</v>
      </c>
      <c r="M184" s="22" t="s">
        <v>74</v>
      </c>
      <c r="N184" s="28" t="s">
        <v>264</v>
      </c>
      <c r="O184" s="7" t="s">
        <v>57</v>
      </c>
      <c r="P184" s="34">
        <v>7</v>
      </c>
      <c r="Q184" s="34">
        <v>7</v>
      </c>
      <c r="R184" s="22">
        <v>1</v>
      </c>
      <c r="S184" s="11">
        <f>R184/P184</f>
        <v>0.14285714285714285</v>
      </c>
      <c r="T184" s="11">
        <f>R184/Q184</f>
        <v>0.14285714285714285</v>
      </c>
      <c r="U184" s="24"/>
      <c r="V184" s="24"/>
      <c r="W184" s="24"/>
      <c r="X184" s="25"/>
      <c r="Y184" s="25"/>
    </row>
    <row r="185" spans="2:25" ht="15" x14ac:dyDescent="0.25">
      <c r="B185" s="7" t="s">
        <v>34</v>
      </c>
      <c r="C185" s="7" t="s">
        <v>35</v>
      </c>
      <c r="D185" s="8" t="s">
        <v>36</v>
      </c>
      <c r="E185" s="8" t="s">
        <v>37</v>
      </c>
      <c r="F185" s="8" t="s">
        <v>36</v>
      </c>
      <c r="G185" s="7" t="s">
        <v>262</v>
      </c>
      <c r="H185" s="8" t="s">
        <v>126</v>
      </c>
      <c r="I185" s="28" t="s">
        <v>258</v>
      </c>
      <c r="J185" s="9" t="s">
        <v>51</v>
      </c>
      <c r="K185" s="9" t="s">
        <v>41</v>
      </c>
      <c r="L185" s="9" t="s">
        <v>42</v>
      </c>
      <c r="M185" s="22" t="s">
        <v>74</v>
      </c>
      <c r="N185" s="28" t="s">
        <v>268</v>
      </c>
      <c r="O185" s="7" t="s">
        <v>57</v>
      </c>
      <c r="P185" s="34">
        <v>18000</v>
      </c>
      <c r="Q185" s="34">
        <v>18000</v>
      </c>
      <c r="R185" s="34">
        <v>5409</v>
      </c>
      <c r="S185" s="11">
        <f>R185/P185</f>
        <v>0.30049999999999999</v>
      </c>
      <c r="T185" s="11">
        <f>R185/Q185</f>
        <v>0.30049999999999999</v>
      </c>
      <c r="U185" s="24"/>
      <c r="V185" s="24"/>
      <c r="W185" s="24"/>
      <c r="X185" s="25"/>
      <c r="Y185" s="25"/>
    </row>
    <row r="186" spans="2:25" ht="23.25" x14ac:dyDescent="0.25">
      <c r="B186" s="7" t="s">
        <v>34</v>
      </c>
      <c r="C186" s="7" t="s">
        <v>35</v>
      </c>
      <c r="D186" s="8" t="s">
        <v>36</v>
      </c>
      <c r="E186" s="8" t="s">
        <v>37</v>
      </c>
      <c r="F186" s="8" t="s">
        <v>36</v>
      </c>
      <c r="G186" s="15" t="s">
        <v>265</v>
      </c>
      <c r="H186" s="16"/>
      <c r="I186" s="26" t="s">
        <v>266</v>
      </c>
      <c r="J186" s="15"/>
      <c r="K186" s="15"/>
      <c r="L186" s="15"/>
      <c r="M186" s="18"/>
      <c r="N186" s="18"/>
      <c r="O186" s="18"/>
      <c r="P186" s="18"/>
      <c r="Q186" s="18"/>
      <c r="R186" s="18"/>
      <c r="S186" s="20"/>
      <c r="T186" s="20"/>
      <c r="U186" s="12">
        <v>2343923.9300000002</v>
      </c>
      <c r="V186" s="12">
        <v>2436923.9300000002</v>
      </c>
      <c r="W186" s="12">
        <v>2343923.9300000002</v>
      </c>
      <c r="X186" s="13">
        <f>+W186/U186</f>
        <v>1</v>
      </c>
      <c r="Y186" s="13">
        <f>+W186/V186</f>
        <v>0.96183713457153341</v>
      </c>
    </row>
    <row r="187" spans="2:25" ht="15" x14ac:dyDescent="0.25">
      <c r="B187" s="7" t="s">
        <v>34</v>
      </c>
      <c r="C187" s="7" t="s">
        <v>35</v>
      </c>
      <c r="D187" s="8" t="s">
        <v>36</v>
      </c>
      <c r="E187" s="8" t="s">
        <v>37</v>
      </c>
      <c r="F187" s="8" t="s">
        <v>36</v>
      </c>
      <c r="G187" s="7" t="s">
        <v>265</v>
      </c>
      <c r="H187" s="8" t="s">
        <v>126</v>
      </c>
      <c r="I187" s="7" t="s">
        <v>267</v>
      </c>
      <c r="J187" s="9" t="s">
        <v>51</v>
      </c>
      <c r="K187" s="9" t="s">
        <v>41</v>
      </c>
      <c r="L187" s="9" t="s">
        <v>42</v>
      </c>
      <c r="M187" s="22" t="s">
        <v>74</v>
      </c>
      <c r="N187" s="7" t="s">
        <v>255</v>
      </c>
      <c r="O187" s="7" t="s">
        <v>57</v>
      </c>
      <c r="P187" s="34">
        <v>7</v>
      </c>
      <c r="Q187" s="34">
        <v>7</v>
      </c>
      <c r="R187" s="22">
        <v>1</v>
      </c>
      <c r="S187" s="11">
        <f>R187/P187</f>
        <v>0.14285714285714285</v>
      </c>
      <c r="T187" s="11">
        <f>R187/Q187</f>
        <v>0.14285714285714285</v>
      </c>
      <c r="U187" s="24"/>
      <c r="V187" s="24"/>
      <c r="W187" s="24"/>
      <c r="X187" s="25"/>
      <c r="Y187" s="25"/>
    </row>
    <row r="188" spans="2:25" ht="15" x14ac:dyDescent="0.25">
      <c r="B188" s="7" t="s">
        <v>34</v>
      </c>
      <c r="C188" s="7" t="s">
        <v>35</v>
      </c>
      <c r="D188" s="8" t="s">
        <v>36</v>
      </c>
      <c r="E188" s="8" t="s">
        <v>37</v>
      </c>
      <c r="F188" s="8" t="s">
        <v>36</v>
      </c>
      <c r="G188" s="7" t="s">
        <v>265</v>
      </c>
      <c r="H188" s="8" t="s">
        <v>126</v>
      </c>
      <c r="I188" s="7" t="s">
        <v>405</v>
      </c>
      <c r="J188" s="9" t="s">
        <v>51</v>
      </c>
      <c r="K188" s="9" t="s">
        <v>41</v>
      </c>
      <c r="L188" s="9" t="s">
        <v>42</v>
      </c>
      <c r="M188" s="22" t="s">
        <v>74</v>
      </c>
      <c r="N188" s="28" t="s">
        <v>259</v>
      </c>
      <c r="O188" s="7" t="s">
        <v>57</v>
      </c>
      <c r="P188" s="34">
        <v>18000</v>
      </c>
      <c r="Q188" s="34">
        <v>18000</v>
      </c>
      <c r="R188" s="34">
        <v>6560</v>
      </c>
      <c r="S188" s="11">
        <f>R188/P188</f>
        <v>0.36444444444444446</v>
      </c>
      <c r="T188" s="11">
        <f>R188/Q188</f>
        <v>0.36444444444444446</v>
      </c>
      <c r="U188" s="24"/>
      <c r="V188" s="24"/>
      <c r="W188" s="24"/>
      <c r="X188" s="25"/>
      <c r="Y188" s="25"/>
    </row>
    <row r="189" spans="2:25" ht="23.25" x14ac:dyDescent="0.25">
      <c r="B189" s="7" t="s">
        <v>34</v>
      </c>
      <c r="C189" s="7" t="s">
        <v>35</v>
      </c>
      <c r="D189" s="8" t="s">
        <v>36</v>
      </c>
      <c r="E189" s="8" t="s">
        <v>37</v>
      </c>
      <c r="F189" s="8" t="s">
        <v>36</v>
      </c>
      <c r="G189" s="15" t="s">
        <v>269</v>
      </c>
      <c r="H189" s="16"/>
      <c r="I189" s="26" t="s">
        <v>270</v>
      </c>
      <c r="J189" s="15"/>
      <c r="K189" s="15"/>
      <c r="L189" s="15"/>
      <c r="M189" s="18"/>
      <c r="N189" s="18"/>
      <c r="O189" s="18"/>
      <c r="P189" s="18"/>
      <c r="Q189" s="18"/>
      <c r="R189" s="18"/>
      <c r="S189" s="20"/>
      <c r="T189" s="20"/>
      <c r="U189" s="12">
        <v>2076253.44</v>
      </c>
      <c r="V189" s="12">
        <v>2660253.44</v>
      </c>
      <c r="W189" s="12">
        <v>2076253.44</v>
      </c>
      <c r="X189" s="13">
        <f>+W189/U189</f>
        <v>1</v>
      </c>
      <c r="Y189" s="13">
        <f>+W189/V189</f>
        <v>0.78047204404705139</v>
      </c>
    </row>
    <row r="190" spans="2:25" ht="15" x14ac:dyDescent="0.25">
      <c r="B190" s="7" t="s">
        <v>34</v>
      </c>
      <c r="C190" s="7" t="s">
        <v>35</v>
      </c>
      <c r="D190" s="8" t="s">
        <v>36</v>
      </c>
      <c r="E190" s="8" t="s">
        <v>37</v>
      </c>
      <c r="F190" s="8" t="s">
        <v>36</v>
      </c>
      <c r="G190" s="7" t="s">
        <v>269</v>
      </c>
      <c r="H190" s="8" t="s">
        <v>126</v>
      </c>
      <c r="I190" s="28" t="s">
        <v>258</v>
      </c>
      <c r="J190" s="9" t="s">
        <v>51</v>
      </c>
      <c r="K190" s="9" t="s">
        <v>41</v>
      </c>
      <c r="L190" s="9" t="s">
        <v>42</v>
      </c>
      <c r="M190" s="22" t="s">
        <v>74</v>
      </c>
      <c r="N190" s="7" t="s">
        <v>271</v>
      </c>
      <c r="O190" s="7" t="s">
        <v>57</v>
      </c>
      <c r="P190" s="34">
        <v>10000</v>
      </c>
      <c r="Q190" s="34">
        <v>10000</v>
      </c>
      <c r="R190" s="34">
        <v>479</v>
      </c>
      <c r="S190" s="11">
        <f>R190/P190</f>
        <v>4.7899999999999998E-2</v>
      </c>
      <c r="T190" s="11">
        <f>R190/Q190</f>
        <v>4.7899999999999998E-2</v>
      </c>
      <c r="U190" s="22"/>
      <c r="V190" s="22"/>
      <c r="W190" s="22"/>
      <c r="X190" s="22"/>
      <c r="Y190" s="22"/>
    </row>
    <row r="191" spans="2:25" ht="15" x14ac:dyDescent="0.25">
      <c r="B191" s="7" t="s">
        <v>34</v>
      </c>
      <c r="C191" s="7" t="s">
        <v>35</v>
      </c>
      <c r="D191" s="8" t="s">
        <v>36</v>
      </c>
      <c r="E191" s="8" t="s">
        <v>37</v>
      </c>
      <c r="F191" s="8" t="s">
        <v>36</v>
      </c>
      <c r="G191" s="7" t="s">
        <v>269</v>
      </c>
      <c r="H191" s="8" t="s">
        <v>126</v>
      </c>
      <c r="I191" s="28" t="s">
        <v>406</v>
      </c>
      <c r="J191" s="9" t="s">
        <v>51</v>
      </c>
      <c r="K191" s="9" t="s">
        <v>41</v>
      </c>
      <c r="L191" s="9" t="s">
        <v>42</v>
      </c>
      <c r="M191" s="22" t="s">
        <v>74</v>
      </c>
      <c r="N191" s="7" t="s">
        <v>264</v>
      </c>
      <c r="O191" s="7" t="s">
        <v>57</v>
      </c>
      <c r="P191" s="34">
        <v>7</v>
      </c>
      <c r="Q191" s="34">
        <v>7</v>
      </c>
      <c r="R191" s="34">
        <v>1</v>
      </c>
      <c r="S191" s="11">
        <f>R191/P191</f>
        <v>0.14285714285714285</v>
      </c>
      <c r="T191" s="11">
        <f t="shared" ref="T191:T194" si="30">R191/Q191</f>
        <v>0.14285714285714285</v>
      </c>
      <c r="U191" s="22"/>
      <c r="V191" s="22"/>
      <c r="W191" s="22"/>
      <c r="X191" s="22"/>
      <c r="Y191" s="22"/>
    </row>
    <row r="192" spans="2:25" ht="15.75" x14ac:dyDescent="0.25">
      <c r="B192" s="7" t="s">
        <v>34</v>
      </c>
      <c r="C192" s="7" t="s">
        <v>35</v>
      </c>
      <c r="D192" s="8" t="s">
        <v>36</v>
      </c>
      <c r="E192" s="8" t="s">
        <v>37</v>
      </c>
      <c r="F192" s="8" t="s">
        <v>36</v>
      </c>
      <c r="G192" s="36"/>
      <c r="H192" s="8" t="s">
        <v>38</v>
      </c>
      <c r="I192" s="27" t="s">
        <v>272</v>
      </c>
      <c r="J192" s="9" t="s">
        <v>62</v>
      </c>
      <c r="K192" s="9" t="s">
        <v>41</v>
      </c>
      <c r="L192" s="9" t="s">
        <v>42</v>
      </c>
      <c r="M192" s="7" t="s">
        <v>63</v>
      </c>
      <c r="N192" s="7" t="s">
        <v>273</v>
      </c>
      <c r="O192" s="7" t="s">
        <v>57</v>
      </c>
      <c r="P192" s="22">
        <f>(10/10)*100</f>
        <v>100</v>
      </c>
      <c r="Q192" s="22">
        <f>(10/10)*100</f>
        <v>100</v>
      </c>
      <c r="R192" s="22">
        <f>(0/10)*100</f>
        <v>0</v>
      </c>
      <c r="S192" s="11">
        <f>R192/P192</f>
        <v>0</v>
      </c>
      <c r="T192" s="11">
        <f t="shared" si="30"/>
        <v>0</v>
      </c>
      <c r="U192" s="12">
        <f>+U193</f>
        <v>461675</v>
      </c>
      <c r="V192" s="12">
        <f>+V193</f>
        <v>461675</v>
      </c>
      <c r="W192" s="12">
        <f>+W193</f>
        <v>391000</v>
      </c>
      <c r="X192" s="13">
        <f>+W192/U192</f>
        <v>0.84691612064764177</v>
      </c>
      <c r="Y192" s="13">
        <f>+W192/V192</f>
        <v>0.84691612064764177</v>
      </c>
    </row>
    <row r="193" spans="2:25" ht="23.25" x14ac:dyDescent="0.25">
      <c r="B193" s="7" t="s">
        <v>34</v>
      </c>
      <c r="C193" s="7" t="s">
        <v>35</v>
      </c>
      <c r="D193" s="8" t="s">
        <v>36</v>
      </c>
      <c r="E193" s="8" t="s">
        <v>37</v>
      </c>
      <c r="F193" s="8" t="s">
        <v>36</v>
      </c>
      <c r="G193" s="15" t="s">
        <v>274</v>
      </c>
      <c r="H193" s="16"/>
      <c r="I193" s="26" t="s">
        <v>275</v>
      </c>
      <c r="J193" s="15"/>
      <c r="K193" s="15"/>
      <c r="L193" s="15"/>
      <c r="M193" s="18"/>
      <c r="N193" s="18"/>
      <c r="O193" s="18"/>
      <c r="P193" s="18"/>
      <c r="Q193" s="18"/>
      <c r="R193" s="18"/>
      <c r="S193" s="20"/>
      <c r="T193" s="20"/>
      <c r="U193" s="12">
        <v>461675</v>
      </c>
      <c r="V193" s="12">
        <v>461675</v>
      </c>
      <c r="W193" s="12">
        <v>391000</v>
      </c>
      <c r="X193" s="13">
        <f>+W193/U193</f>
        <v>0.84691612064764177</v>
      </c>
      <c r="Y193" s="13">
        <f>+W193/V193</f>
        <v>0.84691612064764177</v>
      </c>
    </row>
    <row r="194" spans="2:25" ht="15" x14ac:dyDescent="0.25">
      <c r="B194" s="7" t="s">
        <v>34</v>
      </c>
      <c r="C194" s="7" t="s">
        <v>35</v>
      </c>
      <c r="D194" s="8" t="s">
        <v>36</v>
      </c>
      <c r="E194" s="8" t="s">
        <v>37</v>
      </c>
      <c r="F194" s="8" t="s">
        <v>36</v>
      </c>
      <c r="G194" s="9"/>
      <c r="H194" s="8" t="s">
        <v>38</v>
      </c>
      <c r="I194" s="7" t="s">
        <v>276</v>
      </c>
      <c r="J194" s="9" t="s">
        <v>70</v>
      </c>
      <c r="K194" s="9" t="s">
        <v>41</v>
      </c>
      <c r="L194" s="9" t="s">
        <v>42</v>
      </c>
      <c r="M194" s="22" t="s">
        <v>74</v>
      </c>
      <c r="N194" s="22" t="s">
        <v>277</v>
      </c>
      <c r="O194" s="7" t="s">
        <v>57</v>
      </c>
      <c r="P194" s="22">
        <v>10</v>
      </c>
      <c r="Q194" s="22">
        <v>10</v>
      </c>
      <c r="R194" s="22">
        <v>0.49</v>
      </c>
      <c r="S194" s="11">
        <f>R194/P194</f>
        <v>4.9000000000000002E-2</v>
      </c>
      <c r="T194" s="11">
        <f t="shared" si="30"/>
        <v>4.9000000000000002E-2</v>
      </c>
      <c r="U194" s="24"/>
      <c r="V194" s="24"/>
      <c r="W194" s="24"/>
      <c r="X194" s="25"/>
      <c r="Y194" s="25"/>
    </row>
    <row r="195" spans="2:25" ht="15" x14ac:dyDescent="0.25">
      <c r="B195" s="7" t="s">
        <v>34</v>
      </c>
      <c r="C195" s="7" t="s">
        <v>35</v>
      </c>
      <c r="D195" s="8" t="s">
        <v>36</v>
      </c>
      <c r="E195" s="8" t="s">
        <v>37</v>
      </c>
      <c r="F195" s="8" t="s">
        <v>36</v>
      </c>
      <c r="G195" s="9" t="s">
        <v>274</v>
      </c>
      <c r="H195" s="8" t="s">
        <v>68</v>
      </c>
      <c r="I195" s="7" t="s">
        <v>278</v>
      </c>
      <c r="J195" s="9" t="s">
        <v>73</v>
      </c>
      <c r="K195" s="9" t="s">
        <v>41</v>
      </c>
      <c r="L195" s="9" t="s">
        <v>42</v>
      </c>
      <c r="M195" s="22" t="s">
        <v>74</v>
      </c>
      <c r="N195" s="22" t="s">
        <v>407</v>
      </c>
      <c r="O195" s="7" t="s">
        <v>57</v>
      </c>
      <c r="P195" s="22">
        <v>10</v>
      </c>
      <c r="Q195" s="22">
        <v>10</v>
      </c>
      <c r="R195" s="22">
        <v>17</v>
      </c>
      <c r="S195" s="11">
        <f>R195/P195</f>
        <v>1.7</v>
      </c>
      <c r="T195" s="11">
        <f>R195/Q195</f>
        <v>1.7</v>
      </c>
      <c r="U195" s="24"/>
      <c r="V195" s="24"/>
      <c r="W195" s="24"/>
      <c r="X195" s="25"/>
      <c r="Y195" s="25"/>
    </row>
    <row r="196" spans="2:25" x14ac:dyDescent="0.2">
      <c r="B196" s="50"/>
      <c r="C196" s="51"/>
      <c r="D196" s="52"/>
      <c r="E196" s="53"/>
      <c r="F196" s="53"/>
      <c r="G196" s="54"/>
      <c r="H196" s="55"/>
      <c r="I196" s="55"/>
      <c r="J196" s="56"/>
      <c r="K196" s="56"/>
      <c r="L196" s="56"/>
      <c r="M196" s="56"/>
      <c r="N196" s="56"/>
      <c r="O196" s="53"/>
      <c r="P196" s="5"/>
      <c r="Q196" s="5"/>
      <c r="R196" s="5"/>
      <c r="S196" s="5"/>
      <c r="T196" s="57"/>
      <c r="U196" s="58"/>
      <c r="V196" s="58"/>
      <c r="W196" s="58"/>
      <c r="X196" s="58"/>
      <c r="Y196" s="59"/>
    </row>
    <row r="197" spans="2:25" s="67" customFormat="1" ht="12.75" customHeight="1" x14ac:dyDescent="0.2">
      <c r="B197" s="60"/>
      <c r="C197" s="85" t="s">
        <v>279</v>
      </c>
      <c r="D197" s="86"/>
      <c r="E197" s="61"/>
      <c r="F197" s="61"/>
      <c r="G197" s="61"/>
      <c r="H197" s="61"/>
      <c r="I197" s="61">
        <v>0</v>
      </c>
      <c r="J197" s="61">
        <v>0</v>
      </c>
      <c r="K197" s="61">
        <v>0</v>
      </c>
      <c r="L197" s="61">
        <v>0</v>
      </c>
      <c r="M197" s="61">
        <v>0</v>
      </c>
      <c r="N197" s="61">
        <v>0</v>
      </c>
      <c r="O197" s="61">
        <v>0</v>
      </c>
      <c r="P197" s="62">
        <v>0</v>
      </c>
      <c r="Q197" s="63">
        <v>0</v>
      </c>
      <c r="R197" s="62">
        <v>0</v>
      </c>
      <c r="S197" s="64">
        <v>0</v>
      </c>
      <c r="T197" s="65">
        <v>0</v>
      </c>
      <c r="U197" s="66">
        <f>+U9</f>
        <v>204576659.47</v>
      </c>
      <c r="V197" s="66">
        <f>+V9</f>
        <v>319755674.02999997</v>
      </c>
      <c r="W197" s="66">
        <f>+W9</f>
        <v>59026977.779999994</v>
      </c>
      <c r="X197" s="65">
        <v>0</v>
      </c>
      <c r="Y197" s="65">
        <v>0</v>
      </c>
    </row>
    <row r="198" spans="2:25" x14ac:dyDescent="0.2">
      <c r="V198" s="68"/>
      <c r="W198" s="68"/>
    </row>
    <row r="199" spans="2:25" x14ac:dyDescent="0.2">
      <c r="B199" s="69" t="s">
        <v>280</v>
      </c>
      <c r="U199" s="68"/>
      <c r="V199" s="68"/>
      <c r="W199" s="68"/>
    </row>
    <row r="200" spans="2:25" x14ac:dyDescent="0.2">
      <c r="U200" s="70"/>
      <c r="V200" s="70"/>
      <c r="W200" s="70"/>
    </row>
    <row r="201" spans="2:25" x14ac:dyDescent="0.2">
      <c r="B201" s="5"/>
      <c r="C201" s="5"/>
      <c r="D201" s="5"/>
      <c r="E201" s="5"/>
      <c r="F201" s="5"/>
      <c r="G201" s="5"/>
      <c r="H201" s="58"/>
      <c r="I201" s="58"/>
      <c r="V201" s="70"/>
      <c r="W201" s="70"/>
    </row>
    <row r="202" spans="2:25" x14ac:dyDescent="0.2">
      <c r="C202" s="72" t="s">
        <v>281</v>
      </c>
      <c r="D202" s="72"/>
      <c r="H202" s="71"/>
      <c r="I202" s="71"/>
      <c r="J202" s="87" t="s">
        <v>408</v>
      </c>
      <c r="K202" s="87"/>
      <c r="L202" s="87"/>
      <c r="M202" s="87"/>
      <c r="N202" s="87"/>
      <c r="O202" s="87"/>
    </row>
    <row r="203" spans="2:25" x14ac:dyDescent="0.2">
      <c r="C203" s="72" t="s">
        <v>282</v>
      </c>
      <c r="D203" s="72"/>
      <c r="J203" s="88" t="s">
        <v>283</v>
      </c>
      <c r="K203" s="88"/>
      <c r="L203" s="88"/>
      <c r="M203" s="88"/>
      <c r="N203" s="88"/>
      <c r="O203" s="88"/>
    </row>
  </sheetData>
  <mergeCells count="33">
    <mergeCell ref="W7:W8"/>
    <mergeCell ref="X7:Y7"/>
    <mergeCell ref="C197:D197"/>
    <mergeCell ref="J202:O202"/>
    <mergeCell ref="J203:O203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T7"/>
    <mergeCell ref="U7:U8"/>
    <mergeCell ref="V7:V8"/>
    <mergeCell ref="C7:C8"/>
    <mergeCell ref="D7:D8"/>
    <mergeCell ref="E7:E8"/>
    <mergeCell ref="F7:F8"/>
    <mergeCell ref="B7:B8"/>
    <mergeCell ref="B1:Y2"/>
    <mergeCell ref="B3:Y3"/>
    <mergeCell ref="E4:I4"/>
    <mergeCell ref="B6:C6"/>
    <mergeCell ref="D6:H6"/>
    <mergeCell ref="I6:O6"/>
    <mergeCell ref="P6:T6"/>
    <mergeCell ref="U6:Y6"/>
    <mergeCell ref="G7:G8"/>
    <mergeCell ref="H7:H8"/>
  </mergeCells>
  <dataValidations count="16">
    <dataValidation allowBlank="1" showInputMessage="1" showErrorMessage="1" prompt="Nivel cuantificable anual de las metas aprobadas y modificadas." sqref="P6:T6"/>
    <dataValidation allowBlank="1" showInputMessage="1" showErrorMessage="1" prompt="Valor absoluto y relativo que registre el gasto con relación a la meta anual." sqref="U6:Y6"/>
    <dataValidation allowBlank="1" showInputMessage="1" showErrorMessage="1" prompt="Señalar el eje al que se encuentra alineado el programa." sqref="B7:B8"/>
    <dataValidation allowBlank="1" showInputMessage="1" showErrorMessage="1" prompt="Señalar la estrategia transversal a la que se encuentra alineada el programa." sqref="C7:C8"/>
    <dataValidation allowBlank="1" showInputMessage="1" showErrorMessage="1" prompt="Señalar el código de la finalidad de acuerdo a la clasificación funcional del gasto publicada en el DOF el 27 de diciembre de 2010." sqref="D7:D8"/>
    <dataValidation allowBlank="1" showInputMessage="1" showErrorMessage="1" prompt="Señalarel código de la función de acuerdo a la clasificación funcional del gasto publicada en el DOF el 27 de diciembre de 2010." sqref="E7:E8"/>
    <dataValidation allowBlank="1" showInputMessage="1" showErrorMessage="1" prompt="Señalar el código de la subfunción de acuerdo a la clasificación funcional del gasto publicada en el DOF el 27 de diciembre de 2010." sqref="F7:F8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7:G8"/>
    <dataValidation allowBlank="1" showInputMessage="1" showErrorMessage="1" prompt="Unidad responsable del programa." sqref="H7:H8"/>
    <dataValidation allowBlank="1" showInputMessage="1" showErrorMessage="1" prompt="La expresión que identifica al indicador y que manifiesta lo que se desea medir con él." sqref="I7:I8"/>
    <dataValidation allowBlank="1" showInputMessage="1" showErrorMessage="1" prompt="Señalar el nivel de objetivos de la MIR con el que se relaciona el indicador.  Ej: Actividad, componente, propósito, fin." sqref="J7:J8"/>
    <dataValidation allowBlank="1" showInputMessage="1" showErrorMessage="1" prompt="Indicar si el indicador es estratégico o de gestión." sqref="K7:K8"/>
    <dataValidation allowBlank="1" showInputMessage="1" showErrorMessage="1" prompt="Hace referencia a la periodicidad en el tiempo con que se realiza la medición del indicador." sqref="M7:M8"/>
    <dataValidation allowBlank="1" showInputMessage="1" showErrorMessage="1" prompt="Hace referencia a la determinación concreta de la unidad de medición en que se quiere expresar el resultado del indicador. Ej: porcentaje, becas otorgadas, etc." sqref="N7:N8"/>
    <dataValidation allowBlank="1" showInputMessage="1" showErrorMessage="1" prompt="Se refiere a la expresión matemática del indicador. Determina la forma en que se relacionan las variables." sqref="O7:O8"/>
    <dataValidation allowBlank="1" showInputMessage="1" showErrorMessage="1" prompt="Señalar la dimensión bajo la cual se mide el objetivo. Ej: eficiencia, eficacia, economía, calidad." sqref="L7:L8"/>
  </dataValidations>
  <pageMargins left="0.31496062992125984" right="0.11811023622047245" top="0" bottom="0.15748031496062992" header="0.31496062992125984" footer="0.31496062992125984"/>
  <pageSetup scale="43" fitToHeight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2018-04-19T21:11:53Z</cp:lastPrinted>
  <dcterms:created xsi:type="dcterms:W3CDTF">2017-07-14T20:04:02Z</dcterms:created>
  <dcterms:modified xsi:type="dcterms:W3CDTF">2018-04-19T21:11:57Z</dcterms:modified>
</cp:coreProperties>
</file>