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5\FOFAE 2025\4TO TRIMESTRE-2025\FINANZAS\0322_EAE_PEGT_FAC_2504.xlsx 2026-01-15 16-14-58\"/>
    </mc:Choice>
  </mc:AlternateContent>
  <bookViews>
    <workbookView xWindow="0" yWindow="0" windowWidth="28800" windowHeight="11700"/>
  </bookViews>
  <sheets>
    <sheet name="COG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A" localSheetId="0">[2]ECABR!#REF!</definedName>
    <definedName name="A">[2]ECABR!#REF!</definedName>
    <definedName name="A_impresión_IM" localSheetId="0">[2]ECABR!#REF!</definedName>
    <definedName name="A_impresión_IM">[2]ECABR!#REF!</definedName>
    <definedName name="A325_FFF_PEGT_CLC_2301">[2]ECABR!#REF!</definedName>
    <definedName name="abc" localSheetId="0">[3]TOTAL!#REF!</definedName>
    <definedName name="abc">[4]TOTAL!#REF!</definedName>
    <definedName name="ANIO">'[5]Info General'!$D$20</definedName>
    <definedName name="ANIO_INFORME" localSheetId="0">'[6]Info General'!$C$12</definedName>
    <definedName name="ANIO_INFORME">'[6]Info General'!$C$12</definedName>
    <definedName name="ANIO1P" localSheetId="0">'[6]Info General'!$D$23</definedName>
    <definedName name="ANIO1P">'[6]Info General'!$D$23</definedName>
    <definedName name="ANIO1R" localSheetId="0">'[6]Info General'!$H$25</definedName>
    <definedName name="ANIO1R">'[6]Info General'!$H$25</definedName>
    <definedName name="ANIO2P" localSheetId="0">'[6]Info General'!$E$23</definedName>
    <definedName name="ANIO2P">'[6]Info General'!$E$23</definedName>
    <definedName name="ANIO2R" localSheetId="0">'[6]Info General'!$G$25</definedName>
    <definedName name="ANIO2R">'[6]Info General'!$G$25</definedName>
    <definedName name="ANIO3P" localSheetId="0">'[6]Info General'!$F$23</definedName>
    <definedName name="ANIO3P">'[6]Info General'!$F$23</definedName>
    <definedName name="ANIO3R" localSheetId="0">'[6]Info General'!$F$25</definedName>
    <definedName name="ANIO3R">'[6]Info General'!$F$25</definedName>
    <definedName name="ANIO4P" localSheetId="0">'[6]Info General'!$G$23</definedName>
    <definedName name="ANIO4P">'[6]Info General'!$G$23</definedName>
    <definedName name="ANIO4R" localSheetId="0">'[6]Info General'!$E$25</definedName>
    <definedName name="ANIO4R">'[6]Info General'!$E$25</definedName>
    <definedName name="ANIO5P" localSheetId="0">'[6]Info General'!$H$23</definedName>
    <definedName name="ANIO5P">'[6]Info General'!$H$23</definedName>
    <definedName name="ANIO5R" localSheetId="0">'[6]Info General'!$D$25</definedName>
    <definedName name="ANIO5R">'[6]Info General'!$D$25</definedName>
    <definedName name="ANIO6P" localSheetId="0">'[6]Info General'!$I$23</definedName>
    <definedName name="ANIO6P">'[6]Info General'!$I$23</definedName>
    <definedName name="APP_FIN_04" localSheetId="0">'[6]F-3'!$E$16</definedName>
    <definedName name="APP_FIN_04">'[6]F-3'!$E$16</definedName>
    <definedName name="APP_FIN_06" localSheetId="0">'[6]F-3'!$G$16</definedName>
    <definedName name="APP_FIN_06">'[6]F-3'!$G$16</definedName>
    <definedName name="APP_FIN_07" localSheetId="0">'[6]F-3'!$H$16</definedName>
    <definedName name="APP_FIN_07">'[6]F-3'!$H$16</definedName>
    <definedName name="APP_FIN_08" localSheetId="0">'[6]F-3'!$I$16</definedName>
    <definedName name="APP_FIN_08">'[6]F-3'!$I$16</definedName>
    <definedName name="APP_FIN_09" localSheetId="0">'[6]F-3'!$J$16</definedName>
    <definedName name="APP_FIN_09">'[6]F-3'!$J$16</definedName>
    <definedName name="APP_FIN_10" localSheetId="0">'[6]F-3'!$K$16</definedName>
    <definedName name="APP_FIN_10">'[6]F-3'!$K$16</definedName>
    <definedName name="APP_T10" localSheetId="0">'[6]F-3'!$K$8</definedName>
    <definedName name="APP_T10">'[6]F-3'!$K$8</definedName>
    <definedName name="APP_T4" localSheetId="0">'[6]F-3'!$E$8</definedName>
    <definedName name="APP_T4">'[6]F-3'!$E$8</definedName>
    <definedName name="APP_T6" localSheetId="0">'[6]F-3'!$G$8</definedName>
    <definedName name="APP_T6">'[6]F-3'!$G$8</definedName>
    <definedName name="APP_T7" localSheetId="0">'[6]F-3'!$H$8</definedName>
    <definedName name="APP_T7">'[6]F-3'!$H$8</definedName>
    <definedName name="APP_T8" localSheetId="0">'[6]F-3'!$I$8</definedName>
    <definedName name="APP_T8">'[6]F-3'!$I$8</definedName>
    <definedName name="APP_T9" localSheetId="0">'[6]F-3'!$J$8</definedName>
    <definedName name="APP_T9">'[6]F-3'!$J$8</definedName>
    <definedName name="_xlnm.Extract" localSheetId="0">[7]EGRESOS!#REF!</definedName>
    <definedName name="_xlnm.Extract">[7]EGRESOS!#REF!</definedName>
    <definedName name="_xlnm.Print_Area" localSheetId="0">COG!$B$1:$H$89</definedName>
    <definedName name="B" localSheetId="0">[7]EGRESOS!#REF!</definedName>
    <definedName name="B">[7]EGRESOS!#REF!</definedName>
    <definedName name="balanza_mes">'[8]Ene-16'!$A$1:$H$200</definedName>
    <definedName name="BASE" localSheetId="0">#REF!</definedName>
    <definedName name="BASE">#REF!</definedName>
    <definedName name="_xlnm.Database" localSheetId="0">[10]REPORTO!#REF!</definedName>
    <definedName name="_xlnm.Database">[10]REPORTO!#REF!</definedName>
    <definedName name="cba" localSheetId="0">[3]TOTAL!#REF!</definedName>
    <definedName name="cba">[4]TOTAL!#REF!</definedName>
    <definedName name="DEUDA_CONT_FIN_01" localSheetId="0">'[6]F-2'!$B$26</definedName>
    <definedName name="DEUDA_CONT_FIN_01">'[6]F-2'!$B$26</definedName>
    <definedName name="DEUDA_CONT_FIN_02" localSheetId="0">'[6]F-2'!$C$26</definedName>
    <definedName name="DEUDA_CONT_FIN_02">'[6]F-2'!$C$26</definedName>
    <definedName name="DEUDA_CONT_FIN_03" localSheetId="0">'[6]F-2'!$D$26</definedName>
    <definedName name="DEUDA_CONT_FIN_03">'[6]F-2'!$D$26</definedName>
    <definedName name="DEUDA_CONT_FIN_04" localSheetId="0">'[6]F-2'!$E$26</definedName>
    <definedName name="DEUDA_CONT_FIN_04">'[6]F-2'!$E$26</definedName>
    <definedName name="DEUDA_CONT_FIN_05" localSheetId="0">'[6]F-2'!$F$26</definedName>
    <definedName name="DEUDA_CONT_FIN_05">'[6]F-2'!$F$26</definedName>
    <definedName name="DEUDA_CONT_FIN_06" localSheetId="0">'[6]F-2'!$G$26</definedName>
    <definedName name="DEUDA_CONT_FIN_06">'[6]F-2'!$G$26</definedName>
    <definedName name="DEUDA_CONT_FIN_07" localSheetId="0">'[6]F-2'!$H$26</definedName>
    <definedName name="DEUDA_CONT_FIN_07">'[6]F-2'!$H$26</definedName>
    <definedName name="DEUDA_CONT_T1" localSheetId="0">'[6]F-2'!$B$22</definedName>
    <definedName name="DEUDA_CONT_T1">'[6]F-2'!$B$22</definedName>
    <definedName name="DEUDA_CONT_T2" localSheetId="0">'[6]F-2'!$C$22</definedName>
    <definedName name="DEUDA_CONT_T2">'[6]F-2'!$C$22</definedName>
    <definedName name="DEUDA_CONT_T3" localSheetId="0">'[6]F-2'!$D$22</definedName>
    <definedName name="DEUDA_CONT_T3">'[6]F-2'!$D$22</definedName>
    <definedName name="DEUDA_CONT_T4" localSheetId="0">'[6]F-2'!$E$22</definedName>
    <definedName name="DEUDA_CONT_T4">'[6]F-2'!$E$22</definedName>
    <definedName name="DEUDA_CONT_T6" localSheetId="0">'[6]F-2'!$G$22</definedName>
    <definedName name="DEUDA_CONT_T6">'[6]F-2'!$G$22</definedName>
    <definedName name="DEUDA_CONT_T7" localSheetId="0">'[6]F-2'!$H$22</definedName>
    <definedName name="DEUDA_CONT_T7">'[6]F-2'!$H$22</definedName>
    <definedName name="ELOY" localSheetId="0">#REF!</definedName>
    <definedName name="ELOY">#REF!</definedName>
    <definedName name="ENTE" localSheetId="0">'[6]Datos Generales'!$C$3</definedName>
    <definedName name="ENTE">'[6]Datos Generales'!$C$3</definedName>
    <definedName name="ENTE_PUBLICO" localSheetId="0">'[6]Info General'!$C$6</definedName>
    <definedName name="ENTE_PUBLICO">'[6]Info General'!$C$6</definedName>
    <definedName name="ENTE_PUBLICO_A">'[5]Info General'!$C$7</definedName>
    <definedName name="ENTIDAD" localSheetId="0">'[6]Info General'!$C$11</definedName>
    <definedName name="ENTIDAD">'[6]Info General'!$C$11</definedName>
    <definedName name="ENTIDAD_FEDERATIVA" localSheetId="0">'[6]Info General'!$C$8</definedName>
    <definedName name="ENTIDAD_FEDERATIVA">'[6]Info General'!$C$8</definedName>
    <definedName name="Fecha" localSheetId="0">#REF!</definedName>
    <definedName name="Fecha">#REF!</definedName>
    <definedName name="GASTO_E_FIN_01" localSheetId="0">'[6]F-6b'!$B$28</definedName>
    <definedName name="GASTO_E_FIN_01">'[6]F-6b'!$B$28</definedName>
    <definedName name="GASTO_E_FIN_06" localSheetId="0">'[6]F-6b'!$G$28</definedName>
    <definedName name="GASTO_E_FIN_06">'[6]F-6b'!$G$28</definedName>
    <definedName name="GASTO_E_T1" localSheetId="0">'[6]F-6b'!$B$19</definedName>
    <definedName name="GASTO_E_T1">'[6]F-6b'!$B$19</definedName>
    <definedName name="GASTO_E_T2" localSheetId="0">'[6]F-6b'!$C$19</definedName>
    <definedName name="GASTO_E_T2">'[6]F-6b'!$C$19</definedName>
    <definedName name="GASTO_E_T3" localSheetId="0">'[6]F-6b'!$D$19</definedName>
    <definedName name="GASTO_E_T3">'[6]F-6b'!$D$19</definedName>
    <definedName name="GASTO_E_T4" localSheetId="0">'[6]F-6b'!$E$19</definedName>
    <definedName name="GASTO_E_T4">'[6]F-6b'!$E$19</definedName>
    <definedName name="GASTO_E_T5" localSheetId="0">'[6]F-6b'!$F$19</definedName>
    <definedName name="GASTO_E_T5">'[6]F-6b'!$F$19</definedName>
    <definedName name="GASTO_E_T6" localSheetId="0">'[6]F-6b'!$G$19</definedName>
    <definedName name="GASTO_E_T6">'[6]F-6b'!$G$19</definedName>
    <definedName name="GASTO_NE_FIN_01" localSheetId="0">'[6]F-6b'!$B$18</definedName>
    <definedName name="GASTO_NE_FIN_01">'[6]F-6b'!$B$18</definedName>
    <definedName name="GASTO_NE_FIN_02" localSheetId="0">'[6]F-6b'!$C$18</definedName>
    <definedName name="GASTO_NE_FIN_02">'[6]F-6b'!$C$18</definedName>
    <definedName name="GASTO_NE_FIN_03" localSheetId="0">'[6]F-6b'!$D$18</definedName>
    <definedName name="GASTO_NE_FIN_03">'[6]F-6b'!$D$18</definedName>
    <definedName name="GASTO_NE_FIN_04" localSheetId="0">'[6]F-6b'!$E$18</definedName>
    <definedName name="GASTO_NE_FIN_04">'[6]F-6b'!$E$18</definedName>
    <definedName name="GASTO_NE_FIN_05" localSheetId="0">'[6]F-6b'!$F$18</definedName>
    <definedName name="GASTO_NE_FIN_05">'[6]F-6b'!$F$18</definedName>
    <definedName name="GASTO_NE_FIN_06" localSheetId="0">'[6]F-6b'!$G$18</definedName>
    <definedName name="GASTO_NE_FIN_06">'[6]F-6b'!$G$18</definedName>
    <definedName name="GASTO_NE_T1" localSheetId="0">'[6]F-6b'!$B$9</definedName>
    <definedName name="GASTO_NE_T1">'[6]F-6b'!$B$9</definedName>
    <definedName name="GASTO_NE_T2" localSheetId="0">'[6]F-6b'!$C$9</definedName>
    <definedName name="GASTO_NE_T2">'[6]F-6b'!$C$9</definedName>
    <definedName name="GASTO_NE_T3" localSheetId="0">'[6]F-6b'!$D$9</definedName>
    <definedName name="GASTO_NE_T3">'[6]F-6b'!$D$9</definedName>
    <definedName name="GASTO_NE_T4" localSheetId="0">'[6]F-6b'!$E$9</definedName>
    <definedName name="GASTO_NE_T4">'[6]F-6b'!$E$9</definedName>
    <definedName name="GASTO_NE_T5" localSheetId="0">'[6]F-6b'!$F$9</definedName>
    <definedName name="GASTO_NE_T5">'[6]F-6b'!$F$9</definedName>
    <definedName name="GASTO_NE_T6" localSheetId="0">'[6]F-6b'!$G$9</definedName>
    <definedName name="GASTO_NE_T6">'[6]F-6b'!$G$9</definedName>
    <definedName name="HF">[11]T1705HF!$B$20:$B$20</definedName>
    <definedName name="ju" localSheetId="0">[10]REPORTO!#REF!</definedName>
    <definedName name="ju">[10]REPORTO!#REF!</definedName>
    <definedName name="mao" localSheetId="0">[2]ECABR!#REF!</definedName>
    <definedName name="mao">[2]ECABR!#REF!</definedName>
    <definedName name="MONTO1" localSheetId="0">'[6]Info General'!$D$18</definedName>
    <definedName name="MONTO1">'[6]Info General'!$D$18</definedName>
    <definedName name="MONTO2" localSheetId="0">'[6]Info General'!$E$18</definedName>
    <definedName name="MONTO2">'[6]Info General'!$E$18</definedName>
    <definedName name="MUNICIPIO" localSheetId="0">'[6]Info General'!$C$10</definedName>
    <definedName name="MUNICIPIO">'[6]Info General'!$C$10</definedName>
    <definedName name="N" localSheetId="0">#REF!</definedName>
    <definedName name="N">#REF!</definedName>
    <definedName name="OB_CORTO_PLAZO_FIN_01" localSheetId="0">'[6]F-2'!$B$45</definedName>
    <definedName name="OB_CORTO_PLAZO_FIN_01">'[6]F-2'!$B$45</definedName>
    <definedName name="OB_CORTO_PLAZO_FIN_02" localSheetId="0">'[6]F-2'!$C$45</definedName>
    <definedName name="OB_CORTO_PLAZO_FIN_02">'[6]F-2'!$C$45</definedName>
    <definedName name="OB_CORTO_PLAZO_FIN_03" localSheetId="0">'[6]F-2'!$D$45</definedName>
    <definedName name="OB_CORTO_PLAZO_FIN_03">'[6]F-2'!$D$45</definedName>
    <definedName name="OB_CORTO_PLAZO_FIN_04" localSheetId="0">'[6]F-2'!$E$45</definedName>
    <definedName name="OB_CORTO_PLAZO_FIN_04">'[6]F-2'!$E$45</definedName>
    <definedName name="OB_CORTO_PLAZO_FIN_05" localSheetId="0">'[6]F-2'!$F$45</definedName>
    <definedName name="OB_CORTO_PLAZO_FIN_05">'[6]F-2'!$F$45</definedName>
    <definedName name="OB_CORTO_PLAZO_T1" localSheetId="0">'[6]F-2'!$B$41</definedName>
    <definedName name="OB_CORTO_PLAZO_T1">'[6]F-2'!$B$41</definedName>
    <definedName name="OB_CORTO_PLAZO_T2" localSheetId="0">'[6]F-2'!$C$41</definedName>
    <definedName name="OB_CORTO_PLAZO_T2">'[6]F-2'!$C$41</definedName>
    <definedName name="OB_CORTO_PLAZO_T3" localSheetId="0">'[6]F-2'!$D$41</definedName>
    <definedName name="OB_CORTO_PLAZO_T3">'[6]F-2'!$D$41</definedName>
    <definedName name="OB_CORTO_PLAZO_T4" localSheetId="0">'[6]F-2'!$E$41</definedName>
    <definedName name="OB_CORTO_PLAZO_T4">'[6]F-2'!$E$41</definedName>
    <definedName name="OB_CORTO_PLAZO_T5" localSheetId="0">'[6]F-2'!$F$41</definedName>
    <definedName name="OB_CORTO_PLAZO_T5">'[6]F-2'!$F$41</definedName>
    <definedName name="OTROS_FIN_04" localSheetId="0">'[6]F-3'!$E$27</definedName>
    <definedName name="OTROS_FIN_04">'[6]F-3'!$E$27</definedName>
    <definedName name="OTROS_FIN_06" localSheetId="0">'[6]F-3'!$G$27</definedName>
    <definedName name="OTROS_FIN_06">'[6]F-3'!$G$27</definedName>
    <definedName name="OTROS_FIN_07" localSheetId="0">'[6]F-3'!$H$27</definedName>
    <definedName name="OTROS_FIN_07">'[6]F-3'!$H$27</definedName>
    <definedName name="OTROS_FIN_08" localSheetId="0">'[6]F-3'!$I$27</definedName>
    <definedName name="OTROS_FIN_08">'[6]F-3'!$I$27</definedName>
    <definedName name="OTROS_FIN_09" localSheetId="0">'[6]F-3'!$J$27</definedName>
    <definedName name="OTROS_FIN_09">'[6]F-3'!$J$27</definedName>
    <definedName name="OTROS_FIN_10" localSheetId="0">'[6]F-3'!$K$27</definedName>
    <definedName name="OTROS_FIN_10">'[6]F-3'!$K$27</definedName>
    <definedName name="OTROS_T10" localSheetId="0">'[6]F-3'!$K$22</definedName>
    <definedName name="OTROS_T10">'[6]F-3'!$K$22</definedName>
    <definedName name="OTROS_T4" localSheetId="0">'[6]F-3'!$E$22</definedName>
    <definedName name="OTROS_T4">'[6]F-3'!$E$22</definedName>
    <definedName name="OTROS_T6" localSheetId="0">'[6]F-3'!$G$22</definedName>
    <definedName name="OTROS_T6">'[6]F-3'!$G$22</definedName>
    <definedName name="OTROS_T7" localSheetId="0">'[6]F-3'!$H$22</definedName>
    <definedName name="OTROS_T7">'[6]F-3'!$H$22</definedName>
    <definedName name="OTROS_T8" localSheetId="0">'[6]F-3'!$I$22</definedName>
    <definedName name="OTROS_T8">'[6]F-3'!$I$22</definedName>
    <definedName name="OTROS_T9" localSheetId="0">'[6]F-3'!$J$22</definedName>
    <definedName name="OTROS_T9">'[6]F-3'!$J$22</definedName>
    <definedName name="PERIODO" localSheetId="0">'[6]Info General'!$C$15</definedName>
    <definedName name="PERIODO">'[6]Info General'!$C$15</definedName>
    <definedName name="PERIODO_INFORME">'[5]Info General'!$C$14</definedName>
    <definedName name="REPORTO" localSheetId="0">#REF!</definedName>
    <definedName name="REPORTO">#REF!</definedName>
    <definedName name="SALDO_PENDIENTE" localSheetId="0">'[6]Info General'!$F$18</definedName>
    <definedName name="SALDO_PENDIENTE">'[6]Info General'!$F$18</definedName>
    <definedName name="TCAIE">[12]CH1902!$B$20:$B$20</definedName>
    <definedName name="TCFEEIS" localSheetId="0">#REF!</definedName>
    <definedName name="TCFEEIS">#REF!</definedName>
    <definedName name="TOTAL_E_T1" localSheetId="0">'[6]F-6b'!$B$29</definedName>
    <definedName name="TOTAL_E_T1">'[6]F-6b'!$B$29</definedName>
    <definedName name="TOTAL_E_T2" localSheetId="0">'[6]F-6b'!$C$29</definedName>
    <definedName name="TOTAL_E_T2">'[6]F-6b'!$C$29</definedName>
    <definedName name="TOTAL_E_T3" localSheetId="0">'[6]F-6b'!$D$29</definedName>
    <definedName name="TOTAL_E_T3">'[6]F-6b'!$D$29</definedName>
    <definedName name="TOTAL_E_T4" localSheetId="0">'[6]F-6b'!$E$29</definedName>
    <definedName name="TOTAL_E_T4">'[6]F-6b'!$E$29</definedName>
    <definedName name="TOTAL_E_T5" localSheetId="0">'[6]F-6b'!$F$29</definedName>
    <definedName name="TOTAL_E_T5">'[6]F-6b'!$F$29</definedName>
    <definedName name="TOTAL_E_T6" localSheetId="0">'[6]F-6b'!$G$29</definedName>
    <definedName name="TOTAL_E_T6">'[6]F-6b'!$G$29</definedName>
    <definedName name="TOTAL_ODF_T10" localSheetId="0">'[6]F-3'!$K$28</definedName>
    <definedName name="TOTAL_ODF_T10">'[6]F-3'!$K$28</definedName>
    <definedName name="TOTAL_ODF_T4" localSheetId="0">'[6]F-3'!$E$28</definedName>
    <definedName name="TOTAL_ODF_T4">'[6]F-3'!$E$28</definedName>
    <definedName name="TOTAL_ODF_T6" localSheetId="0">'[6]F-3'!$G$28</definedName>
    <definedName name="TOTAL_ODF_T6">'[6]F-3'!$G$28</definedName>
    <definedName name="TOTAL_ODF_T7" localSheetId="0">'[6]F-3'!$H$28</definedName>
    <definedName name="TOTAL_ODF_T7">'[6]F-3'!$H$28</definedName>
    <definedName name="TOTAL_ODF_T8" localSheetId="0">'[6]F-3'!$I$28</definedName>
    <definedName name="TOTAL_ODF_T8">'[6]F-3'!$I$28</definedName>
    <definedName name="TOTAL_ODF_T9" localSheetId="0">'[6]F-3'!$J$28</definedName>
    <definedName name="TOTAL_ODF_T9">'[6]F-3'!$J$28</definedName>
    <definedName name="TRASP" localSheetId="0">#REF!</definedName>
    <definedName name="TRASP">#REF!</definedName>
    <definedName name="TRIMESTRE" localSheetId="0">'[6]Info General'!$C$16</definedName>
    <definedName name="TRIMESTRE">'[6]Info General'!$C$16</definedName>
    <definedName name="U" localSheetId="0">#REF!</definedName>
    <definedName name="U">#REF!</definedName>
    <definedName name="ULTIMO">'[5]Info General'!$E$20</definedName>
    <definedName name="ULTIMO_SALDO" localSheetId="0">'[6]Info General'!$F$20</definedName>
    <definedName name="ULTIMO_SALDO">'[6]Info General'!$F$20</definedName>
    <definedName name="VALOR_INS_BCC_FIN_01" localSheetId="0">'[6]F-2'!$B$31</definedName>
    <definedName name="VALOR_INS_BCC_FIN_01">'[6]F-2'!$B$31</definedName>
    <definedName name="VALOR_INS_BCC_FIN_02" localSheetId="0">'[6]F-2'!$C$31</definedName>
    <definedName name="VALOR_INS_BCC_FIN_02">'[6]F-2'!$C$31</definedName>
    <definedName name="VALOR_INS_BCC_FIN_03" localSheetId="0">'[6]F-2'!$D$31</definedName>
    <definedName name="VALOR_INS_BCC_FIN_03">'[6]F-2'!$D$31</definedName>
    <definedName name="VALOR_INS_BCC_FIN_04" localSheetId="0">'[6]F-2'!$E$31</definedName>
    <definedName name="VALOR_INS_BCC_FIN_04">'[6]F-2'!$E$31</definedName>
    <definedName name="VALOR_INS_BCC_FIN_05" localSheetId="0">'[6]F-2'!$F$31</definedName>
    <definedName name="VALOR_INS_BCC_FIN_05">'[6]F-2'!$F$31</definedName>
    <definedName name="VALOR_INS_BCC_FIN_06" localSheetId="0">'[6]F-2'!$G$31</definedName>
    <definedName name="VALOR_INS_BCC_FIN_06">'[6]F-2'!$G$31</definedName>
    <definedName name="VALOR_INS_BCC_FIN_07" localSheetId="0">'[6]F-2'!$H$31</definedName>
    <definedName name="VALOR_INS_BCC_FIN_07">'[6]F-2'!$H$31</definedName>
    <definedName name="VALOR_INS_BCC_T1" localSheetId="0">'[6]F-2'!$B$27</definedName>
    <definedName name="VALOR_INS_BCC_T1">'[6]F-2'!$B$27</definedName>
    <definedName name="VALOR_INS_BCC_T2" localSheetId="0">'[6]F-2'!$C$27</definedName>
    <definedName name="VALOR_INS_BCC_T2">'[6]F-2'!$C$27</definedName>
    <definedName name="VALOR_INS_BCC_T3" localSheetId="0">'[6]F-2'!$D$27</definedName>
    <definedName name="VALOR_INS_BCC_T3">'[6]F-2'!$D$27</definedName>
    <definedName name="VALOR_INS_BCC_T4" localSheetId="0">'[6]F-2'!$E$27</definedName>
    <definedName name="VALOR_INS_BCC_T4">'[6]F-2'!$E$27</definedName>
    <definedName name="VALOR_INS_BCC_T5" localSheetId="0">'[6]F-2'!$F$27</definedName>
    <definedName name="VALOR_INS_BCC_T5">'[6]F-2'!$F$27</definedName>
    <definedName name="VALOR_INS_BCC_T6" localSheetId="0">'[6]F-2'!$G$27</definedName>
    <definedName name="VALOR_INS_BCC_T6">'[6]F-2'!$G$27</definedName>
    <definedName name="VALOR_INS_BCC_T7" localSheetId="0">'[6]F-2'!$H$27</definedName>
    <definedName name="VALOR_INS_BCC_T7">'[6]F-2'!$H$27</definedName>
    <definedName name="x" localSheetId="0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3" i="1" l="1"/>
  <c r="G96" i="1"/>
  <c r="G91" i="1"/>
  <c r="AB90" i="1"/>
  <c r="D81" i="1"/>
  <c r="B81" i="1"/>
  <c r="D80" i="1"/>
  <c r="B80" i="1"/>
  <c r="AB77" i="1"/>
  <c r="E75" i="1"/>
  <c r="E74" i="1"/>
  <c r="E73" i="1"/>
  <c r="E72" i="1"/>
  <c r="E71" i="1"/>
  <c r="E70" i="1"/>
  <c r="E69" i="1"/>
  <c r="H68" i="1"/>
  <c r="E68" i="1"/>
  <c r="E67" i="1"/>
  <c r="AD65" i="1"/>
  <c r="E65" i="1"/>
  <c r="H64" i="1"/>
  <c r="E64" i="1"/>
  <c r="D63" i="1"/>
  <c r="E63" i="1" s="1"/>
  <c r="H63" i="1" s="1"/>
  <c r="H56" i="1" s="1"/>
  <c r="E62" i="1"/>
  <c r="E61" i="1"/>
  <c r="E60" i="1"/>
  <c r="E59" i="1"/>
  <c r="AD58" i="1"/>
  <c r="E58" i="1"/>
  <c r="E57" i="1"/>
  <c r="E56" i="1" s="1"/>
  <c r="AD56" i="1"/>
  <c r="G56" i="1"/>
  <c r="F56" i="1"/>
  <c r="C56" i="1"/>
  <c r="E55" i="1"/>
  <c r="F55" i="1" s="1"/>
  <c r="H55" i="1" s="1"/>
  <c r="F54" i="1"/>
  <c r="H54" i="1" s="1"/>
  <c r="E54" i="1"/>
  <c r="E53" i="1"/>
  <c r="F53" i="1" s="1"/>
  <c r="F52" i="1"/>
  <c r="E52" i="1"/>
  <c r="H52" i="1" s="1"/>
  <c r="E51" i="1"/>
  <c r="F51" i="1" s="1"/>
  <c r="H51" i="1" s="1"/>
  <c r="F50" i="1"/>
  <c r="H50" i="1" s="1"/>
  <c r="E50" i="1"/>
  <c r="E49" i="1"/>
  <c r="F49" i="1" s="1"/>
  <c r="E48" i="1"/>
  <c r="F48" i="1" s="1"/>
  <c r="G48" i="1" s="1"/>
  <c r="F47" i="1"/>
  <c r="E47" i="1"/>
  <c r="H47" i="1" s="1"/>
  <c r="E46" i="1"/>
  <c r="F46" i="1" s="1"/>
  <c r="H46" i="1" s="1"/>
  <c r="F45" i="1"/>
  <c r="H45" i="1" s="1"/>
  <c r="E45" i="1"/>
  <c r="E44" i="1"/>
  <c r="F44" i="1" s="1"/>
  <c r="E43" i="1"/>
  <c r="F43" i="1" s="1"/>
  <c r="D42" i="1"/>
  <c r="C42" i="1"/>
  <c r="E41" i="1"/>
  <c r="H41" i="1" s="1"/>
  <c r="E40" i="1"/>
  <c r="H40" i="1" s="1"/>
  <c r="E39" i="1"/>
  <c r="H39" i="1" s="1"/>
  <c r="E38" i="1"/>
  <c r="H38" i="1" s="1"/>
  <c r="E37" i="1"/>
  <c r="H37" i="1" s="1"/>
  <c r="AC36" i="1"/>
  <c r="AB36" i="1"/>
  <c r="H36" i="1"/>
  <c r="E36" i="1"/>
  <c r="G35" i="1"/>
  <c r="E35" i="1"/>
  <c r="H35" i="1" s="1"/>
  <c r="H34" i="1"/>
  <c r="E34" i="1"/>
  <c r="G33" i="1"/>
  <c r="F33" i="1"/>
  <c r="F32" i="1" s="1"/>
  <c r="D33" i="1"/>
  <c r="E33" i="1" s="1"/>
  <c r="X32" i="1"/>
  <c r="Y32" i="1" s="1"/>
  <c r="G32" i="1"/>
  <c r="C32" i="1"/>
  <c r="E31" i="1"/>
  <c r="F31" i="1" s="1"/>
  <c r="G31" i="1" s="1"/>
  <c r="E30" i="1"/>
  <c r="F30" i="1" s="1"/>
  <c r="G30" i="1" s="1"/>
  <c r="D30" i="1"/>
  <c r="D29" i="1"/>
  <c r="E29" i="1" s="1"/>
  <c r="E28" i="1"/>
  <c r="D27" i="1"/>
  <c r="E27" i="1" s="1"/>
  <c r="D26" i="1"/>
  <c r="E26" i="1" s="1"/>
  <c r="AC25" i="1"/>
  <c r="E25" i="1"/>
  <c r="D25" i="1"/>
  <c r="F24" i="1"/>
  <c r="G24" i="1" s="1"/>
  <c r="E24" i="1"/>
  <c r="D23" i="1"/>
  <c r="E23" i="1" s="1"/>
  <c r="X22" i="1"/>
  <c r="D22" i="1"/>
  <c r="C22" i="1"/>
  <c r="F21" i="1"/>
  <c r="G21" i="1" s="1"/>
  <c r="E21" i="1"/>
  <c r="F20" i="1"/>
  <c r="G20" i="1" s="1"/>
  <c r="E20" i="1"/>
  <c r="F19" i="1"/>
  <c r="G19" i="1" s="1"/>
  <c r="E19" i="1"/>
  <c r="F18" i="1"/>
  <c r="G18" i="1" s="1"/>
  <c r="E18" i="1"/>
  <c r="F17" i="1"/>
  <c r="G17" i="1" s="1"/>
  <c r="E17" i="1"/>
  <c r="Z16" i="1"/>
  <c r="E16" i="1"/>
  <c r="E15" i="1"/>
  <c r="AJ14" i="1"/>
  <c r="H14" i="1"/>
  <c r="F14" i="1"/>
  <c r="G14" i="1" s="1"/>
  <c r="E14" i="1"/>
  <c r="AE13" i="1"/>
  <c r="D13" i="1"/>
  <c r="E13" i="1" s="1"/>
  <c r="X12" i="1"/>
  <c r="X13" i="1" s="1"/>
  <c r="D12" i="1"/>
  <c r="C12" i="1"/>
  <c r="H11" i="1"/>
  <c r="E11" i="1"/>
  <c r="H10" i="1"/>
  <c r="E10" i="1"/>
  <c r="H9" i="1"/>
  <c r="E9" i="1"/>
  <c r="H8" i="1"/>
  <c r="E8" i="1"/>
  <c r="H7" i="1"/>
  <c r="E7" i="1"/>
  <c r="H6" i="1"/>
  <c r="E6" i="1"/>
  <c r="E4" i="1" s="1"/>
  <c r="H5" i="1"/>
  <c r="H4" i="1" s="1"/>
  <c r="E5" i="1"/>
  <c r="G4" i="1"/>
  <c r="F4" i="1"/>
  <c r="D4" i="1"/>
  <c r="C4" i="1"/>
  <c r="C76" i="1" s="1"/>
  <c r="H27" i="1" l="1"/>
  <c r="F27" i="1"/>
  <c r="G27" i="1" s="1"/>
  <c r="AD64" i="1"/>
  <c r="AD57" i="1"/>
  <c r="AE57" i="1" s="1"/>
  <c r="E22" i="1"/>
  <c r="H23" i="1"/>
  <c r="F23" i="1"/>
  <c r="H33" i="1"/>
  <c r="E32" i="1"/>
  <c r="H16" i="1"/>
  <c r="F29" i="1"/>
  <c r="G29" i="1" s="1"/>
  <c r="H29" i="1"/>
  <c r="E12" i="1"/>
  <c r="E76" i="1" s="1"/>
  <c r="F13" i="1"/>
  <c r="F26" i="1"/>
  <c r="G26" i="1" s="1"/>
  <c r="AB27" i="1" s="1"/>
  <c r="H26" i="1"/>
  <c r="F42" i="1"/>
  <c r="G43" i="1"/>
  <c r="G42" i="1" s="1"/>
  <c r="H18" i="1"/>
  <c r="H21" i="1"/>
  <c r="H44" i="1"/>
  <c r="H49" i="1"/>
  <c r="H53" i="1"/>
  <c r="D56" i="1"/>
  <c r="H17" i="1"/>
  <c r="H19" i="1"/>
  <c r="H20" i="1"/>
  <c r="H24" i="1"/>
  <c r="F15" i="1"/>
  <c r="G15" i="1" s="1"/>
  <c r="F16" i="1"/>
  <c r="G16" i="1" s="1"/>
  <c r="H25" i="1"/>
  <c r="F28" i="1"/>
  <c r="G28" i="1" s="1"/>
  <c r="H30" i="1"/>
  <c r="H31" i="1"/>
  <c r="AD36" i="1"/>
  <c r="H43" i="1"/>
  <c r="H48" i="1"/>
  <c r="AD59" i="1"/>
  <c r="AD61" i="1" s="1"/>
  <c r="E42" i="1"/>
  <c r="F25" i="1"/>
  <c r="G25" i="1" s="1"/>
  <c r="AD25" i="1" s="1"/>
  <c r="D32" i="1"/>
  <c r="D76" i="1" s="1"/>
  <c r="E78" i="1" l="1"/>
  <c r="D78" i="1"/>
  <c r="G13" i="1"/>
  <c r="G12" i="1" s="1"/>
  <c r="F12" i="1"/>
  <c r="H15" i="1"/>
  <c r="H42" i="1"/>
  <c r="H13" i="1"/>
  <c r="H12" i="1" s="1"/>
  <c r="G23" i="1"/>
  <c r="G22" i="1" s="1"/>
  <c r="AE22" i="1" s="1"/>
  <c r="F22" i="1"/>
  <c r="H32" i="1"/>
  <c r="AD34" i="1"/>
  <c r="H22" i="1"/>
  <c r="AE58" i="1"/>
  <c r="H28" i="1"/>
  <c r="AE26" i="1"/>
  <c r="AE23" i="1"/>
  <c r="AD12" i="1" l="1"/>
  <c r="Y12" i="1"/>
  <c r="F76" i="1"/>
  <c r="G76" i="1"/>
  <c r="H76" i="1"/>
  <c r="AD23" i="1"/>
  <c r="Y22" i="1"/>
  <c r="AD78" i="1" l="1"/>
  <c r="AB76" i="1"/>
  <c r="AB78" i="1" s="1"/>
  <c r="G90" i="1"/>
  <c r="G92" i="1" s="1"/>
  <c r="G99" i="1" l="1"/>
  <c r="G101" i="1" s="1"/>
</calcChain>
</file>

<file path=xl/sharedStrings.xml><?xml version="1.0" encoding="utf-8"?>
<sst xmlns="http://schemas.openxmlformats.org/spreadsheetml/2006/main" count="96" uniqueCount="93">
  <si>
    <t xml:space="preserve">
Fideicomiso de Alianza para el Campo de Guanajuato  &lt;&lt;ALCAMPO&gt;&gt;
Estado Analítico del Ejercicio del Presupuesto de Egresos
Clasificación por Objeto del Gasto (Capítulo y Concepto)
Del 01 de Enero al 31 de Diciembre de 2025
(Cifras en pesos)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</si>
  <si>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</si>
  <si>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</si>
  <si>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</si>
  <si>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</si>
  <si>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</si>
  <si>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</si>
  <si>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</si>
  <si>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</si>
  <si>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Devengado notas</t>
  </si>
  <si>
    <t>diferencia</t>
  </si>
  <si>
    <t>CXP ESF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</si>
  <si>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</si>
  <si>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</si>
  <si>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</si>
  <si>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</si>
  <si>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</si>
  <si>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</si>
  <si>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</si>
  <si>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</si>
  <si>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</si>
  <si>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</si>
  <si>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</si>
  <si>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</si>
  <si>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</si>
  <si>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</si>
  <si>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</si>
  <si>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</si>
  <si>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</si>
  <si>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</si>
  <si>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</si>
  <si>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</si>
  <si>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</si>
  <si>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</si>
  <si>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</si>
  <si>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</si>
  <si>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</si>
  <si>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</si>
  <si>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</si>
  <si>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</si>
  <si>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</si>
  <si>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se modifico con el archivo revision del cog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</si>
  <si>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</si>
  <si>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</si>
  <si>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</si>
  <si>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</si>
  <si>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</si>
  <si>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</si>
  <si>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</si>
  <si>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</si>
  <si>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</si>
  <si>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</si>
  <si>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</si>
  <si>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</si>
  <si>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</si>
  <si>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</si>
  <si>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</si>
  <si>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</si>
  <si>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</si>
  <si>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</si>
  <si>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</si>
  <si>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</si>
  <si>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</si>
  <si>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</si>
  <si>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</si>
  <si>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</si>
  <si>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</si>
  <si>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</si>
  <si>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</si>
  <si>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</si>
  <si>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</si>
  <si>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</si>
  <si>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</si>
  <si>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SUMAR PROD GEN DEL MES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</si>
  <si>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</si>
  <si>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</si>
  <si>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</si>
  <si>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</si>
  <si>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</si>
  <si>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</si>
  <si>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</si>
  <si>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</si>
  <si>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</si>
  <si>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</si>
  <si>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</si>
  <si>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</si>
  <si>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Total del Egreso</t>
  </si>
  <si>
    <t>“Bajo protesta de decir verdad declaramos que los Estados Financieros y sus notas, son razonablemente correctos y son responsabilidad del emisor”.</t>
  </si>
  <si>
    <t>Cuentas por pagar</t>
  </si>
  <si>
    <t>estado de situaciónn financiera</t>
  </si>
  <si>
    <t>efectivo</t>
  </si>
  <si>
    <t>por depositar</t>
  </si>
  <si>
    <t>diferencia en presupuestal por ser un ejercicio nuevo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</si>
</sst>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(* #,##0_);_(* \(#,##0\);_(* &quot;-&quot;??_);_(@_)"/>
    <numFmt numFmtId="165" formatCode="#,##0.0000000000"/>
    <numFmt numFmtId="166" formatCode="_-* #,##0_-;\-* #,##0_-;_-* &quot;-&quot;??_-;_-@_-"/>
  </numFmts>
  <fonts count="15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20"/>
      <color rgb="FFFF0000"/>
      <name val="Arial"/>
      <family val="2"/>
    </font>
    <font>
      <sz val="10"/>
      <color rgb="FFFF0000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2" fillId="0" borderId="0"/>
    <xf numFmtId="0" fontId="4" fillId="0" borderId="0"/>
    <xf numFmtId="43" fontId="6" fillId="0" borderId="0" applyFont="0" applyFill="0" applyBorder="0" applyAlignment="0" applyProtection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</cellStyleXfs>
  <cellXfs count="64">
    <xf numFmtId="0" fontId="0" fillId="0" borderId="0" xfId="0"/>
    <xf numFmtId="0" fontId="3" fillId="0" borderId="0" xfId="1" applyFont="1" applyAlignment="1">
      <alignment vertical="center"/>
    </xf>
    <xf numFmtId="0" fontId="5" fillId="2" borderId="1" xfId="2" applyFont="1" applyFill="1" applyBorder="1" applyAlignment="1" applyProtection="1">
      <alignment horizontal="center" vertical="center" wrapText="1"/>
      <protection locked="0"/>
    </xf>
    <xf numFmtId="0" fontId="5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3" xfId="2" applyFont="1" applyFill="1" applyBorder="1" applyAlignment="1" applyProtection="1">
      <alignment horizontal="center" vertical="center" wrapText="1"/>
      <protection locked="0"/>
    </xf>
    <xf numFmtId="0" fontId="5" fillId="3" borderId="0" xfId="2" applyFont="1" applyFill="1" applyAlignment="1" applyProtection="1">
      <alignment horizontal="center" vertical="center" wrapText="1"/>
      <protection locked="0"/>
    </xf>
    <xf numFmtId="43" fontId="3" fillId="0" borderId="0" xfId="3" applyFont="1" applyAlignment="1">
      <alignment vertical="center"/>
    </xf>
    <xf numFmtId="43" fontId="3" fillId="3" borderId="0" xfId="3" applyFont="1" applyFill="1" applyAlignment="1">
      <alignment vertical="center"/>
    </xf>
    <xf numFmtId="0" fontId="3" fillId="3" borderId="0" xfId="1" applyFont="1" applyFill="1" applyAlignment="1">
      <alignment vertical="center"/>
    </xf>
    <xf numFmtId="0" fontId="5" fillId="2" borderId="4" xfId="2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 wrapText="1"/>
    </xf>
    <xf numFmtId="4" fontId="5" fillId="3" borderId="0" xfId="2" applyNumberFormat="1" applyFont="1" applyFill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/>
    </xf>
    <xf numFmtId="4" fontId="5" fillId="2" borderId="6" xfId="2" applyNumberFormat="1" applyFont="1" applyFill="1" applyBorder="1" applyAlignment="1">
      <alignment horizontal="center" vertical="center" wrapText="1"/>
    </xf>
    <xf numFmtId="164" fontId="5" fillId="2" borderId="6" xfId="3" applyNumberFormat="1" applyFont="1" applyFill="1" applyBorder="1" applyAlignment="1">
      <alignment horizontal="center" vertical="center" wrapText="1"/>
    </xf>
    <xf numFmtId="4" fontId="5" fillId="2" borderId="7" xfId="2" applyNumberFormat="1" applyFont="1" applyFill="1" applyBorder="1" applyAlignment="1">
      <alignment horizontal="center" vertical="center" wrapText="1"/>
    </xf>
    <xf numFmtId="43" fontId="5" fillId="2" borderId="6" xfId="3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left"/>
    </xf>
    <xf numFmtId="3" fontId="3" fillId="3" borderId="5" xfId="0" applyNumberFormat="1" applyFont="1" applyFill="1" applyBorder="1" applyProtection="1">
      <protection locked="0"/>
    </xf>
    <xf numFmtId="3" fontId="5" fillId="3" borderId="0" xfId="0" applyNumberFormat="1" applyFont="1" applyFill="1" applyProtection="1">
      <protection locked="0"/>
    </xf>
    <xf numFmtId="43" fontId="3" fillId="3" borderId="0" xfId="1" applyNumberFormat="1" applyFont="1" applyFill="1" applyAlignment="1">
      <alignment vertical="center"/>
    </xf>
    <xf numFmtId="4" fontId="3" fillId="3" borderId="0" xfId="1" applyNumberFormat="1" applyFont="1" applyFill="1" applyAlignment="1">
      <alignment vertical="center"/>
    </xf>
    <xf numFmtId="0" fontId="7" fillId="3" borderId="8" xfId="0" applyFont="1" applyFill="1" applyBorder="1" applyAlignment="1">
      <alignment horizontal="left" indent="2"/>
    </xf>
    <xf numFmtId="3" fontId="7" fillId="3" borderId="0" xfId="0" applyNumberFormat="1" applyFont="1" applyFill="1" applyProtection="1">
      <protection locked="0"/>
    </xf>
    <xf numFmtId="43" fontId="8" fillId="3" borderId="0" xfId="1" applyNumberFormat="1" applyFont="1" applyFill="1" applyAlignment="1">
      <alignment vertical="center"/>
    </xf>
    <xf numFmtId="43" fontId="8" fillId="3" borderId="0" xfId="3" applyFont="1" applyFill="1" applyAlignment="1">
      <alignment vertical="center"/>
    </xf>
    <xf numFmtId="3" fontId="3" fillId="3" borderId="0" xfId="1" applyNumberFormat="1" applyFont="1" applyFill="1" applyAlignment="1">
      <alignment vertical="center"/>
    </xf>
    <xf numFmtId="3" fontId="3" fillId="0" borderId="5" xfId="0" applyNumberFormat="1" applyFont="1" applyBorder="1" applyProtection="1">
      <protection locked="0"/>
    </xf>
    <xf numFmtId="0" fontId="9" fillId="3" borderId="0" xfId="1" applyFont="1" applyFill="1" applyAlignment="1">
      <alignment vertical="center"/>
    </xf>
    <xf numFmtId="3" fontId="9" fillId="3" borderId="5" xfId="0" applyNumberFormat="1" applyFont="1" applyFill="1" applyBorder="1" applyProtection="1">
      <protection locked="0"/>
    </xf>
    <xf numFmtId="43" fontId="9" fillId="3" borderId="0" xfId="3" applyFont="1" applyFill="1" applyAlignment="1">
      <alignment vertical="center"/>
    </xf>
    <xf numFmtId="3" fontId="9" fillId="3" borderId="0" xfId="1" applyNumberFormat="1" applyFont="1" applyFill="1" applyAlignment="1">
      <alignment vertical="center"/>
    </xf>
    <xf numFmtId="3" fontId="3" fillId="0" borderId="0" xfId="4" applyNumberFormat="1" applyFont="1"/>
    <xf numFmtId="164" fontId="10" fillId="3" borderId="0" xfId="3" applyNumberFormat="1" applyFont="1" applyFill="1" applyBorder="1" applyAlignment="1">
      <alignment vertical="center"/>
    </xf>
    <xf numFmtId="3" fontId="11" fillId="3" borderId="0" xfId="1" applyNumberFormat="1" applyFont="1" applyFill="1" applyAlignment="1">
      <alignment vertical="center"/>
    </xf>
    <xf numFmtId="0" fontId="11" fillId="3" borderId="0" xfId="1" applyFont="1" applyFill="1" applyAlignment="1">
      <alignment vertical="center"/>
    </xf>
    <xf numFmtId="43" fontId="9" fillId="3" borderId="0" xfId="1" applyNumberFormat="1" applyFont="1" applyFill="1" applyAlignment="1">
      <alignment vertical="center"/>
    </xf>
    <xf numFmtId="43" fontId="12" fillId="3" borderId="0" xfId="3" applyFont="1" applyFill="1" applyAlignment="1">
      <alignment vertical="center"/>
    </xf>
    <xf numFmtId="164" fontId="13" fillId="3" borderId="0" xfId="3" applyNumberFormat="1" applyFont="1" applyFill="1" applyBorder="1" applyAlignment="1">
      <alignment vertical="center"/>
    </xf>
    <xf numFmtId="165" fontId="3" fillId="3" borderId="0" xfId="1" applyNumberFormat="1" applyFont="1" applyFill="1" applyAlignment="1">
      <alignment vertical="center"/>
    </xf>
    <xf numFmtId="0" fontId="7" fillId="3" borderId="9" xfId="0" applyFont="1" applyFill="1" applyBorder="1" applyAlignment="1">
      <alignment horizontal="left" indent="2"/>
    </xf>
    <xf numFmtId="0" fontId="5" fillId="3" borderId="9" xfId="0" applyFont="1" applyFill="1" applyBorder="1" applyAlignment="1" applyProtection="1">
      <alignment horizontal="left" indent="2"/>
      <protection locked="0"/>
    </xf>
    <xf numFmtId="3" fontId="5" fillId="3" borderId="7" xfId="0" applyNumberFormat="1" applyFont="1" applyFill="1" applyBorder="1" applyProtection="1">
      <protection locked="0"/>
    </xf>
    <xf numFmtId="43" fontId="14" fillId="3" borderId="0" xfId="3" applyFont="1" applyFill="1" applyAlignment="1">
      <alignment vertical="center"/>
    </xf>
    <xf numFmtId="0" fontId="3" fillId="3" borderId="10" xfId="5" applyFont="1" applyFill="1" applyBorder="1" applyAlignment="1">
      <alignment horizontal="left" vertical="center"/>
    </xf>
    <xf numFmtId="0" fontId="3" fillId="3" borderId="0" xfId="5" applyFont="1" applyFill="1" applyAlignment="1">
      <alignment horizontal="left" vertical="center"/>
    </xf>
    <xf numFmtId="43" fontId="3" fillId="3" borderId="0" xfId="3" applyFont="1" applyFill="1" applyProtection="1">
      <protection locked="0"/>
    </xf>
    <xf numFmtId="0" fontId="3" fillId="3" borderId="0" xfId="6" applyFont="1" applyFill="1" applyAlignment="1" applyProtection="1">
      <alignment horizontal="center" vertical="top" wrapText="1"/>
      <protection locked="0"/>
    </xf>
    <xf numFmtId="0" fontId="3" fillId="3" borderId="0" xfId="7" applyFont="1" applyFill="1" applyAlignment="1" applyProtection="1">
      <alignment vertical="top"/>
      <protection locked="0"/>
    </xf>
    <xf numFmtId="0" fontId="3" fillId="3" borderId="0" xfId="7" applyFont="1" applyFill="1" applyAlignment="1" applyProtection="1">
      <alignment horizontal="center" vertical="top"/>
      <protection locked="0"/>
    </xf>
    <xf numFmtId="0" fontId="3" fillId="3" borderId="0" xfId="6" applyFont="1" applyFill="1" applyAlignment="1" applyProtection="1">
      <alignment horizontal="center"/>
      <protection locked="0"/>
    </xf>
    <xf numFmtId="0" fontId="3" fillId="3" borderId="0" xfId="8" applyFont="1" applyFill="1"/>
    <xf numFmtId="43" fontId="3" fillId="3" borderId="0" xfId="3" applyFont="1" applyFill="1"/>
    <xf numFmtId="164" fontId="3" fillId="3" borderId="0" xfId="8" applyNumberFormat="1" applyFont="1" applyFill="1"/>
    <xf numFmtId="164" fontId="3" fillId="3" borderId="0" xfId="3" applyNumberFormat="1" applyFont="1" applyFill="1" applyAlignment="1">
      <alignment vertical="center"/>
    </xf>
    <xf numFmtId="166" fontId="3" fillId="3" borderId="0" xfId="1" applyNumberFormat="1" applyFont="1" applyFill="1" applyAlignment="1">
      <alignment vertical="center"/>
    </xf>
    <xf numFmtId="0" fontId="3" fillId="3" borderId="0" xfId="0" applyFont="1" applyFill="1"/>
    <xf numFmtId="0" fontId="3" fillId="4" borderId="0" xfId="0" applyFont="1" applyFill="1"/>
    <xf numFmtId="43" fontId="3" fillId="4" borderId="0" xfId="3" applyFont="1" applyFill="1"/>
    <xf numFmtId="0" fontId="3" fillId="4" borderId="0" xfId="1" applyFont="1" applyFill="1" applyAlignment="1">
      <alignment vertical="center"/>
    </xf>
    <xf numFmtId="43" fontId="3" fillId="4" borderId="0" xfId="3" applyFont="1" applyFill="1" applyAlignment="1">
      <alignment vertical="center"/>
    </xf>
    <xf numFmtId="0" fontId="3" fillId="0" borderId="0" xfId="0" applyFont="1"/>
    <xf numFmtId="43" fontId="3" fillId="0" borderId="0" xfId="3" applyFont="1"/>
    <xf numFmtId="164" fontId="3" fillId="0" borderId="0" xfId="3" applyNumberFormat="1" applyFont="1" applyAlignment="1">
      <alignment vertical="center"/>
    </xf>
  </cellXfs>
  <cellStyles count="9">
    <cellStyle name="Millares 19" xfId="3"/>
    <cellStyle name="Normal" xfId="0" builtinId="0"/>
    <cellStyle name="Normal 2" xfId="7"/>
    <cellStyle name="Normal 2 2" xfId="5"/>
    <cellStyle name="Normal 2 3 3 3" xfId="1"/>
    <cellStyle name="Normal 2 4 3 2" xfId="6"/>
    <cellStyle name="Normal 29" xfId="4"/>
    <cellStyle name="Normal 3 2 3" xfId="2"/>
    <cellStyle name="Normal 5 3 2 3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manceral/Desktop/2025/FOFAE%202025/4TO%20TRIMESTRE-2025/ASEG/12%20DIC%20%20CUENTA%20PUBLICA%20FOFAE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Alfredo%20Fonseca/afg/2013/CUENTAS%20DE/Relaci&#243;n%20de%20cuentas%20bancarias%20aperturada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formatica/Downloads/Formatos_Anexo_1_Criterios_LDF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camargoz/Desktop/Compartido/4%20EJERCICIO%202022/INFORMACI&#211;N%20FINANCIERA/FICUENCA/2%20LDF/1ER%20TRIMESTRE%20FICUENCA%20LDF%201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EF%20ASEG_04/EF%20ASEG_01_2017/Fidea%20GN%20EFP%2001-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manceral/Desktop/2025/FOFAE%202025/4TO%20TRIMESTRE-2025/FINANZAS/0322_EAE_PEGT_FAC_25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0311_ACT_PEGT_FAC_2402"/>
      <sheetName val="0312_ESF_PEGT_FAC_2402"/>
      <sheetName val="0313_VHP_PEGT_FAC_2402"/>
      <sheetName val="0314_CSF_PEGT_FAC_2402"/>
      <sheetName val="0315_EFE_PEGT_FAC_2402"/>
      <sheetName val="0316_EAA_PEGT_FAC_2402"/>
      <sheetName val="0317_ADP_PEGT_FAC_2402"/>
      <sheetName val="0318_IPC_PEGT_FAC_2402"/>
      <sheetName val="bienes"/>
      <sheetName val="cuentas"/>
      <sheetName val="est fin "/>
      <sheetName val="Notas a los Edos Financiero "/>
      <sheetName val="ACT (2)"/>
      <sheetName val="ESF (2)"/>
      <sheetName val="VHP (2)"/>
      <sheetName val="EFE"/>
      <sheetName val="Notas de Gestión Administrativa"/>
      <sheetName val="Conciliacion_Ig (2)"/>
      <sheetName val="Conciliacion_Eg (2)"/>
      <sheetName val="Memoria (2)"/>
      <sheetName val="0321_EAI PARA ASEG"/>
      <sheetName val="0321_EAI_PEGT_FAC_2304 (2)"/>
      <sheetName val="EAI COMPLEMENTARIO RF"/>
      <sheetName val="0322_EAE_PEGT_FAC_2304"/>
      <sheetName val="CTG"/>
      <sheetName val="CA"/>
      <sheetName val="CFG"/>
      <sheetName val="0323_ENT_PEGT_FAC_2402"/>
      <sheetName val="0324_IND_PEGT_FAC_2402"/>
      <sheetName val="0325_FFF_PEGT_FAC_2402"/>
      <sheetName val="0331_GCP_PEGT_FAC_2402"/>
      <sheetName val="0332_PPI_PEGT_FAC_2402"/>
      <sheetName val="0333_INR_PEGT_FAC_2402"/>
      <sheetName val="0342_IPF_PEGT_FAC_2402"/>
      <sheetName val="0341_BMI_PEGT_FAC"/>
      <sheetName val="0341_BMI_PEGT_FAC_2204"/>
      <sheetName val="0341_Inmuebles_Contable "/>
      <sheetName val="0344_DGF_PEGT_FAC_2402"/>
      <sheetName val="0345_EQB_PEGT_FAC_2402"/>
      <sheetName val="351_BZC_PEGT_FAC_2302 CONTABLE"/>
      <sheetName val="351_BZC_PEGT_FAC_2302 PRESUP)"/>
      <sheetName val="352_contable_PEGT_FAC_2302"/>
      <sheetName val="352_presup_PEGT_FAC_2302"/>
      <sheetName val="0353_REV_PEGT_FAC_2402"/>
      <sheetName val="0354_ING_PEGT_FAC_2402"/>
      <sheetName val="0355_EGR_PEGT_FAC_2402"/>
      <sheetName val="0343_CBP_PEGT_FAC_2402"/>
      <sheetName val="AYUDAS Y SUB"/>
      <sheetName val="Inf. Ad. que dispongan o leyes"/>
      <sheetName val="Hoja1"/>
    </sheetNames>
    <sheetDataSet>
      <sheetData sheetId="0">
        <row r="1">
          <cell r="A1" t="str">
            <v>Ing. Marisol Suárez Correa</v>
          </cell>
          <cell r="C1" t="str">
            <v xml:space="preserve">C.P. Juan  Lara Centeno </v>
          </cell>
        </row>
        <row r="2">
          <cell r="A2" t="str">
            <v>Presidenta Suplente del Comité</v>
          </cell>
          <cell r="C2" t="str">
            <v xml:space="preserve">Dirección de Control y Seguimiento de Fideicomisos </v>
          </cell>
        </row>
      </sheetData>
      <sheetData sheetId="1">
        <row r="29">
          <cell r="B29">
            <v>182616.74</v>
          </cell>
        </row>
        <row r="30">
          <cell r="B30">
            <v>4213342.24</v>
          </cell>
        </row>
        <row r="35">
          <cell r="B35">
            <v>0</v>
          </cell>
        </row>
      </sheetData>
      <sheetData sheetId="2">
        <row r="5">
          <cell r="B5">
            <v>10434819.08</v>
          </cell>
          <cell r="E5">
            <v>495299.42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1">
          <cell r="D11">
            <v>67767326.140000001</v>
          </cell>
          <cell r="F11">
            <v>67767326.140000001</v>
          </cell>
        </row>
        <row r="12">
          <cell r="D12">
            <v>37049502.149999999</v>
          </cell>
          <cell r="F12">
            <v>37049502.149999999</v>
          </cell>
        </row>
        <row r="15">
          <cell r="D15">
            <v>115483388.63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-1"/>
      <sheetName val="F01"/>
      <sheetName val="F-2"/>
      <sheetName val="F-3"/>
      <sheetName val="F02"/>
      <sheetName val="F03"/>
      <sheetName val="F-4"/>
      <sheetName val="F04"/>
      <sheetName val="F-5"/>
      <sheetName val="F05"/>
      <sheetName val="F-6a"/>
      <sheetName val="F06a"/>
      <sheetName val="F-6b"/>
      <sheetName val="F06b"/>
      <sheetName val="F-6c"/>
      <sheetName val="F06c"/>
      <sheetName val="F-6d"/>
      <sheetName val="F06d"/>
      <sheetName val="F-7a"/>
      <sheetName val="F07a"/>
      <sheetName val="F-7b"/>
      <sheetName val="F07b"/>
      <sheetName val="F-7c"/>
      <sheetName val="F07c"/>
      <sheetName val="F-7d"/>
      <sheetName val="F07d"/>
      <sheetName val="F-8"/>
      <sheetName val="F08"/>
    </sheetNames>
    <sheetDataSet>
      <sheetData sheetId="0">
        <row r="3">
          <cell r="C3" t="str">
            <v>Fideicomiso de Apoyo operativo al Consejo de Cuenca Lerma Chapala   &lt;&lt;FICUENCA&gt;&gt;</v>
          </cell>
        </row>
      </sheetData>
      <sheetData sheetId="1">
        <row r="6">
          <cell r="C6" t="str">
            <v>Fideicomiso de Apoyo operativo al Consejo de Cuenca Lerma Chapala &lt;&lt;FICUENCA&gt;&gt;, Gobierno del Estado de Guanajuato</v>
          </cell>
        </row>
        <row r="8">
          <cell r="C8" t="str">
            <v>Guanajuato</v>
          </cell>
        </row>
        <row r="10">
          <cell r="C10" t="str">
            <v>No Aplica</v>
          </cell>
        </row>
        <row r="11">
          <cell r="C11" t="str">
            <v>Gobierno del Estado de Guanajuato</v>
          </cell>
        </row>
        <row r="12">
          <cell r="C12">
            <v>2022</v>
          </cell>
        </row>
        <row r="15">
          <cell r="C15">
            <v>1</v>
          </cell>
        </row>
        <row r="16">
          <cell r="C16" t="str">
            <v>Del 1 de enero al 30 de marzo de 2022 (b)</v>
          </cell>
        </row>
        <row r="18">
          <cell r="D18" t="str">
            <v>Monto pagado de la inversión al 30 de marzo de 2022 (k)</v>
          </cell>
          <cell r="E18" t="str">
            <v>Monto pagado de la inversión actualizado al 30 de marzo de 2022 (l)</v>
          </cell>
          <cell r="F18" t="str">
            <v>Saldo pendiente por pagar de la inversión al 30 de marzo de 2022 (m = g – l)</v>
          </cell>
        </row>
        <row r="20">
          <cell r="F20" t="str">
            <v>Saldo al 31 de diciembre de 2021 (d)</v>
          </cell>
        </row>
        <row r="23">
          <cell r="D23">
            <v>2023</v>
          </cell>
          <cell r="E23" t="str">
            <v>2024 (d)</v>
          </cell>
          <cell r="F23" t="str">
            <v>2025 (d)</v>
          </cell>
          <cell r="G23" t="str">
            <v>2026 (d)</v>
          </cell>
          <cell r="H23" t="str">
            <v>2027 (d)</v>
          </cell>
          <cell r="I23" t="str">
            <v>2028 (d)</v>
          </cell>
        </row>
        <row r="25">
          <cell r="D25" t="str">
            <v>2017 ¹ (c)</v>
          </cell>
          <cell r="E25" t="str">
            <v>2018 ¹ (c)</v>
          </cell>
          <cell r="F25" t="str">
            <v>2019 ¹ (c)</v>
          </cell>
          <cell r="G25" t="str">
            <v>2020 ¹ (c)</v>
          </cell>
          <cell r="H25" t="str">
            <v>2021 ¹ (c)</v>
          </cell>
        </row>
      </sheetData>
      <sheetData sheetId="2"/>
      <sheetData sheetId="3"/>
      <sheetData sheetId="4"/>
      <sheetData sheetId="5"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G22">
            <v>0</v>
          </cell>
          <cell r="H22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</sheetData>
      <sheetData sheetId="6">
        <row r="8">
          <cell r="E8">
            <v>1608151.6779999998</v>
          </cell>
          <cell r="G8">
            <v>134942.79286363636</v>
          </cell>
          <cell r="H8">
            <v>134942.79286363636</v>
          </cell>
          <cell r="I8">
            <v>375267.4160909091</v>
          </cell>
          <cell r="J8">
            <v>375267.4160909091</v>
          </cell>
          <cell r="K8">
            <v>1232884.2619090909</v>
          </cell>
        </row>
        <row r="22">
          <cell r="E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</row>
        <row r="28">
          <cell r="E28">
            <v>1608151.6779999998</v>
          </cell>
          <cell r="G28">
            <v>134942.79286363636</v>
          </cell>
          <cell r="H28">
            <v>134942.79286363636</v>
          </cell>
          <cell r="I28">
            <v>375267.4160909091</v>
          </cell>
          <cell r="J28">
            <v>375267.4160909091</v>
          </cell>
          <cell r="K28">
            <v>1232884.2619090909</v>
          </cell>
        </row>
      </sheetData>
      <sheetData sheetId="7"/>
      <sheetData sheetId="8"/>
      <sheetData sheetId="9"/>
      <sheetData sheetId="10"/>
      <sheetData sheetId="11">
        <row r="14">
          <cell r="E14">
            <v>0</v>
          </cell>
        </row>
      </sheetData>
      <sheetData sheetId="12"/>
      <sheetData sheetId="13">
        <row r="48">
          <cell r="E48">
            <v>0</v>
          </cell>
        </row>
      </sheetData>
      <sheetData sheetId="14"/>
      <sheetData sheetId="15">
        <row r="9">
          <cell r="B9">
            <v>0</v>
          </cell>
          <cell r="C9">
            <v>3446397.26</v>
          </cell>
          <cell r="D9">
            <v>3446397.26</v>
          </cell>
          <cell r="E9">
            <v>349202.4289</v>
          </cell>
          <cell r="F9">
            <v>320781.03999999998</v>
          </cell>
          <cell r="G9">
            <v>3097194.8310999996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9">
          <cell r="B29">
            <v>0</v>
          </cell>
          <cell r="C29">
            <v>3446397.26</v>
          </cell>
          <cell r="D29">
            <v>3446397.26</v>
          </cell>
          <cell r="E29">
            <v>349202.4289</v>
          </cell>
          <cell r="F29">
            <v>320781.03999999998</v>
          </cell>
          <cell r="G29">
            <v>3097194.8310999996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/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/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/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/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/>
          </cell>
          <cell r="E10">
            <v>46959.1</v>
          </cell>
          <cell r="F10">
            <v>46959.1</v>
          </cell>
          <cell r="G10">
            <v>0</v>
          </cell>
          <cell r="H10" t="str">
            <v/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/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/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/>
          </cell>
          <cell r="E12">
            <v>680010.72</v>
          </cell>
          <cell r="F12">
            <v>1380008.6</v>
          </cell>
          <cell r="G12">
            <v>2.12</v>
          </cell>
          <cell r="H12" t="str">
            <v/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/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/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/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/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/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/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/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/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/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/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/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/>
          </cell>
        </row>
        <row r="19">
          <cell r="A19" t="str">
            <v>311-0-00</v>
          </cell>
          <cell r="B19" t="str">
            <v>Aportaciones</v>
          </cell>
          <cell r="C19" t="str">
            <v/>
          </cell>
          <cell r="D19">
            <v>1673075201.7</v>
          </cell>
          <cell r="E19">
            <v>0</v>
          </cell>
          <cell r="F19">
            <v>809044</v>
          </cell>
          <cell r="G19" t="str">
            <v/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/>
          </cell>
          <cell r="D20">
            <v>806105958.27999997</v>
          </cell>
          <cell r="E20">
            <v>0</v>
          </cell>
          <cell r="F20">
            <v>0</v>
          </cell>
          <cell r="G20" t="str">
            <v/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/>
          </cell>
          <cell r="D21">
            <v>592707906.50999999</v>
          </cell>
          <cell r="E21">
            <v>0</v>
          </cell>
          <cell r="F21">
            <v>0</v>
          </cell>
          <cell r="G21" t="str">
            <v/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/>
          </cell>
          <cell r="D22">
            <v>190861032.30000001</v>
          </cell>
          <cell r="E22">
            <v>0</v>
          </cell>
          <cell r="F22">
            <v>0</v>
          </cell>
          <cell r="G22" t="str">
            <v/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/>
          </cell>
          <cell r="D23">
            <v>22537019.469999999</v>
          </cell>
          <cell r="E23">
            <v>0</v>
          </cell>
          <cell r="F23">
            <v>0</v>
          </cell>
          <cell r="G23" t="str">
            <v/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/>
          </cell>
          <cell r="D24">
            <v>541368548.57000005</v>
          </cell>
          <cell r="E24">
            <v>0</v>
          </cell>
          <cell r="F24">
            <v>0</v>
          </cell>
          <cell r="G24" t="str">
            <v/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/>
          </cell>
          <cell r="D25">
            <v>541368548.57000005</v>
          </cell>
          <cell r="E25">
            <v>0</v>
          </cell>
          <cell r="F25">
            <v>0</v>
          </cell>
          <cell r="G25" t="str">
            <v/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/>
          </cell>
          <cell r="D26">
            <v>10484042.33</v>
          </cell>
          <cell r="E26">
            <v>0</v>
          </cell>
          <cell r="F26">
            <v>0</v>
          </cell>
          <cell r="G26" t="str">
            <v/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/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/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/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/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/>
          </cell>
          <cell r="D29">
            <v>2618349.4</v>
          </cell>
          <cell r="E29">
            <v>0</v>
          </cell>
          <cell r="F29">
            <v>0</v>
          </cell>
          <cell r="G29" t="str">
            <v/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/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/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/>
          </cell>
          <cell r="D31">
            <v>288370975.54000002</v>
          </cell>
          <cell r="E31">
            <v>0</v>
          </cell>
          <cell r="F31">
            <v>0</v>
          </cell>
          <cell r="G31" t="str">
            <v/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/>
          </cell>
          <cell r="D32">
            <v>3647412.35</v>
          </cell>
          <cell r="E32">
            <v>0</v>
          </cell>
          <cell r="F32">
            <v>0</v>
          </cell>
          <cell r="G32" t="str">
            <v/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/>
          </cell>
          <cell r="D33">
            <v>-1449284971.5999999</v>
          </cell>
          <cell r="E33">
            <v>0</v>
          </cell>
          <cell r="F33">
            <v>0</v>
          </cell>
          <cell r="G33" t="str">
            <v/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/>
          </cell>
          <cell r="D34">
            <v>5231522.4800000004</v>
          </cell>
          <cell r="E34">
            <v>0</v>
          </cell>
          <cell r="F34">
            <v>0</v>
          </cell>
          <cell r="G34" t="str">
            <v/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/>
          </cell>
          <cell r="D35">
            <v>-1133843798.4200001</v>
          </cell>
          <cell r="E35">
            <v>0</v>
          </cell>
          <cell r="F35">
            <v>0</v>
          </cell>
          <cell r="G35" t="str">
            <v/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/>
          </cell>
          <cell r="D36">
            <v>-158524309.50999999</v>
          </cell>
          <cell r="E36">
            <v>0</v>
          </cell>
          <cell r="F36">
            <v>0</v>
          </cell>
          <cell r="G36" t="str">
            <v/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/>
          </cell>
          <cell r="D37">
            <v>-162148386.15000001</v>
          </cell>
          <cell r="E37">
            <v>0</v>
          </cell>
          <cell r="F37">
            <v>0</v>
          </cell>
          <cell r="G37" t="str">
            <v/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/>
          </cell>
          <cell r="D38">
            <v>0</v>
          </cell>
          <cell r="E38">
            <v>0</v>
          </cell>
          <cell r="F38">
            <v>552977.61</v>
          </cell>
          <cell r="G38" t="str">
            <v/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/>
          </cell>
          <cell r="D39">
            <v>0</v>
          </cell>
          <cell r="E39">
            <v>0</v>
          </cell>
          <cell r="F39">
            <v>552977.61</v>
          </cell>
          <cell r="G39" t="str">
            <v/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/>
          </cell>
          <cell r="D40">
            <v>0</v>
          </cell>
          <cell r="E40">
            <v>0</v>
          </cell>
          <cell r="F40">
            <v>552977.61</v>
          </cell>
          <cell r="G40" t="str">
            <v/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/>
          </cell>
          <cell r="E41">
            <v>25586.65</v>
          </cell>
          <cell r="F41">
            <v>0</v>
          </cell>
          <cell r="G41">
            <v>25586.65</v>
          </cell>
          <cell r="H41" t="str">
            <v/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/>
          </cell>
          <cell r="E42">
            <v>25586.65</v>
          </cell>
          <cell r="F42">
            <v>0</v>
          </cell>
          <cell r="G42">
            <v>25586.65</v>
          </cell>
          <cell r="H42" t="str">
            <v/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/>
          </cell>
          <cell r="E43">
            <v>3016</v>
          </cell>
          <cell r="F43">
            <v>0</v>
          </cell>
          <cell r="G43">
            <v>3016</v>
          </cell>
          <cell r="H43" t="str">
            <v/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/>
          </cell>
          <cell r="E44">
            <v>3016</v>
          </cell>
          <cell r="F44">
            <v>0</v>
          </cell>
          <cell r="G44">
            <v>3016</v>
          </cell>
          <cell r="H44" t="str">
            <v/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/>
          </cell>
          <cell r="E45">
            <v>22570.65</v>
          </cell>
          <cell r="F45">
            <v>0</v>
          </cell>
          <cell r="G45">
            <v>22570.65</v>
          </cell>
          <cell r="H45" t="str">
            <v/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/>
          </cell>
          <cell r="E46">
            <v>22570.65</v>
          </cell>
          <cell r="F46">
            <v>0</v>
          </cell>
          <cell r="G46">
            <v>22570.65</v>
          </cell>
          <cell r="H46" t="str">
            <v/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/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/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/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/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/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/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/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/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/>
          </cell>
          <cell r="E51">
            <v>3387463.3</v>
          </cell>
          <cell r="F51">
            <v>0</v>
          </cell>
          <cell r="G51">
            <v>3387463.3</v>
          </cell>
          <cell r="H51" t="str">
            <v/>
          </cell>
        </row>
        <row r="52">
          <cell r="A52" t="str">
            <v/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/>
          </cell>
          <cell r="D54">
            <v>0</v>
          </cell>
          <cell r="H54">
            <v>0</v>
          </cell>
        </row>
        <row r="55">
          <cell r="A55" t="str">
            <v/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"/>
      <sheetName val="CTG"/>
      <sheetName val="CA"/>
      <sheetName val="CFG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FF00"/>
    <pageSetUpPr fitToPage="1"/>
  </sheetPr>
  <dimension ref="A1:BA109"/>
  <sheetViews>
    <sheetView tabSelected="1" topLeftCell="B46" zoomScale="110" zoomScaleNormal="110" workbookViewId="0">
      <selection activeCell="AN10" sqref="AN10"/>
    </sheetView>
  </sheetViews>
  <sheetFormatPr baseColWidth="10" defaultColWidth="25.5" defaultRowHeight="12.75" x14ac:dyDescent="0.2"/>
  <cols>
    <col min="1" max="1" width="0" style="1" hidden="1" customWidth="1"/>
    <col min="2" max="2" width="85.33203125" style="1" customWidth="1"/>
    <col min="3" max="5" width="23.33203125" style="1" customWidth="1"/>
    <col min="6" max="6" width="23.33203125" style="63" customWidth="1"/>
    <col min="7" max="8" width="23.33203125" style="1" customWidth="1"/>
    <col min="9" max="9" width="2.83203125" style="1" customWidth="1"/>
    <col min="10" max="11" width="25.5" style="6" hidden="1" customWidth="1"/>
    <col min="12" max="15" width="25.5" style="1" hidden="1" customWidth="1"/>
    <col min="16" max="16" width="14" style="1" hidden="1" customWidth="1"/>
    <col min="17" max="17" width="12.1640625" style="1" hidden="1" customWidth="1"/>
    <col min="18" max="18" width="13.5" style="1" hidden="1" customWidth="1"/>
    <col min="19" max="19" width="12.1640625" style="1" hidden="1" customWidth="1"/>
    <col min="20" max="20" width="13.5" style="1" hidden="1" customWidth="1"/>
    <col min="21" max="21" width="10.83203125" style="1" hidden="1" customWidth="1"/>
    <col min="22" max="22" width="13.5" style="1" hidden="1" customWidth="1"/>
    <col min="23" max="23" width="25.5" style="1" hidden="1" customWidth="1"/>
    <col min="24" max="25" width="25.5" style="7" hidden="1" customWidth="1"/>
    <col min="26" max="27" width="25.5" style="8" hidden="1" customWidth="1"/>
    <col min="28" max="29" width="0" style="6" hidden="1" customWidth="1"/>
    <col min="30" max="33" width="0" style="8" hidden="1" customWidth="1"/>
    <col min="34" max="34" width="25.5" style="8"/>
    <col min="35" max="39" width="0" style="8" hidden="1" customWidth="1"/>
    <col min="40" max="53" width="25.5" style="8"/>
    <col min="54" max="16384" width="25.5" style="1"/>
  </cols>
  <sheetData>
    <row r="1" spans="1:36" ht="92.25" customHeight="1" x14ac:dyDescent="0.2">
      <c r="B1" s="2" t="s">
        <v>0</v>
      </c>
      <c r="C1" s="3"/>
      <c r="D1" s="3"/>
      <c r="E1" s="3"/>
      <c r="F1" s="3"/>
      <c r="G1" s="3"/>
      <c r="H1" s="4"/>
      <c r="I1" s="5"/>
    </row>
    <row r="2" spans="1:36" x14ac:dyDescent="0.2">
      <c r="B2" s="9"/>
      <c r="C2" s="2" t="s">
        <v>1</v>
      </c>
      <c r="D2" s="3"/>
      <c r="E2" s="3"/>
      <c r="F2" s="3"/>
      <c r="G2" s="4"/>
      <c r="H2" s="10" t="s">
        <v>2</v>
      </c>
      <c r="I2" s="11"/>
    </row>
    <row r="3" spans="1:36" ht="25.5" x14ac:dyDescent="0.2">
      <c r="B3" s="12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3" t="s">
        <v>8</v>
      </c>
      <c r="H3" s="15"/>
      <c r="I3" s="11"/>
      <c r="P3" s="16" t="s">
        <v>9</v>
      </c>
      <c r="Q3" s="13" t="s">
        <v>10</v>
      </c>
      <c r="R3" s="13" t="s">
        <v>8</v>
      </c>
      <c r="S3" s="13" t="s">
        <v>10</v>
      </c>
      <c r="U3" s="1" t="s">
        <v>11</v>
      </c>
    </row>
    <row r="4" spans="1:36" s="8" customFormat="1" x14ac:dyDescent="0.2">
      <c r="A4" s="8">
        <v>1000</v>
      </c>
      <c r="B4" s="17" t="s">
        <v>12</v>
      </c>
      <c r="C4" s="18">
        <f t="shared" ref="C4:H4" si="0">SUM(C5:C11)</f>
        <v>0</v>
      </c>
      <c r="D4" s="18">
        <f t="shared" si="0"/>
        <v>0</v>
      </c>
      <c r="E4" s="18">
        <f t="shared" si="0"/>
        <v>0</v>
      </c>
      <c r="F4" s="18">
        <f t="shared" si="0"/>
        <v>0</v>
      </c>
      <c r="G4" s="18">
        <f t="shared" si="0"/>
        <v>0</v>
      </c>
      <c r="H4" s="18">
        <f t="shared" si="0"/>
        <v>0</v>
      </c>
      <c r="I4" s="19"/>
      <c r="J4" s="7"/>
      <c r="K4" s="7"/>
      <c r="P4" s="20" t="e">
        <v>#REF!</v>
      </c>
      <c r="R4" s="20">
        <v>929779.83000000007</v>
      </c>
      <c r="S4" s="20"/>
      <c r="T4" s="20" t="e">
        <v>#REF!</v>
      </c>
      <c r="U4" s="21">
        <v>32359.64</v>
      </c>
      <c r="V4" s="7" t="e">
        <v>#REF!</v>
      </c>
      <c r="W4" s="20"/>
      <c r="X4" s="7"/>
      <c r="Y4" s="7"/>
      <c r="AB4" s="7"/>
      <c r="AC4" s="7"/>
    </row>
    <row r="5" spans="1:36" s="8" customFormat="1" x14ac:dyDescent="0.2">
      <c r="A5" s="8">
        <v>11</v>
      </c>
      <c r="B5" s="22" t="s">
        <v>13</v>
      </c>
      <c r="C5" s="18">
        <v>0</v>
      </c>
      <c r="D5" s="18">
        <v>0</v>
      </c>
      <c r="E5" s="18">
        <f t="shared" ref="E5:E11" si="1">C5+D5</f>
        <v>0</v>
      </c>
      <c r="F5" s="18">
        <v>0</v>
      </c>
      <c r="G5" s="18">
        <v>0</v>
      </c>
      <c r="H5" s="18">
        <f t="shared" ref="H5:H11" si="2">E5-F5</f>
        <v>0</v>
      </c>
      <c r="I5" s="23"/>
      <c r="J5" s="7">
        <v>280873.01642400003</v>
      </c>
      <c r="K5" s="7">
        <v>-280873.01642400003</v>
      </c>
      <c r="L5" s="20">
        <v>0</v>
      </c>
      <c r="P5" s="20" t="e">
        <v>#REF!</v>
      </c>
      <c r="Q5" s="24" t="e">
        <v>#REF!</v>
      </c>
      <c r="R5" s="20">
        <v>542536.25</v>
      </c>
      <c r="S5" s="24">
        <v>542536.25</v>
      </c>
      <c r="T5" s="20"/>
      <c r="U5" s="20"/>
      <c r="V5" s="20"/>
      <c r="X5" s="25"/>
      <c r="Y5" s="7"/>
      <c r="AB5" s="7"/>
      <c r="AC5" s="7"/>
    </row>
    <row r="6" spans="1:36" s="8" customFormat="1" x14ac:dyDescent="0.2">
      <c r="A6" s="8">
        <v>2</v>
      </c>
      <c r="B6" s="22" t="s">
        <v>14</v>
      </c>
      <c r="C6" s="18">
        <v>0</v>
      </c>
      <c r="D6" s="18">
        <v>0</v>
      </c>
      <c r="E6" s="18">
        <f t="shared" si="1"/>
        <v>0</v>
      </c>
      <c r="F6" s="18">
        <v>0</v>
      </c>
      <c r="G6" s="18">
        <v>0</v>
      </c>
      <c r="H6" s="18">
        <f t="shared" si="2"/>
        <v>0</v>
      </c>
      <c r="I6" s="23"/>
      <c r="J6" s="7"/>
      <c r="K6" s="7"/>
      <c r="U6" s="20"/>
      <c r="V6" s="20"/>
      <c r="X6" s="7"/>
      <c r="Y6" s="7"/>
      <c r="AB6" s="7"/>
      <c r="AC6" s="7"/>
      <c r="AE6" s="26"/>
    </row>
    <row r="7" spans="1:36" s="8" customFormat="1" x14ac:dyDescent="0.2">
      <c r="A7" s="8">
        <v>3</v>
      </c>
      <c r="B7" s="22" t="s">
        <v>15</v>
      </c>
      <c r="C7" s="18">
        <v>0</v>
      </c>
      <c r="D7" s="18">
        <v>0</v>
      </c>
      <c r="E7" s="18">
        <f t="shared" si="1"/>
        <v>0</v>
      </c>
      <c r="F7" s="18">
        <v>0</v>
      </c>
      <c r="G7" s="18">
        <v>0</v>
      </c>
      <c r="H7" s="18">
        <f t="shared" si="2"/>
        <v>0</v>
      </c>
      <c r="I7" s="23"/>
      <c r="J7" s="7"/>
      <c r="K7" s="7"/>
      <c r="X7" s="7"/>
      <c r="Y7" s="7"/>
      <c r="AB7" s="7"/>
      <c r="AC7" s="7"/>
    </row>
    <row r="8" spans="1:36" s="8" customFormat="1" x14ac:dyDescent="0.2">
      <c r="A8" s="8">
        <v>4</v>
      </c>
      <c r="B8" s="22" t="s">
        <v>16</v>
      </c>
      <c r="C8" s="18">
        <v>0</v>
      </c>
      <c r="D8" s="18">
        <v>0</v>
      </c>
      <c r="E8" s="18">
        <f t="shared" si="1"/>
        <v>0</v>
      </c>
      <c r="F8" s="18">
        <v>0</v>
      </c>
      <c r="G8" s="18">
        <v>0</v>
      </c>
      <c r="H8" s="18">
        <f t="shared" si="2"/>
        <v>0</v>
      </c>
      <c r="I8" s="23"/>
      <c r="J8" s="7"/>
      <c r="K8" s="7"/>
      <c r="X8" s="7"/>
      <c r="Y8" s="7"/>
      <c r="AB8" s="7"/>
      <c r="AC8" s="7"/>
    </row>
    <row r="9" spans="1:36" s="8" customFormat="1" x14ac:dyDescent="0.2">
      <c r="A9" s="8">
        <v>5</v>
      </c>
      <c r="B9" s="22" t="s">
        <v>17</v>
      </c>
      <c r="C9" s="18">
        <v>0</v>
      </c>
      <c r="D9" s="18">
        <v>0</v>
      </c>
      <c r="E9" s="18">
        <f t="shared" si="1"/>
        <v>0</v>
      </c>
      <c r="F9" s="18">
        <v>0</v>
      </c>
      <c r="G9" s="18">
        <v>0</v>
      </c>
      <c r="H9" s="18">
        <f t="shared" si="2"/>
        <v>0</v>
      </c>
      <c r="I9" s="23"/>
      <c r="J9" s="7"/>
      <c r="K9" s="7"/>
      <c r="X9" s="7"/>
      <c r="Y9" s="7"/>
      <c r="AB9" s="7"/>
      <c r="AC9" s="7"/>
    </row>
    <row r="10" spans="1:36" s="8" customFormat="1" x14ac:dyDescent="0.2">
      <c r="A10" s="8">
        <v>6</v>
      </c>
      <c r="B10" s="22" t="s">
        <v>18</v>
      </c>
      <c r="C10" s="18">
        <v>0</v>
      </c>
      <c r="D10" s="18">
        <v>0</v>
      </c>
      <c r="E10" s="18">
        <f t="shared" si="1"/>
        <v>0</v>
      </c>
      <c r="F10" s="18">
        <v>0</v>
      </c>
      <c r="G10" s="18">
        <v>0</v>
      </c>
      <c r="H10" s="18">
        <f t="shared" si="2"/>
        <v>0</v>
      </c>
      <c r="I10" s="23"/>
      <c r="J10" s="7"/>
      <c r="K10" s="7"/>
      <c r="X10" s="7"/>
      <c r="Y10" s="7"/>
      <c r="AB10" s="7"/>
      <c r="AC10" s="7"/>
    </row>
    <row r="11" spans="1:36" s="8" customFormat="1" x14ac:dyDescent="0.2">
      <c r="A11" s="8">
        <v>7</v>
      </c>
      <c r="B11" s="22" t="s">
        <v>19</v>
      </c>
      <c r="C11" s="18">
        <v>0</v>
      </c>
      <c r="D11" s="18">
        <v>0</v>
      </c>
      <c r="E11" s="18">
        <f t="shared" si="1"/>
        <v>0</v>
      </c>
      <c r="F11" s="18">
        <v>0</v>
      </c>
      <c r="G11" s="27">
        <v>0</v>
      </c>
      <c r="H11" s="27">
        <f t="shared" si="2"/>
        <v>0</v>
      </c>
      <c r="I11" s="23"/>
      <c r="J11" s="7"/>
      <c r="K11" s="7"/>
      <c r="X11" s="7"/>
      <c r="Y11" s="7"/>
      <c r="AB11" s="7"/>
      <c r="AC11" s="7"/>
    </row>
    <row r="12" spans="1:36" s="28" customFormat="1" x14ac:dyDescent="0.2">
      <c r="A12" s="28">
        <v>2000</v>
      </c>
      <c r="B12" s="17" t="s">
        <v>20</v>
      </c>
      <c r="C12" s="29">
        <f t="shared" ref="C12:G12" si="3">SUM(C13:C21)</f>
        <v>0</v>
      </c>
      <c r="D12" s="29">
        <f t="shared" si="3"/>
        <v>182616.74</v>
      </c>
      <c r="E12" s="29">
        <f t="shared" si="3"/>
        <v>182616.74</v>
      </c>
      <c r="F12" s="29">
        <f t="shared" si="3"/>
        <v>182616.74</v>
      </c>
      <c r="G12" s="29">
        <f t="shared" si="3"/>
        <v>182616.74</v>
      </c>
      <c r="H12" s="29">
        <f>SUM(H13:H21)</f>
        <v>0</v>
      </c>
      <c r="I12" s="19"/>
      <c r="J12" s="30"/>
      <c r="K12" s="30"/>
      <c r="X12" s="30">
        <f>'[1]0311_ACT_PEGT_FAC_2402'!B29</f>
        <v>182616.74</v>
      </c>
      <c r="Y12" s="30">
        <f>+F12-X12</f>
        <v>0</v>
      </c>
      <c r="Z12" s="30">
        <v>736956</v>
      </c>
      <c r="AB12" s="30"/>
      <c r="AC12" s="30"/>
      <c r="AD12" s="31">
        <f>+F12-G12</f>
        <v>0</v>
      </c>
      <c r="AE12" s="28">
        <v>69917.16</v>
      </c>
      <c r="AJ12" s="30"/>
    </row>
    <row r="13" spans="1:36" s="8" customFormat="1" x14ac:dyDescent="0.2">
      <c r="A13" s="8">
        <v>2100</v>
      </c>
      <c r="B13" s="22" t="s">
        <v>21</v>
      </c>
      <c r="C13" s="18">
        <v>0</v>
      </c>
      <c r="D13" s="18">
        <f>21345.59+48496.49+46025.23+38248.12</f>
        <v>154115.43</v>
      </c>
      <c r="E13" s="18">
        <f t="shared" ref="E13:E62" si="4">+C13+D13</f>
        <v>154115.43</v>
      </c>
      <c r="F13" s="32">
        <f>+E13</f>
        <v>154115.43</v>
      </c>
      <c r="G13" s="18">
        <f>F13</f>
        <v>154115.43</v>
      </c>
      <c r="H13" s="18">
        <f>+E13-F13</f>
        <v>0</v>
      </c>
      <c r="I13" s="33"/>
      <c r="J13" s="7"/>
      <c r="K13" s="7"/>
      <c r="X13" s="7">
        <f>TRUNC(X12,0)</f>
        <v>182616</v>
      </c>
      <c r="Y13" s="7"/>
      <c r="Z13" s="7">
        <v>1677360</v>
      </c>
      <c r="AB13" s="7"/>
      <c r="AC13" s="7"/>
      <c r="AE13" s="26">
        <f>+AE12-D12</f>
        <v>-112699.57999999999</v>
      </c>
      <c r="AJ13" s="8">
        <v>100</v>
      </c>
    </row>
    <row r="14" spans="1:36" s="8" customFormat="1" x14ac:dyDescent="0.2">
      <c r="A14" s="8">
        <v>2</v>
      </c>
      <c r="B14" s="22" t="s">
        <v>22</v>
      </c>
      <c r="C14" s="18">
        <v>0</v>
      </c>
      <c r="D14" s="18">
        <v>0</v>
      </c>
      <c r="E14" s="18">
        <f t="shared" si="4"/>
        <v>0</v>
      </c>
      <c r="F14" s="18">
        <f t="shared" ref="F14:F21" si="5">+E14</f>
        <v>0</v>
      </c>
      <c r="G14" s="18">
        <f t="shared" ref="G14:G20" si="6">F14</f>
        <v>0</v>
      </c>
      <c r="H14" s="18">
        <f t="shared" ref="H14:H55" si="7">+E14-F14</f>
        <v>0</v>
      </c>
      <c r="I14" s="33"/>
      <c r="J14" s="7"/>
      <c r="K14" s="7"/>
      <c r="X14" s="7"/>
      <c r="Y14" s="7"/>
      <c r="Z14" s="7">
        <v>112498564</v>
      </c>
      <c r="AB14" s="7"/>
      <c r="AC14" s="7"/>
      <c r="AJ14" s="7">
        <f>+AJ12*AJ13</f>
        <v>0</v>
      </c>
    </row>
    <row r="15" spans="1:36" s="8" customFormat="1" x14ac:dyDescent="0.2">
      <c r="A15" s="8">
        <v>3</v>
      </c>
      <c r="B15" s="22" t="s">
        <v>23</v>
      </c>
      <c r="C15" s="18">
        <v>0</v>
      </c>
      <c r="D15" s="18">
        <v>0</v>
      </c>
      <c r="E15" s="18">
        <f t="shared" si="4"/>
        <v>0</v>
      </c>
      <c r="F15" s="18">
        <f t="shared" si="5"/>
        <v>0</v>
      </c>
      <c r="G15" s="18">
        <f t="shared" si="6"/>
        <v>0</v>
      </c>
      <c r="H15" s="18">
        <f t="shared" si="7"/>
        <v>0</v>
      </c>
      <c r="I15" s="33"/>
      <c r="J15" s="7"/>
      <c r="K15" s="7"/>
      <c r="X15" s="7"/>
      <c r="Y15" s="7"/>
      <c r="Z15" s="7">
        <v>199999</v>
      </c>
      <c r="AB15" s="7"/>
      <c r="AC15" s="7"/>
    </row>
    <row r="16" spans="1:36" s="8" customFormat="1" x14ac:dyDescent="0.2">
      <c r="A16" s="8">
        <v>4</v>
      </c>
      <c r="B16" s="22" t="s">
        <v>24</v>
      </c>
      <c r="C16" s="18">
        <v>0</v>
      </c>
      <c r="D16" s="18">
        <v>6579.47</v>
      </c>
      <c r="E16" s="18">
        <f t="shared" si="4"/>
        <v>6579.47</v>
      </c>
      <c r="F16" s="18">
        <f t="shared" si="5"/>
        <v>6579.47</v>
      </c>
      <c r="G16" s="18">
        <f t="shared" si="6"/>
        <v>6579.47</v>
      </c>
      <c r="H16" s="18">
        <f t="shared" si="7"/>
        <v>0</v>
      </c>
      <c r="I16" s="33"/>
      <c r="J16" s="7"/>
      <c r="K16" s="7"/>
      <c r="X16" s="7"/>
      <c r="Y16" s="7"/>
      <c r="Z16" s="7">
        <f>+Z12+Z13+Z14+Z15</f>
        <v>115112879</v>
      </c>
      <c r="AB16" s="7"/>
      <c r="AC16" s="7"/>
    </row>
    <row r="17" spans="1:34" s="8" customFormat="1" x14ac:dyDescent="0.2">
      <c r="A17" s="8">
        <v>5</v>
      </c>
      <c r="B17" s="22" t="s">
        <v>25</v>
      </c>
      <c r="C17" s="18">
        <v>0</v>
      </c>
      <c r="D17" s="18">
        <v>0</v>
      </c>
      <c r="E17" s="18">
        <f t="shared" si="4"/>
        <v>0</v>
      </c>
      <c r="F17" s="18">
        <f t="shared" si="5"/>
        <v>0</v>
      </c>
      <c r="G17" s="18">
        <f t="shared" si="6"/>
        <v>0</v>
      </c>
      <c r="H17" s="18">
        <f t="shared" si="7"/>
        <v>0</v>
      </c>
      <c r="I17" s="33"/>
      <c r="J17" s="7"/>
      <c r="K17" s="7"/>
      <c r="X17" s="7"/>
      <c r="Y17" s="7"/>
      <c r="AB17" s="7"/>
      <c r="AC17" s="7"/>
      <c r="AD17" s="26"/>
    </row>
    <row r="18" spans="1:34" s="8" customFormat="1" x14ac:dyDescent="0.2">
      <c r="A18" s="8">
        <v>6</v>
      </c>
      <c r="B18" s="22" t="s">
        <v>26</v>
      </c>
      <c r="C18" s="18">
        <v>0</v>
      </c>
      <c r="D18" s="18">
        <v>0</v>
      </c>
      <c r="E18" s="18">
        <f t="shared" si="4"/>
        <v>0</v>
      </c>
      <c r="F18" s="18">
        <f t="shared" si="5"/>
        <v>0</v>
      </c>
      <c r="G18" s="18">
        <f t="shared" si="6"/>
        <v>0</v>
      </c>
      <c r="H18" s="18">
        <f t="shared" si="7"/>
        <v>0</v>
      </c>
      <c r="I18" s="33"/>
      <c r="J18" s="7"/>
      <c r="K18" s="7"/>
      <c r="X18" s="7"/>
      <c r="Y18" s="7"/>
      <c r="AB18" s="7"/>
      <c r="AC18" s="7"/>
    </row>
    <row r="19" spans="1:34" s="8" customFormat="1" x14ac:dyDescent="0.2">
      <c r="A19" s="8">
        <v>7</v>
      </c>
      <c r="B19" s="22" t="s">
        <v>27</v>
      </c>
      <c r="C19" s="18">
        <v>0</v>
      </c>
      <c r="D19" s="18">
        <v>14974.9</v>
      </c>
      <c r="E19" s="18">
        <f t="shared" si="4"/>
        <v>14974.9</v>
      </c>
      <c r="F19" s="18">
        <f t="shared" si="5"/>
        <v>14974.9</v>
      </c>
      <c r="G19" s="18">
        <f>F19</f>
        <v>14974.9</v>
      </c>
      <c r="H19" s="18">
        <f t="shared" si="7"/>
        <v>0</v>
      </c>
      <c r="I19" s="33"/>
      <c r="J19" s="7"/>
      <c r="K19" s="7"/>
      <c r="X19" s="7"/>
      <c r="Y19" s="7"/>
      <c r="AB19" s="7"/>
      <c r="AC19" s="7"/>
      <c r="AD19" s="26"/>
    </row>
    <row r="20" spans="1:34" s="8" customFormat="1" x14ac:dyDescent="0.2">
      <c r="A20" s="8">
        <v>8</v>
      </c>
      <c r="B20" s="22" t="s">
        <v>28</v>
      </c>
      <c r="C20" s="18">
        <v>0</v>
      </c>
      <c r="D20" s="18">
        <v>0</v>
      </c>
      <c r="E20" s="18">
        <f t="shared" si="4"/>
        <v>0</v>
      </c>
      <c r="F20" s="18">
        <f t="shared" si="5"/>
        <v>0</v>
      </c>
      <c r="G20" s="18">
        <f t="shared" si="6"/>
        <v>0</v>
      </c>
      <c r="H20" s="18">
        <f t="shared" si="7"/>
        <v>0</v>
      </c>
      <c r="I20" s="33"/>
      <c r="J20" s="7"/>
      <c r="K20" s="7"/>
      <c r="X20" s="7"/>
      <c r="Y20" s="7"/>
      <c r="AB20" s="7"/>
      <c r="AC20" s="7"/>
      <c r="AD20" s="8">
        <v>3818142.24</v>
      </c>
    </row>
    <row r="21" spans="1:34" s="8" customFormat="1" ht="25.5" x14ac:dyDescent="0.2">
      <c r="A21" s="8">
        <v>9</v>
      </c>
      <c r="B21" s="22" t="s">
        <v>29</v>
      </c>
      <c r="C21" s="18">
        <v>0</v>
      </c>
      <c r="D21" s="18">
        <v>6946.94</v>
      </c>
      <c r="E21" s="18">
        <f t="shared" si="4"/>
        <v>6946.94</v>
      </c>
      <c r="F21" s="32">
        <f t="shared" si="5"/>
        <v>6946.94</v>
      </c>
      <c r="G21" s="18">
        <f>F21</f>
        <v>6946.94</v>
      </c>
      <c r="H21" s="18">
        <f t="shared" si="7"/>
        <v>0</v>
      </c>
      <c r="I21" s="33"/>
      <c r="J21" s="7"/>
      <c r="K21" s="7"/>
      <c r="X21" s="7"/>
      <c r="Y21" s="7"/>
      <c r="AB21" s="7"/>
      <c r="AC21" s="7"/>
      <c r="AD21" s="34"/>
      <c r="AE21" s="35"/>
      <c r="AF21" s="35"/>
    </row>
    <row r="22" spans="1:34" s="28" customFormat="1" x14ac:dyDescent="0.2">
      <c r="A22" s="28">
        <v>3</v>
      </c>
      <c r="B22" s="17" t="s">
        <v>30</v>
      </c>
      <c r="C22" s="29">
        <f t="shared" ref="C22:D22" si="8">SUM(C23:C31)</f>
        <v>0</v>
      </c>
      <c r="D22" s="29">
        <f t="shared" si="8"/>
        <v>4213342.24</v>
      </c>
      <c r="E22" s="29">
        <f>SUM(E23:E31)</f>
        <v>4213342.24</v>
      </c>
      <c r="F22" s="29">
        <f>SUM(F23:F31)</f>
        <v>4213342.24</v>
      </c>
      <c r="G22" s="29">
        <f>SUM(G23:G31)</f>
        <v>3718042.8200000003</v>
      </c>
      <c r="H22" s="29">
        <f>SUM(H23:H31)</f>
        <v>0</v>
      </c>
      <c r="I22" s="19"/>
      <c r="J22" s="30"/>
      <c r="K22" s="30"/>
      <c r="S22" s="36"/>
      <c r="X22" s="30">
        <f>'[1]0311_ACT_PEGT_FAC_2402'!B30</f>
        <v>4213342.24</v>
      </c>
      <c r="Y22" s="30">
        <f>+F22-X22</f>
        <v>0</v>
      </c>
      <c r="AB22" s="30">
        <v>1800050.42</v>
      </c>
      <c r="AC22" s="30"/>
      <c r="AD22" s="26">
        <v>2759838.77</v>
      </c>
      <c r="AE22" s="26">
        <f>+G22-AD22</f>
        <v>958204.05000000028</v>
      </c>
      <c r="AF22" s="26"/>
    </row>
    <row r="23" spans="1:34" s="8" customFormat="1" x14ac:dyDescent="0.2">
      <c r="A23" s="8">
        <v>1</v>
      </c>
      <c r="B23" s="22" t="s">
        <v>31</v>
      </c>
      <c r="C23" s="18">
        <v>0</v>
      </c>
      <c r="D23" s="18">
        <f>15500-15500</f>
        <v>0</v>
      </c>
      <c r="E23" s="18">
        <f t="shared" si="4"/>
        <v>0</v>
      </c>
      <c r="F23" s="18">
        <f t="shared" ref="F23:F24" si="9">+E23</f>
        <v>0</v>
      </c>
      <c r="G23" s="18">
        <f t="shared" ref="G23:G31" si="10">F23</f>
        <v>0</v>
      </c>
      <c r="H23" s="18">
        <f t="shared" si="7"/>
        <v>0</v>
      </c>
      <c r="I23" s="33"/>
      <c r="J23" s="7">
        <v>4038</v>
      </c>
      <c r="K23" s="7">
        <v>1110</v>
      </c>
      <c r="P23" s="20" t="e">
        <v>#REF!</v>
      </c>
      <c r="Q23" s="20" t="e">
        <v>#REF!</v>
      </c>
      <c r="R23" s="20">
        <v>5685</v>
      </c>
      <c r="S23" s="20">
        <v>3143</v>
      </c>
      <c r="X23" s="7"/>
      <c r="Y23" s="7"/>
      <c r="AB23" s="7"/>
      <c r="AC23" s="7"/>
      <c r="AD23" s="26">
        <f>+F22-G22</f>
        <v>495299.41999999993</v>
      </c>
      <c r="AE23" s="26">
        <f>+E22-F22</f>
        <v>0</v>
      </c>
      <c r="AF23" s="26"/>
    </row>
    <row r="24" spans="1:34" s="8" customFormat="1" x14ac:dyDescent="0.2">
      <c r="A24" s="8">
        <v>2</v>
      </c>
      <c r="B24" s="22" t="s">
        <v>32</v>
      </c>
      <c r="C24" s="18">
        <v>0</v>
      </c>
      <c r="D24" s="18">
        <v>27995.439999999999</v>
      </c>
      <c r="E24" s="18">
        <f t="shared" si="4"/>
        <v>27995.439999999999</v>
      </c>
      <c r="F24" s="18">
        <f t="shared" si="9"/>
        <v>27995.439999999999</v>
      </c>
      <c r="G24" s="18">
        <f t="shared" si="10"/>
        <v>27995.439999999999</v>
      </c>
      <c r="H24" s="18">
        <f t="shared" si="7"/>
        <v>0</v>
      </c>
      <c r="I24" s="33"/>
      <c r="J24" s="7"/>
      <c r="K24" s="7"/>
      <c r="X24" s="7"/>
      <c r="Y24" s="7"/>
      <c r="AB24" s="7"/>
      <c r="AC24" s="7"/>
      <c r="AD24" s="26"/>
      <c r="AE24" s="26"/>
      <c r="AF24" s="26"/>
    </row>
    <row r="25" spans="1:34" s="8" customFormat="1" x14ac:dyDescent="0.2">
      <c r="A25" s="8">
        <v>3</v>
      </c>
      <c r="B25" s="22" t="s">
        <v>33</v>
      </c>
      <c r="C25" s="18">
        <v>0</v>
      </c>
      <c r="D25" s="18">
        <f>59732.88+393040.63+292439.42-232-187074.56+723521.56-311098.93+462160.19+451854.04+383651.42+649624.97+1719.93+395200</f>
        <v>3314539.5500000003</v>
      </c>
      <c r="E25" s="18">
        <f t="shared" si="4"/>
        <v>3314539.5500000003</v>
      </c>
      <c r="F25" s="18">
        <f>+E25</f>
        <v>3314539.5500000003</v>
      </c>
      <c r="G25" s="18">
        <f>F25-100099.42-395200</f>
        <v>2819240.1300000004</v>
      </c>
      <c r="H25" s="18">
        <f t="shared" si="7"/>
        <v>0</v>
      </c>
      <c r="I25" s="33"/>
      <c r="J25" s="37">
        <v>9838.1424550000011</v>
      </c>
      <c r="K25" s="7">
        <v>-994.61245500000041</v>
      </c>
      <c r="L25" s="20">
        <v>0</v>
      </c>
      <c r="M25" s="8">
        <v>1963.64</v>
      </c>
      <c r="N25" s="20">
        <v>1963.64</v>
      </c>
      <c r="P25" s="20" t="e">
        <v>#REF!</v>
      </c>
      <c r="Q25" s="24" t="e">
        <v>#REF!</v>
      </c>
      <c r="R25" s="20">
        <v>47226.78</v>
      </c>
      <c r="S25" s="24">
        <v>38383.25</v>
      </c>
      <c r="X25" s="7"/>
      <c r="Y25" s="7"/>
      <c r="AB25" s="7">
        <v>930794.27</v>
      </c>
      <c r="AC25" s="7">
        <f>+AB25-D25</f>
        <v>-2383745.2800000003</v>
      </c>
      <c r="AD25" s="26">
        <f>+E25-G25</f>
        <v>495299.41999999993</v>
      </c>
      <c r="AE25" s="26">
        <v>318100.28999999998</v>
      </c>
      <c r="AF25" s="26"/>
    </row>
    <row r="26" spans="1:34" s="8" customFormat="1" x14ac:dyDescent="0.2">
      <c r="A26" s="8">
        <v>4</v>
      </c>
      <c r="B26" s="22" t="s">
        <v>34</v>
      </c>
      <c r="C26" s="18">
        <v>0</v>
      </c>
      <c r="D26" s="18">
        <f>50780.11+50780.11+50733.71+52946.84+53204.94-78.3+52914.94+232+53019.34+105911.08+9431.18+43646.16+2.85+52865.69+16240.22+36628.32</f>
        <v>629259.18999999983</v>
      </c>
      <c r="E26" s="18">
        <f t="shared" si="4"/>
        <v>629259.18999999983</v>
      </c>
      <c r="F26" s="18">
        <f t="shared" ref="F26:F31" si="11">+E26</f>
        <v>629259.18999999983</v>
      </c>
      <c r="G26" s="18">
        <f>F26</f>
        <v>629259.18999999983</v>
      </c>
      <c r="H26" s="18">
        <f>+E26-F26</f>
        <v>0</v>
      </c>
      <c r="I26" s="33"/>
      <c r="J26" s="37">
        <v>32739.23</v>
      </c>
      <c r="K26" s="7">
        <v>3207.4300000000039</v>
      </c>
      <c r="P26" s="20" t="e">
        <v>#REF!</v>
      </c>
      <c r="Q26" s="20" t="e">
        <v>#REF!</v>
      </c>
      <c r="R26" s="20">
        <v>76391.56</v>
      </c>
      <c r="S26" s="20">
        <v>40444.899999999994</v>
      </c>
      <c r="X26" s="7"/>
      <c r="Y26" s="7"/>
      <c r="AB26" s="7">
        <v>475421.5</v>
      </c>
      <c r="AC26" s="7"/>
      <c r="AD26" s="26"/>
      <c r="AE26" s="26">
        <f>+E22-AE25</f>
        <v>3895241.95</v>
      </c>
      <c r="AF26" s="26"/>
    </row>
    <row r="27" spans="1:34" s="8" customFormat="1" x14ac:dyDescent="0.2">
      <c r="A27" s="8">
        <v>5</v>
      </c>
      <c r="B27" s="22" t="s">
        <v>35</v>
      </c>
      <c r="C27" s="18">
        <v>0</v>
      </c>
      <c r="D27" s="18">
        <f>40000+8361.62</f>
        <v>48361.62</v>
      </c>
      <c r="E27" s="18">
        <f t="shared" si="4"/>
        <v>48361.62</v>
      </c>
      <c r="F27" s="18">
        <f t="shared" si="11"/>
        <v>48361.62</v>
      </c>
      <c r="G27" s="18">
        <f t="shared" si="10"/>
        <v>48361.62</v>
      </c>
      <c r="H27" s="18">
        <f t="shared" si="7"/>
        <v>0</v>
      </c>
      <c r="I27" s="33"/>
      <c r="J27" s="7">
        <v>25688.720000000001</v>
      </c>
      <c r="K27" s="7">
        <v>15115.809999999998</v>
      </c>
      <c r="P27" s="20" t="e">
        <v>#REF!</v>
      </c>
      <c r="Q27" s="20" t="e">
        <v>#REF!</v>
      </c>
      <c r="R27" s="20">
        <v>80609.440000000002</v>
      </c>
      <c r="S27" s="20">
        <v>54686.55</v>
      </c>
      <c r="X27" s="7"/>
      <c r="Y27" s="7"/>
      <c r="AB27" s="7">
        <f>+G26-AB26</f>
        <v>153837.68999999983</v>
      </c>
      <c r="AC27" s="7"/>
      <c r="AD27" s="26"/>
      <c r="AE27" s="26"/>
      <c r="AF27" s="26"/>
    </row>
    <row r="28" spans="1:34" s="8" customFormat="1" x14ac:dyDescent="0.2">
      <c r="A28" s="8">
        <v>6</v>
      </c>
      <c r="B28" s="22" t="s">
        <v>36</v>
      </c>
      <c r="C28" s="18">
        <v>0</v>
      </c>
      <c r="D28" s="18">
        <v>129595.2</v>
      </c>
      <c r="E28" s="18">
        <f t="shared" si="4"/>
        <v>129595.2</v>
      </c>
      <c r="F28" s="18">
        <f t="shared" si="11"/>
        <v>129595.2</v>
      </c>
      <c r="G28" s="18">
        <f>F28</f>
        <v>129595.2</v>
      </c>
      <c r="H28" s="18">
        <f t="shared" si="7"/>
        <v>0</v>
      </c>
      <c r="I28" s="33"/>
      <c r="J28" s="7"/>
      <c r="K28" s="7"/>
      <c r="X28" s="7"/>
      <c r="Y28" s="7"/>
      <c r="AB28" s="7"/>
      <c r="AC28" s="7"/>
    </row>
    <row r="29" spans="1:34" s="8" customFormat="1" x14ac:dyDescent="0.2">
      <c r="A29" s="8">
        <v>7</v>
      </c>
      <c r="B29" s="22" t="s">
        <v>37</v>
      </c>
      <c r="C29" s="18">
        <v>0</v>
      </c>
      <c r="D29" s="18">
        <f>15047.58+7587.74</f>
        <v>22635.32</v>
      </c>
      <c r="E29" s="18">
        <f t="shared" si="4"/>
        <v>22635.32</v>
      </c>
      <c r="F29" s="18">
        <f t="shared" si="11"/>
        <v>22635.32</v>
      </c>
      <c r="G29" s="18">
        <f>F29</f>
        <v>22635.32</v>
      </c>
      <c r="H29" s="18">
        <f t="shared" si="7"/>
        <v>0</v>
      </c>
      <c r="I29" s="33"/>
      <c r="J29" s="7"/>
      <c r="K29" s="7"/>
      <c r="P29" s="20" t="e">
        <v>#REF!</v>
      </c>
      <c r="Q29" s="20" t="e">
        <v>#REF!</v>
      </c>
      <c r="R29" s="20">
        <v>4150</v>
      </c>
      <c r="S29" s="20">
        <v>4038</v>
      </c>
      <c r="X29" s="7"/>
      <c r="Y29" s="7"/>
      <c r="AB29" s="7"/>
      <c r="AC29" s="7"/>
      <c r="AD29" s="21"/>
    </row>
    <row r="30" spans="1:34" s="8" customFormat="1" x14ac:dyDescent="0.2">
      <c r="A30" s="8">
        <v>8</v>
      </c>
      <c r="B30" s="22" t="s">
        <v>38</v>
      </c>
      <c r="C30" s="18">
        <v>0</v>
      </c>
      <c r="D30" s="18">
        <f>15955.92+25000</f>
        <v>40955.919999999998</v>
      </c>
      <c r="E30" s="18">
        <f t="shared" si="4"/>
        <v>40955.919999999998</v>
      </c>
      <c r="F30" s="18">
        <f t="shared" si="11"/>
        <v>40955.919999999998</v>
      </c>
      <c r="G30" s="18">
        <f t="shared" si="10"/>
        <v>40955.919999999998</v>
      </c>
      <c r="H30" s="18">
        <f t="shared" si="7"/>
        <v>0</v>
      </c>
      <c r="I30" s="33"/>
      <c r="J30" s="7"/>
      <c r="K30" s="7"/>
      <c r="P30" s="20" t="e">
        <v>#REF!</v>
      </c>
      <c r="R30" s="20">
        <v>162028.79999999999</v>
      </c>
      <c r="S30" s="20">
        <v>161232.79999999999</v>
      </c>
      <c r="X30" s="7"/>
      <c r="Y30" s="7"/>
      <c r="AB30" s="7"/>
      <c r="AC30" s="7"/>
      <c r="AD30" s="26"/>
    </row>
    <row r="31" spans="1:34" s="8" customFormat="1" x14ac:dyDescent="0.2">
      <c r="A31" s="8">
        <v>9</v>
      </c>
      <c r="B31" s="22" t="s">
        <v>39</v>
      </c>
      <c r="C31" s="18">
        <v>0</v>
      </c>
      <c r="D31" s="18">
        <v>0</v>
      </c>
      <c r="E31" s="18">
        <f t="shared" si="4"/>
        <v>0</v>
      </c>
      <c r="F31" s="18">
        <f t="shared" si="11"/>
        <v>0</v>
      </c>
      <c r="G31" s="18">
        <f t="shared" si="10"/>
        <v>0</v>
      </c>
      <c r="H31" s="18">
        <f t="shared" si="7"/>
        <v>0</v>
      </c>
      <c r="I31" s="33"/>
      <c r="J31" s="7">
        <v>6459.7485999999999</v>
      </c>
      <c r="K31" s="7">
        <v>100.2514000000001</v>
      </c>
      <c r="L31" s="20">
        <v>-2431</v>
      </c>
      <c r="P31" s="20" t="e">
        <v>#REF!</v>
      </c>
      <c r="Q31" s="24" t="e">
        <v>#REF!</v>
      </c>
      <c r="R31" s="20">
        <v>11152</v>
      </c>
      <c r="S31" s="24">
        <v>7023</v>
      </c>
      <c r="X31" s="7"/>
      <c r="Y31" s="7"/>
      <c r="AB31" s="7"/>
      <c r="AC31" s="7"/>
      <c r="AG31" s="26"/>
      <c r="AH31" s="26"/>
    </row>
    <row r="32" spans="1:34" s="28" customFormat="1" x14ac:dyDescent="0.2">
      <c r="A32" s="28">
        <v>4</v>
      </c>
      <c r="B32" s="17" t="s">
        <v>40</v>
      </c>
      <c r="C32" s="29">
        <f t="shared" ref="C32" si="12">SUM(C33:C41)</f>
        <v>0</v>
      </c>
      <c r="D32" s="29">
        <f>SUM(D33:D41)</f>
        <v>101074562.00000001</v>
      </c>
      <c r="E32" s="29">
        <f>SUM(E33:E41)</f>
        <v>101074562.00000001</v>
      </c>
      <c r="F32" s="29">
        <f>SUM(F33:F41)</f>
        <v>101074562</v>
      </c>
      <c r="G32" s="29">
        <f>SUM(G33:G41)</f>
        <v>101074562</v>
      </c>
      <c r="H32" s="29">
        <f>SUM(H33:H41)</f>
        <v>0</v>
      </c>
      <c r="I32" s="19"/>
      <c r="J32" s="30"/>
      <c r="K32" s="30"/>
      <c r="X32" s="30">
        <f>'[1]0311_ACT_PEGT_FAC_2402'!B35</f>
        <v>0</v>
      </c>
      <c r="Y32" s="30">
        <f>+X32-G32</f>
        <v>-101074562</v>
      </c>
      <c r="AB32" s="30"/>
      <c r="AC32" s="30"/>
      <c r="AD32" s="31" t="s">
        <v>41</v>
      </c>
      <c r="AG32" s="26"/>
      <c r="AH32" s="26"/>
    </row>
    <row r="33" spans="2:34" s="8" customFormat="1" x14ac:dyDescent="0.2">
      <c r="B33" s="22" t="s">
        <v>42</v>
      </c>
      <c r="C33" s="18">
        <v>0</v>
      </c>
      <c r="D33" s="18">
        <f>7000000+65274562+36699502.15+2621313+350000-3500000-3500000-128548.86-79194.96-395200-3267871.33</f>
        <v>101074562.00000001</v>
      </c>
      <c r="E33" s="18">
        <f t="shared" si="4"/>
        <v>101074562.00000001</v>
      </c>
      <c r="F33" s="18">
        <f>7000000+88074562-3500000+13000000-3500000</f>
        <v>101074562</v>
      </c>
      <c r="G33" s="18">
        <f>7000000+88074562-3500000+13000000-3500000</f>
        <v>101074562</v>
      </c>
      <c r="H33" s="18">
        <f t="shared" si="7"/>
        <v>0</v>
      </c>
      <c r="I33" s="33"/>
      <c r="J33" s="7"/>
      <c r="K33" s="7"/>
      <c r="X33" s="7"/>
      <c r="Y33" s="7"/>
      <c r="AB33" s="7"/>
      <c r="AC33" s="7"/>
      <c r="AD33" s="26">
        <v>3870815.15</v>
      </c>
      <c r="AG33" s="26"/>
      <c r="AH33" s="26"/>
    </row>
    <row r="34" spans="2:34" s="8" customFormat="1" x14ac:dyDescent="0.2">
      <c r="B34" s="22" t="s">
        <v>43</v>
      </c>
      <c r="C34" s="18">
        <v>0</v>
      </c>
      <c r="D34" s="18">
        <v>0</v>
      </c>
      <c r="E34" s="18">
        <f t="shared" si="4"/>
        <v>0</v>
      </c>
      <c r="F34" s="18">
        <v>0</v>
      </c>
      <c r="G34" s="18">
        <v>0</v>
      </c>
      <c r="H34" s="18">
        <f>+E34-F34</f>
        <v>0</v>
      </c>
      <c r="I34" s="33"/>
      <c r="J34" s="7"/>
      <c r="K34" s="7"/>
      <c r="X34" s="7"/>
      <c r="Y34" s="7"/>
      <c r="AB34" s="7">
        <v>66448564</v>
      </c>
      <c r="AC34" s="7"/>
      <c r="AD34" s="26">
        <f>+AD33-H33</f>
        <v>3870815.15</v>
      </c>
      <c r="AE34" s="20"/>
      <c r="AG34" s="26"/>
      <c r="AH34" s="26"/>
    </row>
    <row r="35" spans="2:34" s="8" customFormat="1" x14ac:dyDescent="0.2">
      <c r="B35" s="22" t="s">
        <v>44</v>
      </c>
      <c r="C35" s="18">
        <v>0</v>
      </c>
      <c r="D35" s="18">
        <v>0</v>
      </c>
      <c r="E35" s="18">
        <f t="shared" si="4"/>
        <v>0</v>
      </c>
      <c r="F35" s="18">
        <v>0</v>
      </c>
      <c r="G35" s="18">
        <f>F35</f>
        <v>0</v>
      </c>
      <c r="H35" s="18">
        <f>+E35-F35</f>
        <v>0</v>
      </c>
      <c r="I35" s="33"/>
      <c r="J35" s="7"/>
      <c r="K35" s="7"/>
      <c r="X35" s="7"/>
      <c r="Y35" s="7"/>
      <c r="AB35" s="7">
        <v>46390100.700000003</v>
      </c>
      <c r="AC35" s="7"/>
      <c r="AD35" s="26">
        <v>104816828.29000001</v>
      </c>
      <c r="AG35" s="26"/>
      <c r="AH35" s="26"/>
    </row>
    <row r="36" spans="2:34" s="8" customFormat="1" x14ac:dyDescent="0.2">
      <c r="B36" s="22" t="s">
        <v>45</v>
      </c>
      <c r="C36" s="18">
        <v>0</v>
      </c>
      <c r="D36" s="18">
        <v>0</v>
      </c>
      <c r="E36" s="18">
        <f t="shared" si="4"/>
        <v>0</v>
      </c>
      <c r="F36" s="18">
        <v>0</v>
      </c>
      <c r="G36" s="18">
        <v>0</v>
      </c>
      <c r="H36" s="18">
        <f t="shared" si="7"/>
        <v>0</v>
      </c>
      <c r="I36" s="33"/>
      <c r="J36" s="7"/>
      <c r="K36" s="7"/>
      <c r="X36" s="7"/>
      <c r="Y36" s="7"/>
      <c r="AB36" s="7">
        <f>+AB34+AB35</f>
        <v>112838664.7</v>
      </c>
      <c r="AC36" s="7">
        <f>+AB36-F34</f>
        <v>112838664.7</v>
      </c>
      <c r="AD36" s="26">
        <f>+AD35-D33</f>
        <v>3742266.2899999917</v>
      </c>
      <c r="AE36" s="20"/>
      <c r="AG36" s="26"/>
      <c r="AH36" s="26"/>
    </row>
    <row r="37" spans="2:34" s="8" customFormat="1" x14ac:dyDescent="0.2">
      <c r="B37" s="22" t="s">
        <v>46</v>
      </c>
      <c r="C37" s="18">
        <v>0</v>
      </c>
      <c r="D37" s="18">
        <v>0</v>
      </c>
      <c r="E37" s="18">
        <f t="shared" si="4"/>
        <v>0</v>
      </c>
      <c r="F37" s="18">
        <v>0</v>
      </c>
      <c r="G37" s="18">
        <v>0</v>
      </c>
      <c r="H37" s="18">
        <f t="shared" si="7"/>
        <v>0</v>
      </c>
      <c r="I37" s="33"/>
      <c r="J37" s="7"/>
      <c r="K37" s="7"/>
      <c r="X37" s="7"/>
      <c r="Y37" s="7"/>
      <c r="AB37" s="7"/>
      <c r="AC37" s="7"/>
      <c r="AG37" s="26"/>
      <c r="AH37" s="26"/>
    </row>
    <row r="38" spans="2:34" s="8" customFormat="1" x14ac:dyDescent="0.2">
      <c r="B38" s="22" t="s">
        <v>47</v>
      </c>
      <c r="C38" s="18">
        <v>0</v>
      </c>
      <c r="D38" s="18">
        <v>0</v>
      </c>
      <c r="E38" s="18">
        <f t="shared" si="4"/>
        <v>0</v>
      </c>
      <c r="F38" s="18">
        <v>0</v>
      </c>
      <c r="G38" s="18">
        <v>0</v>
      </c>
      <c r="H38" s="18">
        <f t="shared" si="7"/>
        <v>0</v>
      </c>
      <c r="I38" s="33"/>
      <c r="J38" s="7"/>
      <c r="K38" s="7"/>
      <c r="X38" s="7"/>
      <c r="Y38" s="7"/>
      <c r="AB38" s="7"/>
      <c r="AC38" s="7"/>
      <c r="AG38" s="26"/>
      <c r="AH38" s="26"/>
    </row>
    <row r="39" spans="2:34" s="8" customFormat="1" x14ac:dyDescent="0.2">
      <c r="B39" s="22" t="s">
        <v>48</v>
      </c>
      <c r="C39" s="18">
        <v>0</v>
      </c>
      <c r="D39" s="18">
        <v>0</v>
      </c>
      <c r="E39" s="18">
        <f t="shared" si="4"/>
        <v>0</v>
      </c>
      <c r="F39" s="18">
        <v>0</v>
      </c>
      <c r="G39" s="18">
        <v>0</v>
      </c>
      <c r="H39" s="18">
        <f t="shared" si="7"/>
        <v>0</v>
      </c>
      <c r="I39" s="33"/>
      <c r="J39" s="7"/>
      <c r="K39" s="7"/>
      <c r="X39" s="7"/>
      <c r="Y39" s="7"/>
      <c r="AB39" s="7"/>
      <c r="AC39" s="7"/>
      <c r="AE39" s="26"/>
      <c r="AG39" s="26"/>
      <c r="AH39" s="26"/>
    </row>
    <row r="40" spans="2:34" s="8" customFormat="1" x14ac:dyDescent="0.2">
      <c r="B40" s="22" t="s">
        <v>49</v>
      </c>
      <c r="C40" s="18">
        <v>0</v>
      </c>
      <c r="D40" s="18">
        <v>0</v>
      </c>
      <c r="E40" s="18">
        <f t="shared" si="4"/>
        <v>0</v>
      </c>
      <c r="F40" s="18">
        <v>0</v>
      </c>
      <c r="G40" s="18">
        <v>0</v>
      </c>
      <c r="H40" s="18">
        <f t="shared" si="7"/>
        <v>0</v>
      </c>
      <c r="I40" s="33"/>
      <c r="J40" s="7"/>
      <c r="K40" s="7"/>
      <c r="X40" s="7"/>
      <c r="Y40" s="7"/>
      <c r="AB40" s="7"/>
      <c r="AC40" s="7"/>
      <c r="AG40" s="26"/>
      <c r="AH40" s="26"/>
    </row>
    <row r="41" spans="2:34" s="8" customFormat="1" x14ac:dyDescent="0.2">
      <c r="B41" s="22" t="s">
        <v>50</v>
      </c>
      <c r="C41" s="18">
        <v>0</v>
      </c>
      <c r="D41" s="18">
        <v>0</v>
      </c>
      <c r="E41" s="18">
        <f t="shared" si="4"/>
        <v>0</v>
      </c>
      <c r="F41" s="18">
        <v>0</v>
      </c>
      <c r="G41" s="18">
        <v>0</v>
      </c>
      <c r="H41" s="18">
        <f t="shared" si="7"/>
        <v>0</v>
      </c>
      <c r="I41" s="33"/>
      <c r="J41" s="7"/>
      <c r="K41" s="7"/>
      <c r="X41" s="7"/>
      <c r="Y41" s="7"/>
      <c r="AB41" s="7"/>
      <c r="AC41" s="7"/>
      <c r="AG41" s="26"/>
      <c r="AH41" s="26"/>
    </row>
    <row r="42" spans="2:34" s="28" customFormat="1" x14ac:dyDescent="0.2">
      <c r="B42" s="17" t="s">
        <v>51</v>
      </c>
      <c r="C42" s="29">
        <f t="shared" ref="C42:G42" si="13">SUM(C43:C51)</f>
        <v>0</v>
      </c>
      <c r="D42" s="29">
        <f>SUM(D43:D51)</f>
        <v>73347.990000000005</v>
      </c>
      <c r="E42" s="29">
        <f t="shared" si="13"/>
        <v>73347.990000000005</v>
      </c>
      <c r="F42" s="29">
        <f t="shared" si="13"/>
        <v>73347.990000000005</v>
      </c>
      <c r="G42" s="29">
        <f t="shared" si="13"/>
        <v>73347.990000000005</v>
      </c>
      <c r="H42" s="29">
        <f>SUM(H43:H51)</f>
        <v>0</v>
      </c>
      <c r="I42" s="19"/>
      <c r="J42" s="30"/>
      <c r="K42" s="30"/>
      <c r="X42" s="30"/>
      <c r="Y42" s="30"/>
      <c r="AB42" s="30"/>
      <c r="AC42" s="30"/>
    </row>
    <row r="43" spans="2:34" s="8" customFormat="1" x14ac:dyDescent="0.2">
      <c r="B43" s="22" t="s">
        <v>52</v>
      </c>
      <c r="C43" s="18">
        <v>0</v>
      </c>
      <c r="D43" s="18">
        <v>14999.99</v>
      </c>
      <c r="E43" s="18">
        <f t="shared" si="4"/>
        <v>14999.99</v>
      </c>
      <c r="F43" s="18">
        <f t="shared" ref="F43:F55" si="14">+E43</f>
        <v>14999.99</v>
      </c>
      <c r="G43" s="18">
        <f>F43</f>
        <v>14999.99</v>
      </c>
      <c r="H43" s="18">
        <f t="shared" si="7"/>
        <v>0</v>
      </c>
      <c r="I43" s="33"/>
      <c r="J43" s="7"/>
      <c r="K43" s="7"/>
      <c r="X43" s="7"/>
      <c r="Y43" s="7"/>
      <c r="AB43" s="7"/>
      <c r="AC43" s="7"/>
    </row>
    <row r="44" spans="2:34" s="8" customFormat="1" x14ac:dyDescent="0.2">
      <c r="B44" s="22" t="s">
        <v>53</v>
      </c>
      <c r="C44" s="18">
        <v>0</v>
      </c>
      <c r="D44" s="18">
        <v>0</v>
      </c>
      <c r="E44" s="18">
        <f t="shared" si="4"/>
        <v>0</v>
      </c>
      <c r="F44" s="18">
        <f t="shared" si="14"/>
        <v>0</v>
      </c>
      <c r="G44" s="18">
        <v>0</v>
      </c>
      <c r="H44" s="18">
        <f t="shared" si="7"/>
        <v>0</v>
      </c>
      <c r="I44" s="33"/>
      <c r="J44" s="7"/>
      <c r="K44" s="7"/>
      <c r="X44" s="7"/>
      <c r="Y44" s="7"/>
      <c r="AB44" s="7"/>
      <c r="AC44" s="7"/>
    </row>
    <row r="45" spans="2:34" s="8" customFormat="1" x14ac:dyDescent="0.2">
      <c r="B45" s="22" t="s">
        <v>54</v>
      </c>
      <c r="C45" s="18">
        <v>0</v>
      </c>
      <c r="D45" s="18">
        <v>0</v>
      </c>
      <c r="E45" s="18">
        <f t="shared" si="4"/>
        <v>0</v>
      </c>
      <c r="F45" s="18">
        <f t="shared" si="14"/>
        <v>0</v>
      </c>
      <c r="G45" s="18">
        <v>0</v>
      </c>
      <c r="H45" s="18">
        <f t="shared" si="7"/>
        <v>0</v>
      </c>
      <c r="I45" s="33"/>
      <c r="J45" s="7"/>
      <c r="K45" s="7"/>
      <c r="X45" s="7"/>
      <c r="Y45" s="7"/>
      <c r="AB45" s="7"/>
      <c r="AC45" s="7"/>
    </row>
    <row r="46" spans="2:34" s="8" customFormat="1" x14ac:dyDescent="0.2">
      <c r="B46" s="22" t="s">
        <v>55</v>
      </c>
      <c r="C46" s="18">
        <v>0</v>
      </c>
      <c r="D46" s="18">
        <v>0</v>
      </c>
      <c r="E46" s="18">
        <f t="shared" si="4"/>
        <v>0</v>
      </c>
      <c r="F46" s="18">
        <f t="shared" si="14"/>
        <v>0</v>
      </c>
      <c r="G46" s="18">
        <v>0</v>
      </c>
      <c r="H46" s="18">
        <f t="shared" si="7"/>
        <v>0</v>
      </c>
      <c r="I46" s="33"/>
      <c r="J46" s="7"/>
      <c r="K46" s="7"/>
      <c r="X46" s="7"/>
      <c r="Y46" s="7"/>
      <c r="AB46" s="7"/>
      <c r="AC46" s="7"/>
    </row>
    <row r="47" spans="2:34" s="8" customFormat="1" x14ac:dyDescent="0.2">
      <c r="B47" s="22" t="s">
        <v>56</v>
      </c>
      <c r="C47" s="18">
        <v>0</v>
      </c>
      <c r="D47" s="18">
        <v>0</v>
      </c>
      <c r="E47" s="18">
        <f t="shared" si="4"/>
        <v>0</v>
      </c>
      <c r="F47" s="18">
        <f t="shared" si="14"/>
        <v>0</v>
      </c>
      <c r="G47" s="18">
        <v>0</v>
      </c>
      <c r="H47" s="18">
        <f t="shared" si="7"/>
        <v>0</v>
      </c>
      <c r="I47" s="33"/>
      <c r="J47" s="7"/>
      <c r="K47" s="7"/>
      <c r="X47" s="7"/>
      <c r="Y47" s="7"/>
      <c r="AB47" s="7"/>
      <c r="AC47" s="7"/>
    </row>
    <row r="48" spans="2:34" s="8" customFormat="1" x14ac:dyDescent="0.2">
      <c r="B48" s="22" t="s">
        <v>57</v>
      </c>
      <c r="C48" s="18">
        <v>0</v>
      </c>
      <c r="D48" s="18">
        <v>58348</v>
      </c>
      <c r="E48" s="18">
        <f t="shared" si="4"/>
        <v>58348</v>
      </c>
      <c r="F48" s="18">
        <f t="shared" si="14"/>
        <v>58348</v>
      </c>
      <c r="G48" s="18">
        <f>+F48</f>
        <v>58348</v>
      </c>
      <c r="H48" s="18">
        <f t="shared" si="7"/>
        <v>0</v>
      </c>
      <c r="I48" s="33"/>
      <c r="J48" s="7"/>
      <c r="K48" s="7"/>
      <c r="X48" s="7"/>
      <c r="Y48" s="7"/>
      <c r="AB48" s="7"/>
      <c r="AC48" s="7"/>
    </row>
    <row r="49" spans="2:31" s="8" customFormat="1" x14ac:dyDescent="0.2">
      <c r="B49" s="22" t="s">
        <v>58</v>
      </c>
      <c r="C49" s="18">
        <v>0</v>
      </c>
      <c r="D49" s="18">
        <v>0</v>
      </c>
      <c r="E49" s="18">
        <f t="shared" si="4"/>
        <v>0</v>
      </c>
      <c r="F49" s="18">
        <f t="shared" si="14"/>
        <v>0</v>
      </c>
      <c r="G49" s="18">
        <v>0</v>
      </c>
      <c r="H49" s="18">
        <f t="shared" si="7"/>
        <v>0</v>
      </c>
      <c r="I49" s="33"/>
      <c r="J49" s="7"/>
      <c r="K49" s="7"/>
      <c r="X49" s="7"/>
      <c r="Y49" s="7"/>
      <c r="AB49" s="7"/>
      <c r="AC49" s="7"/>
    </row>
    <row r="50" spans="2:31" s="8" customFormat="1" x14ac:dyDescent="0.2">
      <c r="B50" s="22" t="s">
        <v>59</v>
      </c>
      <c r="C50" s="18">
        <v>0</v>
      </c>
      <c r="D50" s="18">
        <v>0</v>
      </c>
      <c r="E50" s="18">
        <f t="shared" si="4"/>
        <v>0</v>
      </c>
      <c r="F50" s="18">
        <f t="shared" si="14"/>
        <v>0</v>
      </c>
      <c r="G50" s="18">
        <v>0</v>
      </c>
      <c r="H50" s="18">
        <f t="shared" si="7"/>
        <v>0</v>
      </c>
      <c r="I50" s="33"/>
      <c r="J50" s="7"/>
      <c r="K50" s="7"/>
      <c r="X50" s="7"/>
      <c r="Y50" s="7"/>
      <c r="AB50" s="7"/>
      <c r="AC50" s="7"/>
    </row>
    <row r="51" spans="2:31" s="8" customFormat="1" x14ac:dyDescent="0.2">
      <c r="B51" s="22" t="s">
        <v>60</v>
      </c>
      <c r="C51" s="18">
        <v>0</v>
      </c>
      <c r="D51" s="18">
        <v>0</v>
      </c>
      <c r="E51" s="18">
        <f t="shared" si="4"/>
        <v>0</v>
      </c>
      <c r="F51" s="18">
        <f t="shared" si="14"/>
        <v>0</v>
      </c>
      <c r="G51" s="18">
        <v>0</v>
      </c>
      <c r="H51" s="18">
        <f t="shared" si="7"/>
        <v>0</v>
      </c>
      <c r="I51" s="33"/>
      <c r="J51" s="7"/>
      <c r="K51" s="7"/>
      <c r="X51" s="7"/>
      <c r="Y51" s="7"/>
      <c r="AB51" s="7"/>
      <c r="AC51" s="7"/>
    </row>
    <row r="52" spans="2:31" s="28" customFormat="1" x14ac:dyDescent="0.2">
      <c r="B52" s="17" t="s">
        <v>61</v>
      </c>
      <c r="C52" s="29">
        <v>0</v>
      </c>
      <c r="D52" s="29">
        <v>0</v>
      </c>
      <c r="E52" s="29">
        <f>+C52+D52</f>
        <v>0</v>
      </c>
      <c r="F52" s="18">
        <f t="shared" si="14"/>
        <v>0</v>
      </c>
      <c r="G52" s="29">
        <v>0</v>
      </c>
      <c r="H52" s="29">
        <f t="shared" si="7"/>
        <v>0</v>
      </c>
      <c r="I52" s="38"/>
      <c r="J52" s="30"/>
      <c r="K52" s="30"/>
      <c r="X52" s="30"/>
      <c r="Y52" s="30"/>
      <c r="AB52" s="30"/>
      <c r="AC52" s="30"/>
    </row>
    <row r="53" spans="2:31" s="8" customFormat="1" x14ac:dyDescent="0.2">
      <c r="B53" s="22" t="s">
        <v>62</v>
      </c>
      <c r="C53" s="18">
        <v>0</v>
      </c>
      <c r="D53" s="18">
        <v>0</v>
      </c>
      <c r="E53" s="18">
        <f t="shared" si="4"/>
        <v>0</v>
      </c>
      <c r="F53" s="18">
        <f t="shared" si="14"/>
        <v>0</v>
      </c>
      <c r="G53" s="18">
        <v>0</v>
      </c>
      <c r="H53" s="18">
        <f t="shared" si="7"/>
        <v>0</v>
      </c>
      <c r="I53" s="33"/>
      <c r="J53" s="7"/>
      <c r="K53" s="7"/>
      <c r="X53" s="7"/>
      <c r="Y53" s="7"/>
      <c r="AB53" s="7"/>
      <c r="AC53" s="7"/>
    </row>
    <row r="54" spans="2:31" s="8" customFormat="1" x14ac:dyDescent="0.2">
      <c r="B54" s="22" t="s">
        <v>63</v>
      </c>
      <c r="C54" s="18">
        <v>0</v>
      </c>
      <c r="D54" s="18">
        <v>0</v>
      </c>
      <c r="E54" s="18">
        <f t="shared" si="4"/>
        <v>0</v>
      </c>
      <c r="F54" s="18">
        <f t="shared" si="14"/>
        <v>0</v>
      </c>
      <c r="G54" s="18">
        <v>0</v>
      </c>
      <c r="H54" s="18">
        <f t="shared" si="7"/>
        <v>0</v>
      </c>
      <c r="I54" s="33"/>
      <c r="J54" s="7"/>
      <c r="K54" s="7"/>
      <c r="X54" s="7"/>
      <c r="Y54" s="7"/>
      <c r="AB54" s="7"/>
      <c r="AC54" s="7"/>
    </row>
    <row r="55" spans="2:31" s="8" customFormat="1" x14ac:dyDescent="0.2">
      <c r="B55" s="22" t="s">
        <v>64</v>
      </c>
      <c r="C55" s="18">
        <v>0</v>
      </c>
      <c r="D55" s="18">
        <v>0</v>
      </c>
      <c r="E55" s="18">
        <f t="shared" si="4"/>
        <v>0</v>
      </c>
      <c r="F55" s="18">
        <f t="shared" si="14"/>
        <v>0</v>
      </c>
      <c r="G55" s="18">
        <v>0</v>
      </c>
      <c r="H55" s="18">
        <f t="shared" si="7"/>
        <v>0</v>
      </c>
      <c r="I55" s="33"/>
      <c r="J55" s="7"/>
      <c r="K55" s="7"/>
      <c r="X55" s="7"/>
      <c r="Y55" s="7"/>
      <c r="AB55" s="7"/>
      <c r="AC55" s="7"/>
      <c r="AD55" s="7"/>
    </row>
    <row r="56" spans="2:31" s="28" customFormat="1" x14ac:dyDescent="0.2">
      <c r="B56" s="17" t="s">
        <v>65</v>
      </c>
      <c r="C56" s="29">
        <f t="shared" ref="C56" si="15">SUM(C57:C63)</f>
        <v>0</v>
      </c>
      <c r="D56" s="29">
        <f>SUM(D57:D63)</f>
        <v>9939519.6600000001</v>
      </c>
      <c r="E56" s="29">
        <f>SUM(E57:E63)</f>
        <v>9939519.6600000001</v>
      </c>
      <c r="F56" s="29">
        <f t="shared" ref="F56:G56" si="16">SUM(F57:F63)</f>
        <v>0</v>
      </c>
      <c r="G56" s="29">
        <f t="shared" si="16"/>
        <v>0</v>
      </c>
      <c r="H56" s="29">
        <f>SUM(H57:H63)</f>
        <v>9939519.6600000001</v>
      </c>
      <c r="I56" s="19"/>
      <c r="J56" s="30"/>
      <c r="K56" s="30"/>
      <c r="X56" s="30"/>
      <c r="Y56" s="30"/>
      <c r="AB56" s="30"/>
      <c r="AC56" s="30"/>
      <c r="AD56" s="30">
        <f>6592453.37-951665.19</f>
        <v>5640788.1799999997</v>
      </c>
    </row>
    <row r="57" spans="2:31" s="8" customFormat="1" x14ac:dyDescent="0.2">
      <c r="B57" s="22" t="s">
        <v>66</v>
      </c>
      <c r="C57" s="18">
        <v>0</v>
      </c>
      <c r="D57" s="18">
        <v>0</v>
      </c>
      <c r="E57" s="18">
        <f t="shared" si="4"/>
        <v>0</v>
      </c>
      <c r="F57" s="18">
        <v>0</v>
      </c>
      <c r="G57" s="18">
        <v>0</v>
      </c>
      <c r="H57" s="18">
        <v>0</v>
      </c>
      <c r="I57" s="33"/>
      <c r="J57" s="7"/>
      <c r="K57" s="7"/>
      <c r="X57" s="7"/>
      <c r="Y57" s="7"/>
      <c r="AB57" s="7"/>
      <c r="AC57" s="7"/>
      <c r="AD57" s="7">
        <f>+H56-AD56</f>
        <v>4298731.4800000004</v>
      </c>
      <c r="AE57" s="21">
        <f>-AD57</f>
        <v>-4298731.4800000004</v>
      </c>
    </row>
    <row r="58" spans="2:31" s="8" customFormat="1" x14ac:dyDescent="0.2">
      <c r="B58" s="22" t="s">
        <v>67</v>
      </c>
      <c r="C58" s="18">
        <v>0</v>
      </c>
      <c r="D58" s="18">
        <v>0</v>
      </c>
      <c r="E58" s="18">
        <f t="shared" si="4"/>
        <v>0</v>
      </c>
      <c r="F58" s="18">
        <v>0</v>
      </c>
      <c r="G58" s="18">
        <v>0</v>
      </c>
      <c r="H58" s="18">
        <v>0</v>
      </c>
      <c r="I58" s="33"/>
      <c r="J58" s="7"/>
      <c r="K58" s="7"/>
      <c r="X58" s="7"/>
      <c r="Y58" s="7"/>
      <c r="AB58" s="7"/>
      <c r="AC58" s="7"/>
      <c r="AD58" s="7">
        <f>112774.66+813158.24+73348+79194.96+3267871.33</f>
        <v>4346347.1900000004</v>
      </c>
      <c r="AE58" s="20">
        <f>+AD58-AD59</f>
        <v>4298731.4800000004</v>
      </c>
    </row>
    <row r="59" spans="2:31" s="8" customFormat="1" x14ac:dyDescent="0.2">
      <c r="B59" s="22" t="s">
        <v>68</v>
      </c>
      <c r="C59" s="18">
        <v>0</v>
      </c>
      <c r="D59" s="18">
        <v>0</v>
      </c>
      <c r="E59" s="18">
        <f t="shared" si="4"/>
        <v>0</v>
      </c>
      <c r="F59" s="18">
        <v>0</v>
      </c>
      <c r="G59" s="18">
        <v>0</v>
      </c>
      <c r="H59" s="18">
        <v>0</v>
      </c>
      <c r="I59" s="33"/>
      <c r="J59" s="7"/>
      <c r="K59" s="7"/>
      <c r="X59" s="7"/>
      <c r="Y59" s="7"/>
      <c r="AB59" s="7"/>
      <c r="AC59" s="7"/>
      <c r="AD59" s="7">
        <f>+AD58-AD57</f>
        <v>47615.709999999963</v>
      </c>
    </row>
    <row r="60" spans="2:31" s="8" customFormat="1" x14ac:dyDescent="0.2">
      <c r="B60" s="22" t="s">
        <v>69</v>
      </c>
      <c r="C60" s="18">
        <v>0</v>
      </c>
      <c r="D60" s="18">
        <v>0</v>
      </c>
      <c r="E60" s="18">
        <f t="shared" si="4"/>
        <v>0</v>
      </c>
      <c r="F60" s="18">
        <v>0</v>
      </c>
      <c r="G60" s="18">
        <v>0</v>
      </c>
      <c r="H60" s="18">
        <v>0</v>
      </c>
      <c r="I60" s="33"/>
      <c r="J60" s="7"/>
      <c r="K60" s="7"/>
      <c r="X60" s="7"/>
      <c r="Y60" s="7"/>
      <c r="AB60" s="7"/>
      <c r="AC60" s="7"/>
      <c r="AD60" s="7">
        <v>47615.7</v>
      </c>
    </row>
    <row r="61" spans="2:31" s="8" customFormat="1" x14ac:dyDescent="0.2">
      <c r="B61" s="22" t="s">
        <v>70</v>
      </c>
      <c r="C61" s="18">
        <v>0</v>
      </c>
      <c r="D61" s="18">
        <v>0</v>
      </c>
      <c r="E61" s="18">
        <f t="shared" si="4"/>
        <v>0</v>
      </c>
      <c r="F61" s="18">
        <v>0</v>
      </c>
      <c r="G61" s="18">
        <v>0</v>
      </c>
      <c r="H61" s="18">
        <v>0</v>
      </c>
      <c r="I61" s="33"/>
      <c r="J61" s="7"/>
      <c r="K61" s="7"/>
      <c r="X61" s="7"/>
      <c r="Y61" s="7"/>
      <c r="AB61" s="7"/>
      <c r="AC61" s="7"/>
      <c r="AD61" s="20">
        <f>+AD60-AD59</f>
        <v>-9.9999999656574801E-3</v>
      </c>
    </row>
    <row r="62" spans="2:31" s="8" customFormat="1" x14ac:dyDescent="0.2">
      <c r="B62" s="22" t="s">
        <v>71</v>
      </c>
      <c r="C62" s="18">
        <v>0</v>
      </c>
      <c r="D62" s="18">
        <v>0</v>
      </c>
      <c r="E62" s="18">
        <f t="shared" si="4"/>
        <v>0</v>
      </c>
      <c r="F62" s="18">
        <v>0</v>
      </c>
      <c r="G62" s="18">
        <v>0</v>
      </c>
      <c r="H62" s="18">
        <v>0</v>
      </c>
      <c r="I62" s="33"/>
      <c r="J62" s="7"/>
      <c r="K62" s="7"/>
      <c r="X62" s="7"/>
      <c r="Y62" s="7"/>
      <c r="AB62" s="7"/>
      <c r="AC62" s="7"/>
    </row>
    <row r="63" spans="2:31" s="8" customFormat="1" x14ac:dyDescent="0.2">
      <c r="B63" s="22" t="s">
        <v>72</v>
      </c>
      <c r="C63" s="18">
        <v>0</v>
      </c>
      <c r="D63" s="18">
        <f>7986891.12+4020068.05+44593.05+293068.57-16700-50780.11-50780.11+55247.7-50733.71+59306.87-1520-52946.84-7000000+63078.9+66054.66-8.16-112990.02+130.5-2000000-52914.94-393040.63+90771-350000+3500000+63990.76-292439.42+187074.56+89838.01-53019.34-723521.56+311098.93-568071.27+55891.81+52700.75-504931.38-21345.59-597118.66-48496.49+45671.55+3500000-112774.66-813158.24+47615.7-14999.99-58348+79194.96+3267871.33</f>
        <v>9939519.6600000001</v>
      </c>
      <c r="E63" s="18">
        <f>D63</f>
        <v>9939519.6600000001</v>
      </c>
      <c r="F63" s="18">
        <v>0</v>
      </c>
      <c r="G63" s="18">
        <v>0</v>
      </c>
      <c r="H63" s="18">
        <f>+E63-F63</f>
        <v>9939519.6600000001</v>
      </c>
      <c r="I63" s="33"/>
      <c r="J63" s="7"/>
      <c r="K63" s="7"/>
      <c r="X63" s="7"/>
      <c r="Y63" s="7"/>
      <c r="AB63" s="7"/>
      <c r="AC63" s="7"/>
      <c r="AD63" s="7">
        <v>6592453.3700000001</v>
      </c>
      <c r="AE63" s="7" t="s">
        <v>73</v>
      </c>
    </row>
    <row r="64" spans="2:31" s="28" customFormat="1" x14ac:dyDescent="0.2">
      <c r="B64" s="17" t="s">
        <v>74</v>
      </c>
      <c r="C64" s="29">
        <v>0</v>
      </c>
      <c r="D64" s="29">
        <v>0</v>
      </c>
      <c r="E64" s="29">
        <f>+C64+D64</f>
        <v>0</v>
      </c>
      <c r="F64" s="29">
        <v>0</v>
      </c>
      <c r="G64" s="29">
        <v>0</v>
      </c>
      <c r="H64" s="29">
        <f>+E64-F64</f>
        <v>0</v>
      </c>
      <c r="I64" s="38"/>
      <c r="J64" s="30"/>
      <c r="K64" s="30"/>
      <c r="X64" s="30"/>
      <c r="Y64" s="30"/>
      <c r="AB64" s="30"/>
      <c r="AC64" s="30"/>
      <c r="AD64" s="7">
        <f>+H56-AD63</f>
        <v>3347066.29</v>
      </c>
    </row>
    <row r="65" spans="2:30" s="8" customFormat="1" x14ac:dyDescent="0.2">
      <c r="B65" s="22" t="s">
        <v>75</v>
      </c>
      <c r="C65" s="18">
        <v>0</v>
      </c>
      <c r="D65" s="18">
        <v>0</v>
      </c>
      <c r="E65" s="18">
        <f t="shared" ref="E65:E67" si="17">+C65+D65</f>
        <v>0</v>
      </c>
      <c r="F65" s="18">
        <v>0</v>
      </c>
      <c r="G65" s="18">
        <v>0</v>
      </c>
      <c r="H65" s="18">
        <v>0</v>
      </c>
      <c r="I65" s="33"/>
      <c r="J65" s="7"/>
      <c r="K65" s="7"/>
      <c r="X65" s="7"/>
      <c r="Y65" s="7"/>
      <c r="AB65" s="7"/>
      <c r="AC65" s="7"/>
      <c r="AD65" s="8">
        <f>79194.96+3267871.33</f>
        <v>3347066.29</v>
      </c>
    </row>
    <row r="66" spans="2:30" s="8" customFormat="1" x14ac:dyDescent="0.2">
      <c r="B66" s="22" t="s">
        <v>76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33"/>
      <c r="J66" s="7"/>
      <c r="K66" s="7"/>
      <c r="X66" s="7"/>
      <c r="Y66" s="7"/>
      <c r="AB66" s="7"/>
      <c r="AC66" s="7"/>
      <c r="AD66" s="26"/>
    </row>
    <row r="67" spans="2:30" s="8" customFormat="1" x14ac:dyDescent="0.2">
      <c r="B67" s="22" t="s">
        <v>77</v>
      </c>
      <c r="C67" s="18">
        <v>0</v>
      </c>
      <c r="D67" s="18">
        <v>0</v>
      </c>
      <c r="E67" s="18">
        <f t="shared" si="17"/>
        <v>0</v>
      </c>
      <c r="F67" s="18">
        <v>0</v>
      </c>
      <c r="G67" s="18">
        <v>0</v>
      </c>
      <c r="H67" s="18">
        <v>0</v>
      </c>
      <c r="I67" s="33"/>
      <c r="J67" s="7"/>
      <c r="K67" s="7"/>
      <c r="X67" s="7"/>
      <c r="Y67" s="7"/>
      <c r="AB67" s="7"/>
      <c r="AC67" s="7"/>
    </row>
    <row r="68" spans="2:30" s="28" customFormat="1" x14ac:dyDescent="0.2">
      <c r="B68" s="17" t="s">
        <v>78</v>
      </c>
      <c r="C68" s="29">
        <v>0</v>
      </c>
      <c r="D68" s="29">
        <v>0</v>
      </c>
      <c r="E68" s="29">
        <f>+C68+D68</f>
        <v>0</v>
      </c>
      <c r="F68" s="29">
        <v>0</v>
      </c>
      <c r="G68" s="29">
        <v>0</v>
      </c>
      <c r="H68" s="29">
        <f>+E68-F68</f>
        <v>0</v>
      </c>
      <c r="I68" s="38"/>
      <c r="J68" s="30"/>
      <c r="K68" s="30"/>
      <c r="X68" s="30"/>
      <c r="Y68" s="30"/>
      <c r="AB68" s="30"/>
      <c r="AC68" s="30"/>
    </row>
    <row r="69" spans="2:30" s="8" customFormat="1" x14ac:dyDescent="0.2">
      <c r="B69" s="22" t="s">
        <v>79</v>
      </c>
      <c r="C69" s="18">
        <v>0</v>
      </c>
      <c r="D69" s="18">
        <v>0</v>
      </c>
      <c r="E69" s="18">
        <f t="shared" ref="E69:E75" si="18">+C69+D69</f>
        <v>0</v>
      </c>
      <c r="F69" s="18">
        <v>0</v>
      </c>
      <c r="G69" s="18">
        <v>0</v>
      </c>
      <c r="H69" s="18">
        <v>0</v>
      </c>
      <c r="I69" s="33"/>
      <c r="J69" s="7"/>
      <c r="K69" s="7"/>
      <c r="X69" s="7"/>
      <c r="Y69" s="7"/>
      <c r="AB69" s="7"/>
      <c r="AC69" s="7"/>
      <c r="AD69" s="39"/>
    </row>
    <row r="70" spans="2:30" s="8" customFormat="1" x14ac:dyDescent="0.2">
      <c r="B70" s="22" t="s">
        <v>80</v>
      </c>
      <c r="C70" s="18">
        <v>0</v>
      </c>
      <c r="D70" s="18">
        <v>0</v>
      </c>
      <c r="E70" s="18">
        <f t="shared" si="18"/>
        <v>0</v>
      </c>
      <c r="F70" s="18">
        <v>0</v>
      </c>
      <c r="G70" s="18">
        <v>0</v>
      </c>
      <c r="H70" s="18">
        <v>0</v>
      </c>
      <c r="I70" s="33"/>
      <c r="J70" s="7"/>
      <c r="K70" s="7"/>
      <c r="X70" s="7"/>
      <c r="Y70" s="7"/>
      <c r="AB70" s="7"/>
      <c r="AC70" s="7"/>
    </row>
    <row r="71" spans="2:30" s="8" customFormat="1" x14ac:dyDescent="0.2">
      <c r="B71" s="22" t="s">
        <v>81</v>
      </c>
      <c r="C71" s="18">
        <v>0</v>
      </c>
      <c r="D71" s="18">
        <v>0</v>
      </c>
      <c r="E71" s="18">
        <f t="shared" si="18"/>
        <v>0</v>
      </c>
      <c r="F71" s="18">
        <v>0</v>
      </c>
      <c r="G71" s="18">
        <v>0</v>
      </c>
      <c r="H71" s="18">
        <v>0</v>
      </c>
      <c r="I71" s="33"/>
      <c r="J71" s="7"/>
      <c r="K71" s="7"/>
      <c r="X71" s="7"/>
      <c r="Y71" s="7"/>
      <c r="AB71" s="7"/>
      <c r="AC71" s="7"/>
    </row>
    <row r="72" spans="2:30" s="8" customFormat="1" x14ac:dyDescent="0.2">
      <c r="B72" s="22" t="s">
        <v>82</v>
      </c>
      <c r="C72" s="18">
        <v>0</v>
      </c>
      <c r="D72" s="18">
        <v>0</v>
      </c>
      <c r="E72" s="18">
        <f t="shared" si="18"/>
        <v>0</v>
      </c>
      <c r="F72" s="18">
        <v>0</v>
      </c>
      <c r="G72" s="18">
        <v>0</v>
      </c>
      <c r="H72" s="18">
        <v>0</v>
      </c>
      <c r="I72" s="33"/>
      <c r="J72" s="7"/>
      <c r="K72" s="7"/>
      <c r="X72" s="7"/>
      <c r="Y72" s="7"/>
      <c r="AB72" s="7"/>
      <c r="AC72" s="7"/>
    </row>
    <row r="73" spans="2:30" s="8" customFormat="1" x14ac:dyDescent="0.2">
      <c r="B73" s="22" t="s">
        <v>83</v>
      </c>
      <c r="C73" s="18">
        <v>0</v>
      </c>
      <c r="D73" s="18">
        <v>0</v>
      </c>
      <c r="E73" s="18">
        <f t="shared" si="18"/>
        <v>0</v>
      </c>
      <c r="F73" s="18">
        <v>0</v>
      </c>
      <c r="G73" s="18">
        <v>0</v>
      </c>
      <c r="H73" s="18">
        <v>0</v>
      </c>
      <c r="I73" s="33"/>
      <c r="J73" s="7"/>
      <c r="K73" s="7"/>
      <c r="X73" s="7"/>
      <c r="Y73" s="7"/>
      <c r="AB73" s="7"/>
      <c r="AC73" s="7"/>
    </row>
    <row r="74" spans="2:30" s="8" customFormat="1" x14ac:dyDescent="0.2">
      <c r="B74" s="22" t="s">
        <v>84</v>
      </c>
      <c r="C74" s="18">
        <v>0</v>
      </c>
      <c r="D74" s="18">
        <v>0</v>
      </c>
      <c r="E74" s="18">
        <f t="shared" si="18"/>
        <v>0</v>
      </c>
      <c r="F74" s="18">
        <v>0</v>
      </c>
      <c r="G74" s="18">
        <v>0</v>
      </c>
      <c r="H74" s="18">
        <v>0</v>
      </c>
      <c r="I74" s="33"/>
      <c r="J74" s="7"/>
      <c r="K74" s="7"/>
      <c r="X74" s="7"/>
      <c r="Y74" s="7"/>
      <c r="AB74" s="7"/>
      <c r="AC74" s="7"/>
    </row>
    <row r="75" spans="2:30" s="8" customFormat="1" x14ac:dyDescent="0.2">
      <c r="B75" s="40" t="s">
        <v>85</v>
      </c>
      <c r="C75" s="18">
        <v>0</v>
      </c>
      <c r="D75" s="18">
        <v>0</v>
      </c>
      <c r="E75" s="18">
        <f t="shared" si="18"/>
        <v>0</v>
      </c>
      <c r="F75" s="18">
        <v>0</v>
      </c>
      <c r="G75" s="18">
        <v>0</v>
      </c>
      <c r="H75" s="18">
        <v>0</v>
      </c>
      <c r="I75" s="33"/>
      <c r="J75" s="7"/>
      <c r="K75" s="7"/>
      <c r="X75" s="7"/>
      <c r="Y75" s="7"/>
      <c r="AB75" s="7"/>
      <c r="AC75" s="7"/>
    </row>
    <row r="76" spans="2:30" s="8" customFormat="1" x14ac:dyDescent="0.2">
      <c r="B76" s="41" t="s">
        <v>86</v>
      </c>
      <c r="C76" s="42">
        <f>C4+C12+C22+C32+C42+C52+C56+C64+C68</f>
        <v>0</v>
      </c>
      <c r="D76" s="42">
        <f>D4+D12+D22+D32+D42+D52+D56+D64+D68</f>
        <v>115483388.63000001</v>
      </c>
      <c r="E76" s="42">
        <f t="shared" ref="E76" si="19">E4+E12+E22+E32+E42+E52+E56+E64+E68</f>
        <v>115483388.63000001</v>
      </c>
      <c r="F76" s="42">
        <f>F4+F12+F22+F32+F42+F52+F56+F64+F68</f>
        <v>105543868.97</v>
      </c>
      <c r="G76" s="42">
        <f>G4+G12+G22+G32+G42+G52+G56+G64+G68</f>
        <v>105048569.55</v>
      </c>
      <c r="H76" s="42">
        <f>H4+H12+H22+H32+H42+H52+H56+H64+H68</f>
        <v>9939519.6600000001</v>
      </c>
      <c r="I76" s="19"/>
      <c r="J76" s="7"/>
      <c r="K76" s="7"/>
      <c r="P76" s="20" t="e">
        <v>#REF!</v>
      </c>
      <c r="Q76" s="20" t="e">
        <v>#REF!</v>
      </c>
      <c r="R76" s="20">
        <v>929779.83000000007</v>
      </c>
      <c r="S76" s="20">
        <v>851487.75</v>
      </c>
      <c r="X76" s="7"/>
      <c r="Y76" s="7"/>
      <c r="AB76" s="43">
        <f>+H76-'[1]0312_ESF_PEGT_FAC_2402'!B5</f>
        <v>-495299.41999999993</v>
      </c>
      <c r="AC76" s="7"/>
    </row>
    <row r="77" spans="2:30" s="8" customFormat="1" x14ac:dyDescent="0.2">
      <c r="B77" s="44" t="s">
        <v>87</v>
      </c>
      <c r="C77" s="44"/>
      <c r="D77" s="44"/>
      <c r="E77" s="44"/>
      <c r="F77" s="44"/>
      <c r="G77" s="44"/>
      <c r="H77" s="44"/>
      <c r="I77" s="45"/>
      <c r="J77" s="7"/>
      <c r="K77" s="7"/>
      <c r="R77" s="20"/>
      <c r="X77" s="7">
        <v>2150000.0000000005</v>
      </c>
      <c r="Y77" s="7"/>
      <c r="AB77" s="7">
        <f>+'[1]0312_ESF_PEGT_FAC_2402'!E5</f>
        <v>495299.42</v>
      </c>
      <c r="AC77" s="7"/>
    </row>
    <row r="78" spans="2:30" s="8" customFormat="1" x14ac:dyDescent="0.2">
      <c r="D78" s="30">
        <f>+D76-'[1]0321_EAI PARA ASEG'!D15</f>
        <v>0</v>
      </c>
      <c r="E78" s="7">
        <f>+D76-E76</f>
        <v>0</v>
      </c>
      <c r="F78" s="7"/>
      <c r="G78" s="7"/>
      <c r="H78" s="7"/>
      <c r="I78" s="7"/>
      <c r="J78" s="7"/>
      <c r="K78" s="7"/>
      <c r="X78" s="7"/>
      <c r="Y78" s="7"/>
      <c r="AB78" s="7">
        <f>+AB76+AB77</f>
        <v>0</v>
      </c>
      <c r="AC78" s="7"/>
      <c r="AD78" s="20">
        <f>+H76+G91</f>
        <v>10434819.08</v>
      </c>
    </row>
    <row r="79" spans="2:30" s="8" customFormat="1" x14ac:dyDescent="0.2">
      <c r="D79" s="7"/>
      <c r="E79" s="7"/>
      <c r="F79" s="7"/>
      <c r="G79" s="30"/>
      <c r="H79" s="7"/>
      <c r="I79" s="7"/>
      <c r="J79" s="7"/>
      <c r="K79" s="7"/>
      <c r="X79" s="7"/>
      <c r="Y79" s="7"/>
      <c r="AB79" s="7"/>
      <c r="AC79" s="7"/>
    </row>
    <row r="80" spans="2:30" s="8" customFormat="1" x14ac:dyDescent="0.2">
      <c r="B80" s="46" t="str">
        <f>[1]Hoja2!A1</f>
        <v>Ing. Marisol Suárez Correa</v>
      </c>
      <c r="D80" s="46" t="str">
        <f>[1]Hoja2!C1</f>
        <v xml:space="preserve">C.P. Juan  Lara Centeno </v>
      </c>
      <c r="E80" s="46"/>
      <c r="F80" s="7"/>
      <c r="G80" s="30"/>
      <c r="H80" s="7"/>
      <c r="I80" s="7"/>
      <c r="J80" s="7"/>
      <c r="K80" s="7"/>
      <c r="X80" s="7"/>
      <c r="Y80" s="7"/>
      <c r="AB80" s="7"/>
      <c r="AC80" s="7"/>
    </row>
    <row r="81" spans="2:31" s="8" customFormat="1" x14ac:dyDescent="0.2">
      <c r="B81" s="46" t="str">
        <f>[1]Hoja2!A2</f>
        <v>Presidenta Suplente del Comité</v>
      </c>
      <c r="D81" s="46" t="str">
        <f>[1]Hoja2!C2</f>
        <v xml:space="preserve">Dirección de Control y Seguimiento de Fideicomisos </v>
      </c>
      <c r="E81" s="46"/>
      <c r="F81" s="7"/>
      <c r="G81" s="30"/>
      <c r="H81" s="7"/>
      <c r="I81" s="7"/>
      <c r="J81" s="7"/>
      <c r="K81" s="7"/>
      <c r="X81" s="7"/>
      <c r="Y81" s="7"/>
      <c r="AB81" s="7"/>
      <c r="AC81" s="7"/>
    </row>
    <row r="82" spans="2:31" s="8" customFormat="1" x14ac:dyDescent="0.2">
      <c r="D82" s="7"/>
      <c r="E82" s="7"/>
      <c r="F82" s="7"/>
      <c r="G82" s="30"/>
      <c r="H82" s="7"/>
      <c r="I82" s="7"/>
      <c r="J82" s="7"/>
      <c r="K82" s="7"/>
      <c r="X82" s="7"/>
      <c r="Y82" s="7"/>
      <c r="AB82" s="7"/>
      <c r="AC82" s="7"/>
    </row>
    <row r="83" spans="2:31" s="8" customFormat="1" x14ac:dyDescent="0.2">
      <c r="D83" s="7"/>
      <c r="E83" s="7"/>
      <c r="F83" s="7"/>
      <c r="G83" s="30"/>
      <c r="H83" s="7"/>
      <c r="I83" s="7"/>
      <c r="J83" s="7"/>
      <c r="K83" s="7"/>
      <c r="X83" s="7"/>
      <c r="Y83" s="7"/>
      <c r="AB83" s="7"/>
      <c r="AC83" s="7"/>
    </row>
    <row r="84" spans="2:31" s="8" customFormat="1" x14ac:dyDescent="0.2">
      <c r="D84" s="7"/>
      <c r="E84" s="7"/>
      <c r="F84" s="7"/>
      <c r="G84" s="30"/>
      <c r="H84" s="7"/>
      <c r="I84" s="7"/>
      <c r="J84" s="7"/>
      <c r="K84" s="7"/>
      <c r="X84" s="7"/>
      <c r="Y84" s="7"/>
      <c r="AB84" s="7"/>
      <c r="AC84" s="7"/>
    </row>
    <row r="85" spans="2:31" s="8" customFormat="1" x14ac:dyDescent="0.2">
      <c r="D85" s="7"/>
      <c r="E85" s="7"/>
      <c r="F85" s="7"/>
      <c r="G85" s="30"/>
      <c r="H85" s="7"/>
      <c r="I85" s="7"/>
      <c r="J85" s="7"/>
      <c r="K85" s="7"/>
      <c r="X85" s="7"/>
      <c r="Y85" s="7"/>
      <c r="AB85" s="7"/>
      <c r="AC85" s="7"/>
    </row>
    <row r="86" spans="2:31" s="8" customFormat="1" x14ac:dyDescent="0.2">
      <c r="D86" s="7"/>
      <c r="E86" s="7"/>
      <c r="F86" s="7"/>
      <c r="G86" s="30"/>
      <c r="H86" s="7"/>
      <c r="I86" s="7"/>
      <c r="J86" s="7"/>
      <c r="K86" s="7"/>
      <c r="X86" s="7"/>
      <c r="Y86" s="7"/>
      <c r="AB86" s="7"/>
      <c r="AC86" s="7"/>
    </row>
    <row r="87" spans="2:31" s="8" customFormat="1" x14ac:dyDescent="0.2">
      <c r="D87" s="7"/>
      <c r="E87" s="7"/>
      <c r="F87" s="7"/>
      <c r="G87" s="30"/>
      <c r="H87" s="7"/>
      <c r="I87" s="7"/>
      <c r="J87" s="7"/>
      <c r="K87" s="7"/>
      <c r="X87" s="7"/>
      <c r="Y87" s="7"/>
      <c r="AB87" s="7"/>
      <c r="AC87" s="7"/>
    </row>
    <row r="88" spans="2:31" s="8" customFormat="1" x14ac:dyDescent="0.2">
      <c r="B88" s="47"/>
      <c r="C88" s="48"/>
      <c r="D88" s="49"/>
      <c r="E88" s="49"/>
      <c r="F88" s="48"/>
      <c r="G88" s="20"/>
      <c r="J88" s="7"/>
      <c r="K88" s="7"/>
      <c r="X88" s="7"/>
      <c r="Y88" s="7"/>
      <c r="AB88" s="7"/>
      <c r="AC88" s="7"/>
    </row>
    <row r="89" spans="2:31" s="51" customFormat="1" x14ac:dyDescent="0.2">
      <c r="B89" s="50"/>
      <c r="C89" s="48"/>
      <c r="D89" s="48"/>
      <c r="E89" s="48"/>
      <c r="F89" s="48"/>
      <c r="X89" s="52"/>
      <c r="Y89" s="52"/>
      <c r="AB89" s="52"/>
      <c r="AC89" s="52"/>
    </row>
    <row r="90" spans="2:31" s="51" customFormat="1" hidden="1" x14ac:dyDescent="0.2">
      <c r="F90" s="53"/>
      <c r="G90" s="7">
        <f>+F76-G76</f>
        <v>495299.42000000179</v>
      </c>
      <c r="H90" s="7" t="s">
        <v>88</v>
      </c>
      <c r="I90" s="7"/>
      <c r="J90" s="7"/>
      <c r="K90" s="7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7"/>
      <c r="Y90" s="7"/>
      <c r="Z90" s="8"/>
      <c r="AA90" s="8"/>
      <c r="AB90" s="7">
        <f>+AB88+AB89</f>
        <v>0</v>
      </c>
      <c r="AC90" s="7"/>
      <c r="AD90" s="8"/>
    </row>
    <row r="91" spans="2:31" s="8" customFormat="1" hidden="1" x14ac:dyDescent="0.2">
      <c r="F91" s="54"/>
      <c r="G91" s="30">
        <f>'[1]0312_ESF_PEGT_FAC_2402'!E5</f>
        <v>495299.42</v>
      </c>
      <c r="H91" s="7" t="s">
        <v>89</v>
      </c>
      <c r="I91" s="7"/>
      <c r="J91" s="7"/>
      <c r="K91" s="7"/>
      <c r="X91" s="7"/>
      <c r="Y91" s="7"/>
      <c r="AB91" s="7"/>
      <c r="AC91" s="7"/>
    </row>
    <row r="92" spans="2:31" s="8" customFormat="1" hidden="1" x14ac:dyDescent="0.2">
      <c r="F92" s="54"/>
      <c r="G92" s="20">
        <f>+G90-G91</f>
        <v>1.8044374883174896E-9</v>
      </c>
      <c r="H92" s="8" t="s">
        <v>10</v>
      </c>
      <c r="J92" s="7"/>
      <c r="K92" s="7"/>
      <c r="X92" s="7"/>
      <c r="Y92" s="7"/>
      <c r="AB92" s="7"/>
      <c r="AC92" s="7"/>
      <c r="AE92" s="7"/>
    </row>
    <row r="93" spans="2:31" s="8" customFormat="1" hidden="1" x14ac:dyDescent="0.2">
      <c r="E93" s="7"/>
      <c r="F93" s="7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2"/>
      <c r="Y93" s="52"/>
      <c r="Z93" s="51"/>
      <c r="AA93" s="51"/>
      <c r="AB93" s="52"/>
      <c r="AC93" s="52"/>
      <c r="AD93" s="51"/>
    </row>
    <row r="94" spans="2:31" s="8" customFormat="1" hidden="1" x14ac:dyDescent="0.2">
      <c r="E94" s="7"/>
      <c r="F94" s="7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2"/>
      <c r="Y94" s="52"/>
      <c r="Z94" s="51"/>
      <c r="AA94" s="51"/>
      <c r="AB94" s="52"/>
      <c r="AC94" s="52"/>
      <c r="AD94" s="51"/>
      <c r="AE94" s="20"/>
    </row>
    <row r="95" spans="2:31" s="8" customFormat="1" hidden="1" x14ac:dyDescent="0.2">
      <c r="E95" s="7"/>
      <c r="F95" s="52"/>
      <c r="J95" s="7"/>
      <c r="K95" s="7"/>
      <c r="X95" s="7"/>
      <c r="Y95" s="7"/>
      <c r="AB95" s="7"/>
      <c r="AC95" s="7"/>
    </row>
    <row r="96" spans="2:31" s="8" customFormat="1" hidden="1" x14ac:dyDescent="0.2">
      <c r="D96" s="55"/>
      <c r="E96" s="7"/>
      <c r="F96" s="52"/>
      <c r="G96" s="20">
        <f>'[1]0312_ESF_PEGT_FAC_2402'!B5</f>
        <v>10434819.08</v>
      </c>
      <c r="H96" s="8" t="s">
        <v>90</v>
      </c>
      <c r="J96" s="7"/>
      <c r="K96" s="7"/>
      <c r="X96" s="7"/>
      <c r="Y96" s="7"/>
      <c r="AB96" s="7"/>
      <c r="AC96" s="7"/>
      <c r="AE96" s="20"/>
    </row>
    <row r="97" spans="5:31" s="8" customFormat="1" hidden="1" x14ac:dyDescent="0.2">
      <c r="E97" s="7"/>
      <c r="F97" s="52"/>
      <c r="G97" s="20"/>
      <c r="J97" s="7"/>
      <c r="K97" s="7"/>
      <c r="X97" s="7"/>
      <c r="Y97" s="7"/>
      <c r="AB97" s="7"/>
      <c r="AC97" s="7"/>
      <c r="AE97" s="20"/>
    </row>
    <row r="98" spans="5:31" s="8" customFormat="1" hidden="1" x14ac:dyDescent="0.2">
      <c r="E98" s="7"/>
      <c r="F98" s="52"/>
      <c r="G98" s="20"/>
      <c r="J98" s="7"/>
      <c r="K98" s="7"/>
      <c r="X98" s="7"/>
      <c r="Y98" s="7"/>
      <c r="AB98" s="7"/>
      <c r="AC98" s="7"/>
      <c r="AE98" s="20"/>
    </row>
    <row r="99" spans="5:31" s="8" customFormat="1" hidden="1" x14ac:dyDescent="0.2">
      <c r="E99" s="7"/>
      <c r="F99" s="52"/>
      <c r="G99" s="52">
        <f>+H76+G90</f>
        <v>10434819.080000002</v>
      </c>
      <c r="J99" s="7"/>
      <c r="K99" s="7"/>
      <c r="X99" s="7"/>
      <c r="Y99" s="7"/>
      <c r="AB99" s="7"/>
      <c r="AC99" s="7"/>
      <c r="AE99" s="39"/>
    </row>
    <row r="100" spans="5:31" s="8" customFormat="1" hidden="1" x14ac:dyDescent="0.2">
      <c r="F100" s="56"/>
      <c r="G100" s="52"/>
      <c r="J100" s="7"/>
      <c r="K100" s="7"/>
      <c r="X100" s="7"/>
      <c r="Y100" s="7"/>
      <c r="AB100" s="7"/>
      <c r="AC100" s="7"/>
    </row>
    <row r="101" spans="5:31" s="8" customFormat="1" hidden="1" x14ac:dyDescent="0.2">
      <c r="F101" s="57"/>
      <c r="G101" s="58">
        <f>+G96-G99</f>
        <v>0</v>
      </c>
      <c r="H101" s="59" t="s">
        <v>91</v>
      </c>
      <c r="I101" s="59"/>
      <c r="J101" s="60"/>
      <c r="K101" s="60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60"/>
      <c r="Y101" s="60"/>
      <c r="Z101" s="59"/>
      <c r="AA101" s="59"/>
      <c r="AB101" s="60"/>
      <c r="AC101" s="60"/>
      <c r="AD101" s="59"/>
      <c r="AE101" s="8" t="s">
        <v>92</v>
      </c>
    </row>
    <row r="102" spans="5:31" s="8" customFormat="1" hidden="1" x14ac:dyDescent="0.2">
      <c r="F102" s="56"/>
      <c r="G102" s="52"/>
      <c r="J102" s="7"/>
      <c r="K102" s="7"/>
      <c r="X102" s="7"/>
      <c r="Y102" s="7"/>
      <c r="AB102" s="7"/>
      <c r="AC102" s="7"/>
    </row>
    <row r="103" spans="5:31" s="8" customFormat="1" hidden="1" x14ac:dyDescent="0.2">
      <c r="F103" s="56"/>
      <c r="G103" s="52">
        <f>+'[1]0321_EAI PARA ASEG'!D11+'[1]0321_EAI PARA ASEG'!D12-'[1]0321_EAI PARA ASEG'!F11-'[1]0321_EAI PARA ASEG'!F12</f>
        <v>0</v>
      </c>
      <c r="J103" s="7"/>
      <c r="K103" s="7"/>
      <c r="X103" s="7"/>
      <c r="Y103" s="7"/>
      <c r="AB103" s="7"/>
      <c r="AC103" s="7"/>
    </row>
    <row r="104" spans="5:31" s="8" customFormat="1" hidden="1" x14ac:dyDescent="0.2">
      <c r="F104" s="56"/>
      <c r="G104" s="52"/>
      <c r="J104" s="7"/>
      <c r="K104" s="7"/>
      <c r="X104" s="7"/>
      <c r="Y104" s="7"/>
      <c r="AB104" s="7"/>
      <c r="AC104" s="7"/>
    </row>
    <row r="105" spans="5:31" s="8" customFormat="1" hidden="1" x14ac:dyDescent="0.2">
      <c r="F105" s="56"/>
      <c r="G105" s="52"/>
      <c r="J105" s="7"/>
      <c r="K105" s="7"/>
      <c r="X105" s="7"/>
      <c r="Y105" s="7"/>
      <c r="AB105" s="7"/>
      <c r="AC105" s="7"/>
    </row>
    <row r="106" spans="5:31" s="8" customFormat="1" hidden="1" x14ac:dyDescent="0.2">
      <c r="F106" s="56"/>
      <c r="G106" s="52"/>
      <c r="J106" s="7"/>
      <c r="K106" s="7"/>
      <c r="X106" s="7"/>
      <c r="Y106" s="7"/>
      <c r="AB106" s="7"/>
      <c r="AC106" s="7"/>
    </row>
    <row r="107" spans="5:31" hidden="1" x14ac:dyDescent="0.2">
      <c r="F107" s="61"/>
      <c r="G107" s="62"/>
    </row>
    <row r="108" spans="5:31" hidden="1" x14ac:dyDescent="0.2">
      <c r="F108" s="61"/>
      <c r="G108" s="62"/>
    </row>
    <row r="109" spans="5:31" hidden="1" x14ac:dyDescent="0.2">
      <c r="F109" s="61"/>
      <c r="G109" s="62"/>
    </row>
  </sheetData>
  <mergeCells count="5">
    <mergeCell ref="B1:H1"/>
    <mergeCell ref="C2:G2"/>
    <mergeCell ref="H2:H3"/>
    <mergeCell ref="B77:H77"/>
    <mergeCell ref="D88:E88"/>
  </mergeCells>
  <pageMargins left="0" right="0" top="0.74" bottom="0.39" header="0.31496062992125984" footer="0.31496062992125984"/>
  <pageSetup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COG</vt:lpstr>
      <vt:lpstr>COG!Área_de_impresión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2026-01-15T22:14:58Z</dcterms:created>
  <dcterms:modified xsi:type="dcterms:W3CDTF">2026-01-15T22:15:01Z</dcterms:modified>
</cp:coreProperties>
</file>