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FINANZAS\"/>
    </mc:Choice>
  </mc:AlternateContent>
  <bookViews>
    <workbookView xWindow="0" yWindow="0" windowWidth="28800" windowHeight="11700" activeTab="7"/>
  </bookViews>
  <sheets>
    <sheet name="Notas a los Edos Financiero " sheetId="1" r:id="rId1"/>
    <sheet name="ACT (2)" sheetId="2" r:id="rId2"/>
    <sheet name="ESF (2)" sheetId="3" r:id="rId3"/>
    <sheet name="VHP (2)" sheetId="4" r:id="rId4"/>
    <sheet name="EFE" sheetId="5" r:id="rId5"/>
    <sheet name="Conciliacion_Ig (2)" sheetId="6" r:id="rId6"/>
    <sheet name="Conciliacion_Eg (2)" sheetId="7" r:id="rId7"/>
    <sheet name="Memoria (2)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1" hidden="1">'ACT (2)'!$A$93:$C$212</definedName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1">'ACT (2)'!$A$1:$E$219</definedName>
    <definedName name="_xlnm.Print_Area" localSheetId="6">'Conciliacion_Eg (2)'!$A$1:$D$46</definedName>
    <definedName name="_xlnm.Print_Area" localSheetId="5">'Conciliacion_Ig (2)'!$A$1:$D$28</definedName>
    <definedName name="_xlnm.Print_Area" localSheetId="4">EFE!$A$1:$E$145</definedName>
    <definedName name="_xlnm.Print_Area" localSheetId="2">'ESF (2)'!$A$1:$J$182</definedName>
    <definedName name="_xlnm.Print_Area" localSheetId="7">'Memoria (2)'!$A$1:$J$67</definedName>
    <definedName name="_xlnm.Print_Area" localSheetId="0">'Notas a los Edos Financiero '!$A$1:$D$57</definedName>
    <definedName name="_xlnm.Print_Area" localSheetId="3">'VHP (2)'!$A$1:$F$36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mao">[1]ECABR!#REF!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[9]CH1902!$B$20:$B$20</definedName>
    <definedName name="TCFEEIS">#REF!</definedName>
    <definedName name="_xlnm.Print_Titles" localSheetId="1">'ACT (2)'!$1:$6</definedName>
    <definedName name="_xlnm.Print_Titles" localSheetId="4">EFE!$1:$6</definedName>
    <definedName name="_xlnm.Print_Titles" localSheetId="2">'ESF (2)'!$1:$6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8" l="1"/>
  <c r="B63" i="8"/>
  <c r="C62" i="8"/>
  <c r="B62" i="8"/>
  <c r="C55" i="8"/>
  <c r="C52" i="8"/>
  <c r="C51" i="8"/>
  <c r="C45" i="8"/>
  <c r="H3" i="8"/>
  <c r="A3" i="8"/>
  <c r="H2" i="8"/>
  <c r="H1" i="8"/>
  <c r="C46" i="7"/>
  <c r="B46" i="7"/>
  <c r="C45" i="7"/>
  <c r="B45" i="7"/>
  <c r="C32" i="7"/>
  <c r="C31" i="7"/>
  <c r="C16" i="7"/>
  <c r="C11" i="7"/>
  <c r="C6" i="7"/>
  <c r="A3" i="7"/>
  <c r="C27" i="6"/>
  <c r="B27" i="6"/>
  <c r="C26" i="6"/>
  <c r="B26" i="6"/>
  <c r="C16" i="6"/>
  <c r="C8" i="6"/>
  <c r="C6" i="6"/>
  <c r="C21" i="6" s="1"/>
  <c r="D21" i="6" s="1"/>
  <c r="A3" i="6"/>
  <c r="C144" i="5"/>
  <c r="B144" i="5"/>
  <c r="C143" i="5"/>
  <c r="B143" i="5"/>
  <c r="D123" i="5"/>
  <c r="D116" i="5" s="1"/>
  <c r="D101" i="5" s="1"/>
  <c r="C123" i="5"/>
  <c r="C116" i="5" s="1"/>
  <c r="C101" i="5" s="1"/>
  <c r="D82" i="5"/>
  <c r="D81" i="5" s="1"/>
  <c r="C82" i="5"/>
  <c r="C81" i="5" s="1"/>
  <c r="C73" i="5"/>
  <c r="C72" i="5" s="1"/>
  <c r="D72" i="5"/>
  <c r="D68" i="5"/>
  <c r="D63" i="5" s="1"/>
  <c r="C68" i="5"/>
  <c r="C63" i="5" s="1"/>
  <c r="D48" i="5"/>
  <c r="C48" i="5"/>
  <c r="D44" i="5"/>
  <c r="C44" i="5"/>
  <c r="D12" i="5"/>
  <c r="D16" i="5" s="1"/>
  <c r="C12" i="5"/>
  <c r="C10" i="5"/>
  <c r="E3" i="5"/>
  <c r="A3" i="5"/>
  <c r="E2" i="5"/>
  <c r="E1" i="5"/>
  <c r="D36" i="4"/>
  <c r="B36" i="4"/>
  <c r="D35" i="4"/>
  <c r="B35" i="4"/>
  <c r="C16" i="4"/>
  <c r="G16" i="4" s="1"/>
  <c r="C15" i="4"/>
  <c r="G15" i="4" s="1"/>
  <c r="E3" i="4"/>
  <c r="A3" i="4"/>
  <c r="E2" i="4"/>
  <c r="E1" i="4"/>
  <c r="C181" i="3"/>
  <c r="B181" i="3"/>
  <c r="C180" i="3"/>
  <c r="B180" i="3"/>
  <c r="L110" i="3"/>
  <c r="K110" i="3"/>
  <c r="K111" i="3" s="1"/>
  <c r="E68" i="3"/>
  <c r="C68" i="3"/>
  <c r="E65" i="3"/>
  <c r="D65" i="3"/>
  <c r="D64" i="3" s="1"/>
  <c r="C65" i="3"/>
  <c r="E14" i="3"/>
  <c r="F14" i="3" s="1"/>
  <c r="G14" i="3" s="1"/>
  <c r="C9" i="3"/>
  <c r="H3" i="3"/>
  <c r="A3" i="3"/>
  <c r="H2" i="3"/>
  <c r="H1" i="3"/>
  <c r="C219" i="2"/>
  <c r="B219" i="2"/>
  <c r="C218" i="2"/>
  <c r="B218" i="2"/>
  <c r="C211" i="2"/>
  <c r="C210" i="2" s="1"/>
  <c r="C200" i="2"/>
  <c r="D206" i="2" s="1"/>
  <c r="D199" i="2"/>
  <c r="D198" i="2"/>
  <c r="D196" i="2"/>
  <c r="D195" i="2"/>
  <c r="D194" i="2"/>
  <c r="C194" i="2"/>
  <c r="D197" i="2" s="1"/>
  <c r="D193" i="2"/>
  <c r="D192" i="2"/>
  <c r="D191" i="2"/>
  <c r="C191" i="2"/>
  <c r="C187" i="2"/>
  <c r="C182" i="2" s="1"/>
  <c r="D180" i="2"/>
  <c r="D179" i="2"/>
  <c r="D178" i="2"/>
  <c r="C178" i="2"/>
  <c r="D177" i="2"/>
  <c r="C176" i="2"/>
  <c r="D176" i="2" s="1"/>
  <c r="D174" i="2"/>
  <c r="C173" i="2"/>
  <c r="D173" i="2" s="1"/>
  <c r="D171" i="2"/>
  <c r="C170" i="2"/>
  <c r="D170" i="2" s="1"/>
  <c r="D168" i="2"/>
  <c r="C167" i="2"/>
  <c r="D167" i="2" s="1"/>
  <c r="D165" i="2"/>
  <c r="D164" i="2"/>
  <c r="D163" i="2"/>
  <c r="C163" i="2"/>
  <c r="D162" i="2"/>
  <c r="D161" i="2"/>
  <c r="D160" i="2"/>
  <c r="C160" i="2"/>
  <c r="D159" i="2"/>
  <c r="D158" i="2"/>
  <c r="D157" i="2"/>
  <c r="C157" i="2"/>
  <c r="C156" i="2"/>
  <c r="C153" i="2"/>
  <c r="D155" i="2" s="1"/>
  <c r="D152" i="2"/>
  <c r="D151" i="2"/>
  <c r="D149" i="2"/>
  <c r="D148" i="2"/>
  <c r="D147" i="2"/>
  <c r="C147" i="2"/>
  <c r="D150" i="2" s="1"/>
  <c r="D146" i="2"/>
  <c r="C145" i="2"/>
  <c r="D145" i="2" s="1"/>
  <c r="D143" i="2"/>
  <c r="C142" i="2"/>
  <c r="D142" i="2" s="1"/>
  <c r="D140" i="2"/>
  <c r="D139" i="2"/>
  <c r="D138" i="2"/>
  <c r="C138" i="2"/>
  <c r="D141" i="2" s="1"/>
  <c r="D137" i="2"/>
  <c r="D133" i="2"/>
  <c r="C133" i="2"/>
  <c r="D136" i="2" s="1"/>
  <c r="D130" i="2"/>
  <c r="C130" i="2"/>
  <c r="D132" i="2" s="1"/>
  <c r="D127" i="2"/>
  <c r="C127" i="2"/>
  <c r="D129" i="2" s="1"/>
  <c r="C125" i="2"/>
  <c r="C124" i="2" s="1"/>
  <c r="C117" i="2"/>
  <c r="C116" i="2"/>
  <c r="C113" i="2" s="1"/>
  <c r="G113" i="2"/>
  <c r="C104" i="2"/>
  <c r="C103" i="2" s="1"/>
  <c r="G103" i="2"/>
  <c r="C96" i="2"/>
  <c r="D102" i="2" s="1"/>
  <c r="G94" i="2"/>
  <c r="C90" i="2"/>
  <c r="C83" i="2" s="1"/>
  <c r="D81" i="2"/>
  <c r="C81" i="2"/>
  <c r="D82" i="2" s="1"/>
  <c r="C79" i="2"/>
  <c r="D80" i="2" s="1"/>
  <c r="D78" i="2"/>
  <c r="D77" i="2"/>
  <c r="D75" i="2"/>
  <c r="D74" i="2"/>
  <c r="D73" i="2"/>
  <c r="C73" i="2"/>
  <c r="D76" i="2" s="1"/>
  <c r="D72" i="2"/>
  <c r="D71" i="2"/>
  <c r="D70" i="2"/>
  <c r="C70" i="2"/>
  <c r="C65" i="2"/>
  <c r="C64" i="2" s="1"/>
  <c r="C61" i="2"/>
  <c r="C58" i="2" s="1"/>
  <c r="D63" i="2" s="1"/>
  <c r="C51" i="2"/>
  <c r="C48" i="2" s="1"/>
  <c r="D54" i="2" s="1"/>
  <c r="D47" i="2"/>
  <c r="D43" i="2"/>
  <c r="D41" i="2"/>
  <c r="D39" i="2"/>
  <c r="C39" i="2"/>
  <c r="D46" i="2" s="1"/>
  <c r="D38" i="2"/>
  <c r="D36" i="2"/>
  <c r="C36" i="2"/>
  <c r="D37" i="2" s="1"/>
  <c r="C30" i="2"/>
  <c r="D32" i="2" s="1"/>
  <c r="C27" i="2"/>
  <c r="D29" i="2" s="1"/>
  <c r="D26" i="2"/>
  <c r="D25" i="2"/>
  <c r="D23" i="2"/>
  <c r="D22" i="2"/>
  <c r="D21" i="2"/>
  <c r="C21" i="2"/>
  <c r="D24" i="2" s="1"/>
  <c r="D20" i="2"/>
  <c r="D19" i="2"/>
  <c r="D18" i="2"/>
  <c r="D17" i="2"/>
  <c r="D16" i="2"/>
  <c r="D15" i="2"/>
  <c r="D14" i="2"/>
  <c r="D13" i="2"/>
  <c r="D12" i="2"/>
  <c r="C11" i="2"/>
  <c r="D11" i="2" s="1"/>
  <c r="G9" i="2"/>
  <c r="E3" i="2"/>
  <c r="A3" i="2"/>
  <c r="E2" i="2"/>
  <c r="E1" i="2"/>
  <c r="B56" i="1"/>
  <c r="B55" i="1"/>
  <c r="B50" i="1"/>
  <c r="B49" i="1"/>
  <c r="A3" i="1"/>
  <c r="C8" i="7" l="1"/>
  <c r="C64" i="3"/>
  <c r="K64" i="3" s="1"/>
  <c r="D52" i="2"/>
  <c r="D48" i="2"/>
  <c r="D56" i="2"/>
  <c r="D49" i="2"/>
  <c r="D87" i="2"/>
  <c r="C69" i="2"/>
  <c r="D84" i="2"/>
  <c r="E64" i="3"/>
  <c r="L64" i="3" s="1"/>
  <c r="D51" i="2"/>
  <c r="D61" i="2"/>
  <c r="D62" i="5"/>
  <c r="D49" i="5" s="1"/>
  <c r="D136" i="5" s="1"/>
  <c r="D147" i="5" s="1"/>
  <c r="D50" i="2"/>
  <c r="D53" i="2"/>
  <c r="D58" i="2"/>
  <c r="D88" i="2"/>
  <c r="D55" i="2"/>
  <c r="D59" i="2"/>
  <c r="D62" i="2"/>
  <c r="D90" i="2"/>
  <c r="C62" i="5"/>
  <c r="C49" i="5" s="1"/>
  <c r="C136" i="5" s="1"/>
  <c r="C147" i="5" s="1"/>
  <c r="D60" i="2"/>
  <c r="C16" i="5"/>
  <c r="H16" i="5" s="1"/>
  <c r="C40" i="7"/>
  <c r="D40" i="7" s="1"/>
  <c r="D110" i="2"/>
  <c r="D106" i="2"/>
  <c r="H103" i="2"/>
  <c r="D111" i="2"/>
  <c r="D109" i="2"/>
  <c r="D105" i="2"/>
  <c r="D112" i="2"/>
  <c r="D108" i="2"/>
  <c r="D103" i="2"/>
  <c r="D107" i="2"/>
  <c r="D124" i="2"/>
  <c r="D126" i="2"/>
  <c r="C123" i="2"/>
  <c r="D189" i="2"/>
  <c r="D186" i="2"/>
  <c r="D182" i="2"/>
  <c r="D183" i="2"/>
  <c r="D188" i="2"/>
  <c r="D185" i="2"/>
  <c r="D184" i="2"/>
  <c r="C181" i="2"/>
  <c r="D190" i="2"/>
  <c r="D68" i="2"/>
  <c r="D67" i="2"/>
  <c r="D64" i="2"/>
  <c r="D65" i="2"/>
  <c r="C57" i="2"/>
  <c r="D66" i="2"/>
  <c r="D121" i="2"/>
  <c r="D115" i="2"/>
  <c r="D113" i="2"/>
  <c r="D120" i="2"/>
  <c r="D114" i="2"/>
  <c r="D118" i="2"/>
  <c r="D119" i="2"/>
  <c r="H113" i="2"/>
  <c r="D122" i="2"/>
  <c r="D117" i="2"/>
  <c r="D99" i="2"/>
  <c r="C10" i="2"/>
  <c r="D27" i="2"/>
  <c r="D30" i="2"/>
  <c r="D34" i="2"/>
  <c r="D40" i="2"/>
  <c r="D44" i="2"/>
  <c r="D79" i="2"/>
  <c r="D85" i="2"/>
  <c r="D89" i="2"/>
  <c r="D96" i="2"/>
  <c r="D100" i="2"/>
  <c r="D104" i="2"/>
  <c r="D116" i="2"/>
  <c r="D125" i="2"/>
  <c r="D128" i="2"/>
  <c r="D131" i="2"/>
  <c r="D134" i="2"/>
  <c r="D144" i="2"/>
  <c r="D153" i="2"/>
  <c r="C166" i="2"/>
  <c r="D169" i="2"/>
  <c r="D172" i="2"/>
  <c r="D175" i="2"/>
  <c r="D187" i="2"/>
  <c r="D200" i="2"/>
  <c r="D204" i="2"/>
  <c r="D208" i="2"/>
  <c r="D211" i="2"/>
  <c r="D33" i="2"/>
  <c r="D207" i="2"/>
  <c r="D28" i="2"/>
  <c r="D31" i="2"/>
  <c r="D35" i="2"/>
  <c r="D45" i="2"/>
  <c r="D86" i="2"/>
  <c r="D97" i="2"/>
  <c r="D101" i="2"/>
  <c r="D135" i="2"/>
  <c r="D154" i="2"/>
  <c r="D201" i="2"/>
  <c r="D205" i="2"/>
  <c r="D209" i="2"/>
  <c r="D212" i="2"/>
  <c r="D203" i="2"/>
  <c r="D42" i="2"/>
  <c r="D83" i="2"/>
  <c r="C95" i="2"/>
  <c r="D98" i="2"/>
  <c r="D202" i="2"/>
  <c r="C9" i="2" l="1"/>
  <c r="H9" i="2" s="1"/>
  <c r="C94" i="2"/>
  <c r="H94" i="2" s="1"/>
  <c r="C222" i="2" l="1"/>
  <c r="C223" i="2" s="1"/>
</calcChain>
</file>

<file path=xl/sharedStrings.xml><?xml version="1.0" encoding="utf-8"?>
<sst xmlns="http://schemas.openxmlformats.org/spreadsheetml/2006/main" count="862" uniqueCount="613">
  <si>
    <t>Fideicomiso de Alianza para el Campo de Guanajuato</t>
  </si>
  <si>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</si>
  <si>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</si>
  <si>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</si>
  <si>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</si>
  <si>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</si>
  <si>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</si>
  <si>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</si>
  <si>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</si>
  <si>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</si>
  <si>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</si>
  <si>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</si>
  <si>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</si>
  <si>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ACT-03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</si>
  <si>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</si>
  <si>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</si>
  <si>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</si>
  <si>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</si>
  <si>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</si>
  <si>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</si>
  <si>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</si>
  <si>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</si>
  <si>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</si>
  <si>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</si>
  <si>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</si>
  <si>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</si>
  <si>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</si>
  <si>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</si>
  <si>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</si>
  <si>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</si>
  <si>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</si>
  <si>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</si>
  <si>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</si>
  <si>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</si>
  <si>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</si>
  <si>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</si>
  <si>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</si>
  <si>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</si>
  <si>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</si>
  <si>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</si>
  <si>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</si>
  <si>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</si>
  <si>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</si>
  <si>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</si>
  <si>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</si>
  <si>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</si>
  <si>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</si>
  <si>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</si>
  <si>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</si>
  <si>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</si>
  <si>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</si>
  <si>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</si>
  <si>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</si>
  <si>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</si>
  <si>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</si>
  <si>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</si>
  <si>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</si>
  <si>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</si>
  <si>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</si>
  <si>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</si>
  <si>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</si>
  <si>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</si>
  <si>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</si>
  <si>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</si>
  <si>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</si>
  <si>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</si>
  <si>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</si>
  <si>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</si>
  <si>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</si>
  <si>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</si>
  <si>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</si>
  <si>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</si>
  <si>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</si>
  <si>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</si>
  <si>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</si>
  <si>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</si>
  <si>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</si>
  <si>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</si>
  <si>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</si>
  <si>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</si>
  <si>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</si>
  <si>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</si>
  <si>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</si>
  <si>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</si>
  <si>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</si>
  <si>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</si>
  <si>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</si>
  <si>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</si>
  <si>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</si>
  <si>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</si>
  <si>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</si>
  <si>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</si>
  <si>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</si>
  <si>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</si>
  <si>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</si>
  <si>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</si>
  <si>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</si>
  <si>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</si>
  <si>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</si>
  <si>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</si>
  <si>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</si>
  <si>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</si>
  <si>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</si>
  <si>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</si>
  <si>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</si>
  <si>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</si>
  <si>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</si>
  <si>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</si>
  <si>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</si>
  <si>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</si>
  <si>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</si>
  <si>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</si>
  <si>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</si>
  <si>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</si>
  <si>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</si>
  <si>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</si>
  <si>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</si>
  <si>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</si>
  <si>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</si>
  <si>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</si>
  <si>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</si>
  <si>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</si>
  <si>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</si>
  <si>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</si>
  <si>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</si>
  <si>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</si>
  <si>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</si>
  <si>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</si>
  <si>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</si>
  <si>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</si>
  <si>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</si>
  <si>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</si>
  <si>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</si>
  <si>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</si>
  <si>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</si>
  <si>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</si>
  <si>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</si>
  <si>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</si>
  <si>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</si>
  <si>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</si>
  <si>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</si>
  <si>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</si>
  <si>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</si>
  <si>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</si>
  <si>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</si>
  <si>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</si>
  <si>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</si>
  <si>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</si>
  <si>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</si>
  <si>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</si>
  <si>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</si>
  <si>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</si>
  <si>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</si>
  <si>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</si>
  <si>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</si>
  <si>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</si>
  <si>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</si>
  <si>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</si>
  <si>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</si>
  <si>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</si>
  <si>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</si>
  <si>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</si>
  <si>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</si>
  <si>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</si>
  <si>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</si>
  <si>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</si>
  <si>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</si>
  <si>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</si>
  <si>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</si>
  <si>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</si>
  <si>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</si>
  <si>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</si>
  <si>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</si>
  <si>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</si>
  <si>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</si>
  <si>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</si>
  <si>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</si>
  <si>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</si>
  <si>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</si>
  <si>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</si>
  <si>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</si>
  <si>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</si>
  <si>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</si>
  <si>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</si>
  <si>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</si>
  <si>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</si>
  <si>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</si>
  <si>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</si>
  <si>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</si>
  <si>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</si>
  <si>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</si>
  <si>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</si>
  <si>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</si>
  <si>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</si>
  <si>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</si>
  <si>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</si>
  <si>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</si>
  <si>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</si>
  <si>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</si>
  <si>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</si>
  <si>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</si>
  <si>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</si>
  <si>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</si>
  <si>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</si>
  <si>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</si>
  <si>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</si>
  <si>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</si>
  <si>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</si>
  <si>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</si>
  <si>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</si>
  <si>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</si>
  <si>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</si>
  <si>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</si>
  <si>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</si>
  <si>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</si>
  <si>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</si>
  <si>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</si>
  <si>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</si>
  <si>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</si>
  <si>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</si>
  <si>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</si>
  <si>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</si>
  <si>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</si>
  <si>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</si>
  <si>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</si>
  <si>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</si>
  <si>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</si>
  <si>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</si>
  <si>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</si>
  <si>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</si>
  <si>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</si>
  <si>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</si>
  <si>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</si>
  <si>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</si>
  <si>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</si>
  <si>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</si>
  <si>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</si>
  <si>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</si>
  <si>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</si>
  <si>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</si>
  <si>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</si>
  <si>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</si>
  <si>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</si>
  <si>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</si>
  <si>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</si>
  <si>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</si>
  <si>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</si>
  <si>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</si>
  <si>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</si>
  <si>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</si>
  <si>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</si>
  <si>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</si>
  <si>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</si>
  <si>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</si>
  <si>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</si>
  <si>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</si>
  <si>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</si>
  <si>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</si>
  <si>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</si>
  <si>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</si>
  <si>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</si>
  <si>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</si>
  <si>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</si>
  <si>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</si>
  <si>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</si>
  <si>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</si>
  <si>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</si>
  <si>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</si>
  <si>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</si>
  <si>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</si>
  <si>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</si>
  <si>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</si>
  <si>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</si>
  <si>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</si>
  <si>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</si>
  <si>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</si>
  <si>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</si>
  <si>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</si>
  <si>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</si>
  <si>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</si>
  <si>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</si>
  <si>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</si>
  <si>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</si>
  <si>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</si>
  <si>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</si>
  <si>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</si>
  <si>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</si>
  <si>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</si>
  <si>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</si>
  <si>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</si>
  <si>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</si>
  <si>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</si>
  <si>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</si>
  <si>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</si>
  <si>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</si>
  <si>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</si>
  <si>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</si>
  <si>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</si>
  <si>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</si>
  <si>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</si>
  <si>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</si>
  <si>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</si>
  <si>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</si>
  <si>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</si>
  <si>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</si>
  <si>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</si>
  <si>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</si>
  <si>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</si>
  <si>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</si>
  <si>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</si>
  <si>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</si>
  <si>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</si>
  <si>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</si>
  <si>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</si>
  <si>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</si>
  <si>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</si>
  <si>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</si>
  <si>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</si>
  <si>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</si>
  <si>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</si>
  <si>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</si>
  <si>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</si>
  <si>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</si>
  <si>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</si>
  <si>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</si>
  <si>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</si>
  <si>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</si>
  <si>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</si>
  <si>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VIDA UTIL ESTIMADA</t>
  </si>
  <si>
    <t>33.3% ANUAL</t>
  </si>
  <si>
    <t>GUIA DE VIDA UTIL ESTIMADA Y PORCENTAJES DE DEPRECIACION  PUBLICADAS EN EL DOF EL 15 DE AGOSTO DE 2012</t>
  </si>
  <si>
    <t>Mobiliario y Equipo Educacional y Recreativo</t>
  </si>
  <si>
    <t>Equipo e Instrumental Médico y de Laboratorio</t>
  </si>
  <si>
    <t>Vehículos y Equipo de Transporte</t>
  </si>
  <si>
    <t>10% ANUAL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</si>
  <si>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</si>
  <si>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</si>
  <si>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</si>
  <si>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</si>
  <si>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</si>
  <si>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</si>
  <si>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</si>
  <si>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</si>
  <si>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</si>
  <si>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</si>
  <si>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</si>
  <si>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</si>
  <si>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</si>
  <si>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</si>
  <si>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</si>
  <si>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</si>
  <si>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</si>
  <si>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</si>
  <si>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</si>
  <si>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</si>
  <si>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</si>
  <si>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</si>
  <si>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</si>
  <si>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</si>
  <si>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</si>
  <si>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</si>
  <si>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</si>
  <si>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</si>
  <si>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</si>
  <si>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</si>
  <si>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</si>
  <si>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</si>
  <si>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</si>
  <si>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</si>
  <si>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</si>
  <si>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</si>
  <si>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</si>
  <si>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</si>
  <si>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</si>
  <si>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</si>
  <si>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</si>
  <si>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si existe factibilidad de pago, corresponde a pagos ya devengados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</si>
  <si>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</si>
  <si>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</si>
  <si>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</si>
  <si>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</si>
  <si>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</si>
  <si>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</si>
  <si>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 xml:space="preserve">si existe factibilidad de pago, corresponde a pagos de impuestos mismos que se encuentran ya considerados para pago 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</si>
  <si>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</si>
  <si>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</si>
  <si>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</si>
  <si>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</si>
  <si>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</si>
  <si>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</si>
  <si>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</si>
  <si>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</si>
  <si>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</si>
  <si>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</si>
  <si>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</si>
  <si>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</si>
  <si>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</si>
  <si>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</si>
  <si>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</si>
  <si>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</si>
  <si>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</si>
  <si>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</si>
  <si>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</si>
  <si>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</si>
  <si>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</si>
  <si>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</si>
  <si>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</si>
  <si>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</si>
  <si>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</si>
  <si>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</si>
  <si>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</si>
  <si>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</si>
  <si>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</si>
  <si>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</si>
  <si>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</si>
  <si>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</si>
  <si>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</si>
  <si>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</si>
  <si>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</si>
  <si>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</si>
  <si>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</si>
  <si>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</si>
  <si>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</si>
  <si>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</si>
  <si>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</si>
  <si>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</si>
  <si>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</si>
  <si>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</si>
  <si>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</si>
  <si>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</si>
  <si>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</si>
  <si>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</si>
  <si>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</si>
  <si>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</si>
  <si>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</si>
  <si>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</si>
  <si>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</si>
  <si>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</si>
  <si>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</si>
  <si>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</si>
  <si>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</si>
  <si>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</si>
  <si>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</si>
  <si>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</si>
  <si>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</si>
  <si>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</si>
  <si>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</si>
  <si>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</si>
  <si>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</si>
  <si>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</si>
  <si>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</si>
  <si>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Bajo protesta de decir verdad declaramos que los Estados Financieros y sus notas, son razonablemente correctos 
y son responsabilidad del emisor.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</si>
  <si>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</si>
  <si>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</si>
  <si>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</si>
  <si>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</si>
  <si>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</si>
  <si>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</si>
  <si>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</si>
  <si>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</si>
  <si>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</si>
  <si>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</si>
  <si>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</si>
  <si>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</si>
  <si>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</si>
  <si>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</si>
  <si>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</si>
  <si>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</si>
  <si>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</si>
  <si>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</si>
  <si>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</si>
  <si>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</si>
  <si>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</si>
  <si>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</si>
  <si>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</si>
  <si>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</si>
  <si>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</si>
  <si>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</si>
  <si>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</si>
  <si>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</si>
  <si>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</si>
  <si>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</si>
  <si>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</si>
  <si>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</si>
  <si>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</si>
  <si>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</si>
  <si>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</si>
  <si>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</si>
  <si>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</si>
  <si>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</si>
  <si>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</si>
  <si>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</si>
  <si>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</si>
  <si>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</si>
  <si>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</si>
  <si>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</si>
  <si>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</si>
  <si>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</si>
  <si>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</si>
  <si>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</si>
  <si>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</si>
  <si>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</si>
  <si>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</si>
  <si>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</si>
  <si>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</si>
  <si>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</si>
  <si>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</si>
  <si>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Fideicomiso de Alianza para el Campo de Guanajuato &lt;ALCAMPO&gt;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</si>
  <si>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</si>
  <si>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</si>
  <si>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</si>
  <si>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</si>
  <si>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</si>
  <si>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</si>
  <si>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</si>
  <si>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</si>
  <si>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</si>
  <si>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</si>
  <si>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</si>
  <si>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</si>
  <si>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</si>
  <si>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</si>
  <si>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</si>
  <si>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</si>
  <si>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</si>
  <si>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</si>
  <si>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</si>
  <si>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</si>
  <si>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</si>
  <si>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</si>
  <si>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</si>
  <si>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</si>
  <si>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</si>
  <si>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</si>
  <si>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lo registramos aquí porque se registro en el presupuestario de diciembre pero no se pago hasta enero</t>
  </si>
  <si>
    <t>por lo tanto quedo en 322 como devengado pero no pagado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</si>
  <si>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</si>
  <si>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</si>
  <si>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</si>
  <si>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</si>
  <si>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</si>
  <si>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</si>
  <si>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</si>
  <si>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</si>
  <si>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</si>
  <si>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</si>
  <si>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</si>
  <si>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</si>
  <si>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</si>
  <si>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</si>
  <si>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</si>
  <si>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</si>
  <si>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</si>
  <si>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</si>
  <si>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</si>
  <si>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</si>
  <si>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</si>
  <si>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</si>
  <si>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</si>
  <si>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</si>
  <si>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</si>
  <si>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</si>
  <si>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</si>
  <si>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</si>
  <si>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</si>
  <si>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</si>
  <si>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</si>
  <si>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</si>
  <si>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</si>
  <si>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</si>
  <si>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</si>
  <si>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</si>
  <si>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</si>
  <si>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</si>
  <si>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</si>
  <si>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</si>
  <si>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</si>
  <si>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</si>
  <si>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</si>
  <si>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</si>
  <si>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</si>
  <si>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</si>
  <si>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</si>
  <si>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</si>
  <si>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</si>
  <si>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SR 8.1.1</t>
  </si>
  <si>
    <t>Ley de Ingresos por Ejecutar</t>
  </si>
  <si>
    <t>SR 8.1.2</t>
  </si>
  <si>
    <t>Modificaciones a la Ley de Ingresos Estimada</t>
  </si>
  <si>
    <t>SR 8.1.3</t>
  </si>
  <si>
    <t>Ley de Ingresos Devengada</t>
  </si>
  <si>
    <t>ABONOS R 8.1.4*</t>
  </si>
  <si>
    <t>Ley de Ingresos Recaudada</t>
  </si>
  <si>
    <t>ABONOS R 8.1.5</t>
  </si>
  <si>
    <t>Cuentas de Orden Presupuestarias de Egresos</t>
  </si>
  <si>
    <t>Presupuesto de Egresos Aprobado</t>
  </si>
  <si>
    <t>SR 8.2.1</t>
  </si>
  <si>
    <t>Presupuesto de Egresos por Ejercer</t>
  </si>
  <si>
    <t>SR 8.2.2</t>
  </si>
  <si>
    <t>Modificaciones al Presupuesto de Egresos Aprobado</t>
  </si>
  <si>
    <t>SR 8.2.3</t>
  </si>
  <si>
    <t>Presupuesto de Egresos Comprometido</t>
  </si>
  <si>
    <t>CARGOS R 8.2.4</t>
  </si>
  <si>
    <t>Presupuesto de Egresos Devengado</t>
  </si>
  <si>
    <t>CARGOS R 8.2.5</t>
  </si>
  <si>
    <t>Presupuesto de Egresos Ejercido</t>
  </si>
  <si>
    <t>CARGOS R 8.2.6</t>
  </si>
  <si>
    <t>Presupuesto de Egresos Pagado</t>
  </si>
  <si>
    <t>CARGOS R 8.2.7</t>
  </si>
  <si>
    <t>Ing Marisol Suárez Correa</t>
  </si>
  <si>
    <t>Juan Lara Centeno</t>
  </si>
  <si>
    <t xml:space="preserve">                                            Presidenta Suplente del Comité Técnico                                              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</si>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</sst>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Calibri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2B956F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0"/>
      <name val="Calibri"/>
      <family val="2"/>
      <scheme val="minor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sz val="8"/>
      <color rgb="FF000000"/>
      <name val="Arial"/>
      <family val="2"/>
    </font>
    <font>
      <b/>
      <sz val="11"/>
      <color rgb="FF2B956F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2" fillId="2" borderId="2" xfId="2" applyFont="1" applyFill="1" applyBorder="1" applyAlignment="1">
      <alignment horizontal="right" vertical="center"/>
    </xf>
    <xf numFmtId="0" fontId="2" fillId="2" borderId="3" xfId="2" applyFont="1" applyFill="1" applyBorder="1" applyAlignment="1">
      <alignment horizontal="left" vertical="center"/>
    </xf>
    <xf numFmtId="0" fontId="4" fillId="0" borderId="0" xfId="2" applyFont="1"/>
    <xf numFmtId="0" fontId="2" fillId="2" borderId="0" xfId="2" applyFont="1" applyFill="1" applyAlignment="1">
      <alignment horizontal="right" vertical="center"/>
    </xf>
    <xf numFmtId="0" fontId="2" fillId="2" borderId="5" xfId="2" applyFont="1" applyFill="1" applyBorder="1" applyAlignment="1">
      <alignment vertical="center"/>
    </xf>
    <xf numFmtId="0" fontId="2" fillId="3" borderId="0" xfId="2" applyFont="1" applyFill="1" applyAlignment="1">
      <alignment horizontal="right" vertical="center"/>
    </xf>
    <xf numFmtId="0" fontId="2" fillId="3" borderId="5" xfId="2" applyFont="1" applyFill="1" applyBorder="1" applyAlignment="1">
      <alignment horizontal="left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2" fillId="4" borderId="9" xfId="2" applyFont="1" applyFill="1" applyBorder="1" applyAlignment="1">
      <alignment horizontal="center" vertical="center" wrapText="1"/>
    </xf>
    <xf numFmtId="0" fontId="2" fillId="4" borderId="10" xfId="2" applyFont="1" applyFill="1" applyBorder="1" applyAlignment="1">
      <alignment horizontal="center" vertical="center"/>
    </xf>
    <xf numFmtId="0" fontId="5" fillId="0" borderId="0" xfId="2" applyFont="1"/>
    <xf numFmtId="0" fontId="2" fillId="0" borderId="11" xfId="2" applyFont="1" applyBorder="1" applyAlignment="1">
      <alignment horizontal="center"/>
    </xf>
    <xf numFmtId="0" fontId="5" fillId="0" borderId="12" xfId="2" applyFont="1" applyBorder="1"/>
    <xf numFmtId="0" fontId="2" fillId="0" borderId="13" xfId="2" applyFont="1" applyBorder="1" applyAlignment="1">
      <alignment horizontal="center"/>
    </xf>
    <xf numFmtId="0" fontId="2" fillId="0" borderId="14" xfId="2" applyFont="1" applyBorder="1" applyAlignment="1">
      <alignment horizontal="center"/>
    </xf>
    <xf numFmtId="0" fontId="2" fillId="0" borderId="14" xfId="2" applyFont="1" applyBorder="1" applyAlignment="1">
      <alignment horizontal="left"/>
    </xf>
    <xf numFmtId="0" fontId="6" fillId="0" borderId="13" xfId="2" applyFont="1" applyBorder="1" applyAlignment="1">
      <alignment horizontal="center"/>
    </xf>
    <xf numFmtId="0" fontId="5" fillId="0" borderId="14" xfId="2" applyFont="1" applyBorder="1"/>
    <xf numFmtId="0" fontId="4" fillId="0" borderId="15" xfId="2" applyFont="1" applyBorder="1"/>
    <xf numFmtId="0" fontId="4" fillId="0" borderId="16" xfId="2" applyFont="1" applyBorder="1"/>
    <xf numFmtId="0" fontId="6" fillId="0" borderId="15" xfId="2" applyFont="1" applyBorder="1" applyAlignment="1">
      <alignment horizontal="center"/>
    </xf>
    <xf numFmtId="0" fontId="6" fillId="0" borderId="14" xfId="2" applyFont="1" applyBorder="1"/>
    <xf numFmtId="0" fontId="2" fillId="0" borderId="15" xfId="2" applyFont="1" applyBorder="1" applyAlignment="1">
      <alignment horizontal="center"/>
    </xf>
    <xf numFmtId="0" fontId="7" fillId="0" borderId="14" xfId="2" applyFont="1" applyBorder="1" applyAlignment="1">
      <alignment horizontal="left"/>
    </xf>
    <xf numFmtId="0" fontId="2" fillId="0" borderId="17" xfId="2" applyFont="1" applyBorder="1" applyAlignment="1">
      <alignment horizontal="center"/>
    </xf>
    <xf numFmtId="0" fontId="5" fillId="0" borderId="18" xfId="2" applyFont="1" applyBorder="1"/>
    <xf numFmtId="0" fontId="5" fillId="0" borderId="0" xfId="2" applyFont="1" applyAlignment="1">
      <alignment horizontal="left" vertical="top" wrapText="1"/>
    </xf>
    <xf numFmtId="0" fontId="5" fillId="0" borderId="19" xfId="3" applyFont="1" applyBorder="1" applyAlignment="1" applyProtection="1">
      <alignment horizontal="center" vertical="top" wrapText="1"/>
      <protection locked="0"/>
    </xf>
    <xf numFmtId="0" fontId="5" fillId="0" borderId="0" xfId="3" applyFont="1" applyAlignment="1" applyProtection="1">
      <alignment horizontal="center"/>
      <protection locked="0"/>
    </xf>
    <xf numFmtId="10" fontId="9" fillId="2" borderId="0" xfId="2" applyNumberFormat="1" applyFont="1" applyFill="1" applyAlignment="1">
      <alignment horizontal="right" vertical="center"/>
    </xf>
    <xf numFmtId="0" fontId="2" fillId="2" borderId="0" xfId="2" applyFont="1" applyFill="1" applyAlignment="1">
      <alignment horizontal="left" vertical="center"/>
    </xf>
    <xf numFmtId="0" fontId="9" fillId="2" borderId="0" xfId="2" applyFont="1" applyFill="1" applyAlignment="1">
      <alignment vertical="center"/>
    </xf>
    <xf numFmtId="0" fontId="10" fillId="5" borderId="0" xfId="2" applyFont="1" applyFill="1" applyAlignment="1">
      <alignment horizontal="center" vertical="center"/>
    </xf>
    <xf numFmtId="0" fontId="10" fillId="5" borderId="0" xfId="2" applyFont="1" applyFill="1"/>
    <xf numFmtId="10" fontId="10" fillId="5" borderId="0" xfId="2" applyNumberFormat="1" applyFont="1" applyFill="1"/>
    <xf numFmtId="0" fontId="11" fillId="0" borderId="0" xfId="2" applyFont="1"/>
    <xf numFmtId="10" fontId="11" fillId="0" borderId="0" xfId="2" applyNumberFormat="1" applyFont="1"/>
    <xf numFmtId="0" fontId="12" fillId="6" borderId="0" xfId="2" applyFont="1" applyFill="1"/>
    <xf numFmtId="0" fontId="12" fillId="6" borderId="0" xfId="2" applyFont="1" applyFill="1" applyAlignment="1">
      <alignment horizontal="center"/>
    </xf>
    <xf numFmtId="10" fontId="12" fillId="6" borderId="0" xfId="2" applyNumberFormat="1" applyFont="1" applyFill="1" applyAlignment="1">
      <alignment horizontal="center"/>
    </xf>
    <xf numFmtId="0" fontId="2" fillId="7" borderId="0" xfId="2" applyFont="1" applyFill="1" applyAlignment="1">
      <alignment horizontal="center" vertical="center"/>
    </xf>
    <xf numFmtId="0" fontId="2" fillId="0" borderId="0" xfId="2" applyFont="1" applyAlignment="1">
      <alignment horizontal="left"/>
    </xf>
    <xf numFmtId="3" fontId="13" fillId="0" borderId="0" xfId="4" applyNumberFormat="1" applyFont="1"/>
    <xf numFmtId="10" fontId="5" fillId="0" borderId="0" xfId="2" applyNumberFormat="1" applyFont="1" applyAlignment="1">
      <alignment horizontal="center"/>
    </xf>
    <xf numFmtId="43" fontId="4" fillId="0" borderId="0" xfId="1" applyFont="1"/>
    <xf numFmtId="43" fontId="4" fillId="0" borderId="0" xfId="2" applyNumberFormat="1" applyFont="1"/>
    <xf numFmtId="3" fontId="2" fillId="0" borderId="0" xfId="2" applyNumberFormat="1" applyFont="1"/>
    <xf numFmtId="0" fontId="2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3" fontId="5" fillId="0" borderId="0" xfId="2" applyNumberFormat="1" applyFont="1"/>
    <xf numFmtId="0" fontId="5" fillId="0" borderId="0" xfId="2" applyFont="1" applyAlignment="1">
      <alignment wrapText="1"/>
    </xf>
    <xf numFmtId="0" fontId="2" fillId="0" borderId="0" xfId="2" applyFont="1" applyAlignment="1">
      <alignment horizontal="left" vertical="center" wrapText="1"/>
    </xf>
    <xf numFmtId="0" fontId="2" fillId="0" borderId="0" xfId="2" applyFont="1" applyAlignment="1">
      <alignment horizontal="left" wrapText="1"/>
    </xf>
    <xf numFmtId="0" fontId="2" fillId="7" borderId="0" xfId="2" applyFont="1" applyFill="1" applyAlignment="1">
      <alignment horizontal="center"/>
    </xf>
    <xf numFmtId="0" fontId="2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3" fontId="14" fillId="0" borderId="0" xfId="5" applyNumberFormat="1" applyFont="1" applyFill="1" applyAlignment="1">
      <alignment horizontal="right" vertical="justify"/>
    </xf>
    <xf numFmtId="43" fontId="15" fillId="0" borderId="0" xfId="2" applyNumberFormat="1" applyFont="1"/>
    <xf numFmtId="0" fontId="5" fillId="0" borderId="0" xfId="2" applyFont="1" applyAlignment="1">
      <alignment vertical="top"/>
    </xf>
    <xf numFmtId="3" fontId="4" fillId="0" borderId="0" xfId="2" applyNumberFormat="1" applyFont="1"/>
    <xf numFmtId="43" fontId="4" fillId="7" borderId="0" xfId="1" applyFont="1" applyFill="1"/>
    <xf numFmtId="0" fontId="9" fillId="2" borderId="0" xfId="2" applyFont="1" applyFill="1" applyAlignment="1">
      <alignment horizontal="right" vertical="center"/>
    </xf>
    <xf numFmtId="0" fontId="11" fillId="0" borderId="0" xfId="2" applyFont="1" applyAlignment="1">
      <alignment horizontal="center"/>
    </xf>
    <xf numFmtId="3" fontId="11" fillId="0" borderId="0" xfId="2" applyNumberFormat="1" applyFont="1"/>
    <xf numFmtId="3" fontId="11" fillId="8" borderId="0" xfId="2" applyNumberFormat="1" applyFont="1" applyFill="1"/>
    <xf numFmtId="0" fontId="11" fillId="0" borderId="0" xfId="6" applyFont="1"/>
    <xf numFmtId="10" fontId="11" fillId="0" borderId="0" xfId="7" applyNumberFormat="1" applyFont="1"/>
    <xf numFmtId="0" fontId="11" fillId="0" borderId="0" xfId="6" applyFont="1" applyAlignment="1">
      <alignment wrapText="1"/>
    </xf>
    <xf numFmtId="164" fontId="4" fillId="0" borderId="0" xfId="2" applyNumberFormat="1" applyFont="1"/>
    <xf numFmtId="0" fontId="12" fillId="9" borderId="0" xfId="2" applyFont="1" applyFill="1"/>
    <xf numFmtId="4" fontId="11" fillId="0" borderId="0" xfId="2" applyNumberFormat="1" applyFont="1"/>
    <xf numFmtId="0" fontId="11" fillId="0" borderId="0" xfId="3" applyFont="1" applyAlignment="1">
      <alignment horizontal="center"/>
    </xf>
    <xf numFmtId="0" fontId="11" fillId="0" borderId="0" xfId="3" applyFont="1"/>
    <xf numFmtId="0" fontId="9" fillId="0" borderId="0" xfId="2" applyFont="1" applyAlignment="1">
      <alignment horizontal="center"/>
    </xf>
    <xf numFmtId="0" fontId="9" fillId="0" borderId="0" xfId="2" applyFont="1" applyAlignment="1">
      <alignment horizontal="left"/>
    </xf>
    <xf numFmtId="3" fontId="9" fillId="0" borderId="0" xfId="2" applyNumberFormat="1" applyFont="1"/>
    <xf numFmtId="0" fontId="9" fillId="0" borderId="0" xfId="2" applyFont="1"/>
    <xf numFmtId="3" fontId="16" fillId="0" borderId="0" xfId="2" applyNumberFormat="1" applyFont="1"/>
    <xf numFmtId="0" fontId="2" fillId="0" borderId="0" xfId="2" applyFont="1"/>
    <xf numFmtId="0" fontId="11" fillId="0" borderId="0" xfId="2" applyFont="1" applyAlignment="1">
      <alignment horizontal="left"/>
    </xf>
    <xf numFmtId="0" fontId="9" fillId="0" borderId="0" xfId="2" quotePrefix="1" applyFont="1" applyAlignment="1">
      <alignment horizontal="left"/>
    </xf>
    <xf numFmtId="43" fontId="11" fillId="7" borderId="0" xfId="1" applyFont="1" applyFill="1"/>
    <xf numFmtId="0" fontId="2" fillId="2" borderId="23" xfId="2" applyFont="1" applyFill="1" applyBorder="1" applyAlignment="1">
      <alignment horizontal="center" vertical="center"/>
    </xf>
    <xf numFmtId="0" fontId="9" fillId="2" borderId="20" xfId="2" applyFont="1" applyFill="1" applyBorder="1" applyAlignment="1">
      <alignment vertical="center"/>
    </xf>
    <xf numFmtId="0" fontId="9" fillId="2" borderId="1" xfId="2" applyFont="1" applyFill="1" applyBorder="1" applyAlignment="1">
      <alignment vertical="center"/>
    </xf>
    <xf numFmtId="3" fontId="9" fillId="2" borderId="24" xfId="2" applyNumberFormat="1" applyFont="1" applyFill="1" applyBorder="1" applyAlignment="1">
      <alignment horizontal="right" vertical="center" wrapText="1"/>
    </xf>
    <xf numFmtId="0" fontId="5" fillId="0" borderId="25" xfId="2" applyFont="1" applyBorder="1"/>
    <xf numFmtId="0" fontId="9" fillId="0" borderId="26" xfId="2" applyFont="1" applyBorder="1" applyAlignment="1">
      <alignment vertical="center"/>
    </xf>
    <xf numFmtId="3" fontId="9" fillId="0" borderId="24" xfId="2" applyNumberFormat="1" applyFont="1" applyBorder="1" applyAlignment="1">
      <alignment horizontal="right" vertical="center"/>
    </xf>
    <xf numFmtId="0" fontId="9" fillId="0" borderId="27" xfId="2" applyFont="1" applyBorder="1" applyAlignment="1">
      <alignment vertical="center"/>
    </xf>
    <xf numFmtId="0" fontId="9" fillId="0" borderId="6" xfId="2" applyFont="1" applyBorder="1" applyAlignment="1">
      <alignment vertical="center"/>
    </xf>
    <xf numFmtId="3" fontId="9" fillId="0" borderId="24" xfId="2" applyNumberFormat="1" applyFont="1" applyBorder="1" applyAlignment="1">
      <alignment horizontal="right" vertical="center" wrapText="1"/>
    </xf>
    <xf numFmtId="0" fontId="5" fillId="0" borderId="28" xfId="2" applyFont="1" applyBorder="1" applyAlignment="1">
      <alignment vertical="center"/>
    </xf>
    <xf numFmtId="0" fontId="5" fillId="0" borderId="22" xfId="2" applyFont="1" applyBorder="1" applyAlignment="1">
      <alignment horizontal="left" vertical="center"/>
    </xf>
    <xf numFmtId="3" fontId="11" fillId="0" borderId="24" xfId="2" applyNumberFormat="1" applyFont="1" applyBorder="1" applyAlignment="1">
      <alignment horizontal="right" vertical="center" wrapText="1"/>
    </xf>
    <xf numFmtId="0" fontId="5" fillId="0" borderId="28" xfId="2" applyFont="1" applyBorder="1"/>
    <xf numFmtId="0" fontId="11" fillId="0" borderId="22" xfId="2" applyFont="1" applyBorder="1" applyAlignment="1">
      <alignment horizontal="left" vertical="center" wrapText="1"/>
    </xf>
    <xf numFmtId="0" fontId="11" fillId="0" borderId="28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5" fillId="0" borderId="29" xfId="2" applyFont="1" applyBorder="1"/>
    <xf numFmtId="0" fontId="9" fillId="0" borderId="28" xfId="2" applyFont="1" applyBorder="1" applyAlignment="1">
      <alignment vertical="center"/>
    </xf>
    <xf numFmtId="0" fontId="9" fillId="0" borderId="22" xfId="2" applyFont="1" applyBorder="1" applyAlignment="1">
      <alignment vertical="center"/>
    </xf>
    <xf numFmtId="0" fontId="5" fillId="0" borderId="28" xfId="2" applyFont="1" applyBorder="1" applyAlignment="1">
      <alignment horizontal="left" vertical="center"/>
    </xf>
    <xf numFmtId="0" fontId="5" fillId="0" borderId="28" xfId="2" applyFont="1" applyBorder="1" applyAlignment="1">
      <alignment horizontal="left"/>
    </xf>
    <xf numFmtId="3" fontId="11" fillId="0" borderId="24" xfId="2" applyNumberFormat="1" applyFont="1" applyBorder="1" applyAlignment="1">
      <alignment horizontal="right" vertical="center"/>
    </xf>
    <xf numFmtId="3" fontId="11" fillId="0" borderId="30" xfId="2" applyNumberFormat="1" applyFont="1" applyBorder="1" applyAlignment="1">
      <alignment horizontal="right" vertical="center"/>
    </xf>
    <xf numFmtId="0" fontId="9" fillId="2" borderId="31" xfId="2" applyFont="1" applyFill="1" applyBorder="1" applyAlignment="1">
      <alignment vertical="center"/>
    </xf>
    <xf numFmtId="0" fontId="9" fillId="2" borderId="21" xfId="2" applyFont="1" applyFill="1" applyBorder="1" applyAlignment="1">
      <alignment vertical="center"/>
    </xf>
    <xf numFmtId="3" fontId="9" fillId="2" borderId="32" xfId="2" applyNumberFormat="1" applyFont="1" applyFill="1" applyBorder="1" applyAlignment="1">
      <alignment horizontal="right" vertical="center" wrapText="1"/>
    </xf>
    <xf numFmtId="0" fontId="2" fillId="2" borderId="34" xfId="2" applyFont="1" applyFill="1" applyBorder="1" applyAlignment="1">
      <alignment horizontal="center" vertical="center"/>
    </xf>
    <xf numFmtId="0" fontId="9" fillId="2" borderId="6" xfId="2" applyFont="1" applyFill="1" applyBorder="1" applyAlignment="1">
      <alignment vertical="center"/>
    </xf>
    <xf numFmtId="3" fontId="9" fillId="2" borderId="34" xfId="2" applyNumberFormat="1" applyFont="1" applyFill="1" applyBorder="1" applyAlignment="1">
      <alignment horizontal="right" vertical="center"/>
    </xf>
    <xf numFmtId="0" fontId="5" fillId="0" borderId="22" xfId="2" applyFont="1" applyBorder="1"/>
    <xf numFmtId="3" fontId="9" fillId="0" borderId="22" xfId="2" applyNumberFormat="1" applyFont="1" applyBorder="1" applyAlignment="1">
      <alignment horizontal="right" vertical="center"/>
    </xf>
    <xf numFmtId="0" fontId="9" fillId="0" borderId="21" xfId="2" applyFont="1" applyBorder="1" applyAlignment="1">
      <alignment vertical="center"/>
    </xf>
    <xf numFmtId="0" fontId="9" fillId="0" borderId="33" xfId="2" applyFont="1" applyBorder="1" applyAlignment="1">
      <alignment vertical="center"/>
    </xf>
    <xf numFmtId="3" fontId="9" fillId="0" borderId="34" xfId="2" applyNumberFormat="1" applyFont="1" applyBorder="1" applyAlignment="1">
      <alignment horizontal="right" vertical="center" wrapText="1"/>
    </xf>
    <xf numFmtId="49" fontId="2" fillId="0" borderId="21" xfId="2" applyNumberFormat="1" applyFont="1" applyBorder="1" applyAlignment="1">
      <alignment vertical="center"/>
    </xf>
    <xf numFmtId="0" fontId="5" fillId="0" borderId="33" xfId="2" applyFont="1" applyBorder="1" applyAlignment="1">
      <alignment horizontal="left" vertical="center"/>
    </xf>
    <xf numFmtId="3" fontId="5" fillId="0" borderId="34" xfId="2" applyNumberFormat="1" applyFont="1" applyBorder="1" applyAlignment="1">
      <alignment horizontal="right" vertical="center" wrapText="1"/>
    </xf>
    <xf numFmtId="49" fontId="5" fillId="0" borderId="21" xfId="2" applyNumberFormat="1" applyFont="1" applyBorder="1"/>
    <xf numFmtId="0" fontId="5" fillId="0" borderId="33" xfId="2" applyFont="1" applyBorder="1" applyAlignment="1">
      <alignment horizontal="left" vertical="center" wrapText="1"/>
    </xf>
    <xf numFmtId="0" fontId="5" fillId="0" borderId="22" xfId="2" applyFont="1" applyBorder="1" applyAlignment="1">
      <alignment vertical="center"/>
    </xf>
    <xf numFmtId="3" fontId="5" fillId="0" borderId="22" xfId="2" applyNumberFormat="1" applyFont="1" applyBorder="1" applyAlignment="1">
      <alignment horizontal="right" vertical="center"/>
    </xf>
    <xf numFmtId="0" fontId="2" fillId="0" borderId="21" xfId="2" applyFont="1" applyBorder="1" applyAlignment="1">
      <alignment vertical="center"/>
    </xf>
    <xf numFmtId="0" fontId="2" fillId="0" borderId="33" xfId="2" applyFont="1" applyBorder="1" applyAlignment="1">
      <alignment vertical="center"/>
    </xf>
    <xf numFmtId="3" fontId="2" fillId="0" borderId="34" xfId="2" applyNumberFormat="1" applyFont="1" applyBorder="1" applyAlignment="1">
      <alignment horizontal="right" vertical="center" wrapText="1"/>
    </xf>
    <xf numFmtId="3" fontId="5" fillId="0" borderId="34" xfId="2" applyNumberFormat="1" applyFont="1" applyBorder="1" applyAlignment="1">
      <alignment horizontal="right" vertical="center"/>
    </xf>
    <xf numFmtId="0" fontId="11" fillId="0" borderId="22" xfId="2" applyFont="1" applyBorder="1" applyAlignment="1">
      <alignment vertical="center"/>
    </xf>
    <xf numFmtId="3" fontId="11" fillId="0" borderId="22" xfId="2" applyNumberFormat="1" applyFont="1" applyBorder="1" applyAlignment="1">
      <alignment horizontal="right" vertical="center"/>
    </xf>
    <xf numFmtId="0" fontId="9" fillId="4" borderId="21" xfId="2" applyFont="1" applyFill="1" applyBorder="1" applyAlignment="1">
      <alignment vertical="center"/>
    </xf>
    <xf numFmtId="3" fontId="9" fillId="2" borderId="34" xfId="2" applyNumberFormat="1" applyFont="1" applyFill="1" applyBorder="1" applyAlignment="1">
      <alignment horizontal="right" vertical="center" wrapText="1"/>
    </xf>
    <xf numFmtId="43" fontId="17" fillId="0" borderId="0" xfId="1" applyFont="1"/>
    <xf numFmtId="0" fontId="18" fillId="2" borderId="0" xfId="2" applyFont="1" applyFill="1" applyAlignment="1">
      <alignment horizontal="right" vertical="center"/>
    </xf>
    <xf numFmtId="0" fontId="20" fillId="2" borderId="0" xfId="2" applyFont="1" applyFill="1" applyAlignment="1">
      <alignment horizontal="left" vertical="center"/>
    </xf>
    <xf numFmtId="0" fontId="21" fillId="0" borderId="0" xfId="2" applyFont="1"/>
    <xf numFmtId="0" fontId="1" fillId="0" borderId="0" xfId="2"/>
    <xf numFmtId="0" fontId="22" fillId="5" borderId="0" xfId="2" applyFont="1" applyFill="1" applyAlignment="1">
      <alignment horizontal="center" vertical="center"/>
    </xf>
    <xf numFmtId="0" fontId="22" fillId="5" borderId="0" xfId="2" applyFont="1" applyFill="1"/>
    <xf numFmtId="0" fontId="23" fillId="6" borderId="0" xfId="2" applyFont="1" applyFill="1" applyAlignment="1">
      <alignment horizontal="center" vertical="center"/>
    </xf>
    <xf numFmtId="0" fontId="23" fillId="6" borderId="0" xfId="2" applyFont="1" applyFill="1" applyAlignment="1">
      <alignment horizontal="center" vertical="center" wrapText="1"/>
    </xf>
    <xf numFmtId="0" fontId="24" fillId="0" borderId="0" xfId="2" applyFont="1" applyAlignment="1">
      <alignment horizontal="center"/>
    </xf>
    <xf numFmtId="0" fontId="24" fillId="0" borderId="0" xfId="2" applyFont="1" applyAlignment="1">
      <alignment horizontal="left"/>
    </xf>
    <xf numFmtId="0" fontId="24" fillId="0" borderId="0" xfId="2" applyFont="1"/>
    <xf numFmtId="0" fontId="21" fillId="0" borderId="0" xfId="2" applyFont="1" applyAlignment="1">
      <alignment horizontal="left"/>
    </xf>
    <xf numFmtId="3" fontId="21" fillId="0" borderId="0" xfId="2" applyNumberFormat="1" applyFont="1"/>
    <xf numFmtId="4" fontId="21" fillId="0" borderId="0" xfId="2" applyNumberFormat="1" applyFont="1"/>
    <xf numFmtId="0" fontId="25" fillId="10" borderId="37" xfId="2" applyFont="1" applyFill="1" applyBorder="1" applyAlignment="1">
      <alignment horizontal="center" vertical="center" wrapText="1"/>
    </xf>
    <xf numFmtId="0" fontId="25" fillId="10" borderId="38" xfId="2" applyFont="1" applyFill="1" applyBorder="1" applyAlignment="1">
      <alignment horizontal="center" vertical="center" wrapText="1"/>
    </xf>
    <xf numFmtId="0" fontId="8" fillId="0" borderId="37" xfId="2" applyFont="1" applyBorder="1" applyAlignment="1">
      <alignment horizontal="left" vertical="center" wrapText="1"/>
    </xf>
    <xf numFmtId="3" fontId="8" fillId="0" borderId="38" xfId="2" applyNumberFormat="1" applyFont="1" applyBorder="1" applyAlignment="1">
      <alignment horizontal="right" vertical="center" wrapText="1"/>
    </xf>
    <xf numFmtId="0" fontId="11" fillId="0" borderId="39" xfId="3" applyFont="1" applyBorder="1" applyAlignment="1">
      <alignment horizontal="left" vertical="center" wrapText="1"/>
    </xf>
    <xf numFmtId="43" fontId="21" fillId="0" borderId="0" xfId="1" applyFont="1"/>
    <xf numFmtId="0" fontId="8" fillId="0" borderId="40" xfId="2" applyFont="1" applyBorder="1" applyAlignment="1">
      <alignment horizontal="left" vertical="center" wrapText="1"/>
    </xf>
    <xf numFmtId="3" fontId="8" fillId="0" borderId="41" xfId="2" applyNumberFormat="1" applyFont="1" applyBorder="1" applyAlignment="1">
      <alignment horizontal="right" vertical="center" wrapText="1"/>
    </xf>
    <xf numFmtId="0" fontId="11" fillId="0" borderId="42" xfId="3" applyFont="1" applyBorder="1" applyAlignment="1">
      <alignment horizontal="left" vertical="center" wrapText="1"/>
    </xf>
    <xf numFmtId="0" fontId="4" fillId="0" borderId="0" xfId="3" applyFont="1"/>
    <xf numFmtId="0" fontId="11" fillId="0" borderId="39" xfId="3" applyFont="1" applyBorder="1" applyAlignment="1">
      <alignment vertical="center" wrapText="1"/>
    </xf>
    <xf numFmtId="3" fontId="1" fillId="0" borderId="0" xfId="2" applyNumberFormat="1"/>
    <xf numFmtId="0" fontId="11" fillId="0" borderId="42" xfId="3" applyFont="1" applyBorder="1" applyAlignment="1">
      <alignment vertical="center" wrapText="1"/>
    </xf>
    <xf numFmtId="0" fontId="26" fillId="0" borderId="0" xfId="2" applyFont="1"/>
    <xf numFmtId="0" fontId="5" fillId="0" borderId="0" xfId="3" applyFont="1" applyAlignment="1" applyProtection="1">
      <alignment horizontal="center" vertical="top" wrapText="1"/>
      <protection locked="0"/>
    </xf>
    <xf numFmtId="0" fontId="2" fillId="2" borderId="1" xfId="2" applyFont="1" applyFill="1" applyBorder="1" applyAlignment="1">
      <alignment horizontal="center" vertical="center"/>
    </xf>
    <xf numFmtId="0" fontId="3" fillId="0" borderId="2" xfId="2" applyFont="1" applyBorder="1"/>
    <xf numFmtId="0" fontId="2" fillId="2" borderId="4" xfId="2" applyFont="1" applyFill="1" applyBorder="1" applyAlignment="1">
      <alignment horizontal="center" vertical="center"/>
    </xf>
    <xf numFmtId="0" fontId="3" fillId="0" borderId="0" xfId="2" applyFont="1"/>
    <xf numFmtId="0" fontId="2" fillId="2" borderId="6" xfId="2" applyFont="1" applyFill="1" applyBorder="1" applyAlignment="1">
      <alignment horizontal="center" vertical="center"/>
    </xf>
    <xf numFmtId="0" fontId="3" fillId="0" borderId="7" xfId="2" applyFont="1" applyBorder="1"/>
    <xf numFmtId="0" fontId="5" fillId="0" borderId="0" xfId="2" applyFont="1" applyAlignment="1">
      <alignment horizontal="left" vertical="top" wrapText="1"/>
    </xf>
    <xf numFmtId="0" fontId="4" fillId="0" borderId="0" xfId="2" applyFont="1"/>
    <xf numFmtId="0" fontId="5" fillId="0" borderId="0" xfId="2" applyFont="1" applyAlignment="1">
      <alignment horizontal="center" wrapText="1"/>
    </xf>
    <xf numFmtId="0" fontId="9" fillId="2" borderId="0" xfId="2" applyFont="1" applyFill="1" applyAlignment="1">
      <alignment horizontal="center" vertical="center"/>
    </xf>
    <xf numFmtId="0" fontId="5" fillId="0" borderId="0" xfId="2" applyFont="1" applyAlignment="1">
      <alignment horizontal="center"/>
    </xf>
    <xf numFmtId="0" fontId="2" fillId="2" borderId="0" xfId="2" applyFont="1" applyFill="1" applyAlignment="1">
      <alignment horizontal="center" vertical="center"/>
    </xf>
    <xf numFmtId="0" fontId="11" fillId="0" borderId="0" xfId="2" applyFont="1" applyAlignment="1">
      <alignment horizontal="left" wrapText="1"/>
    </xf>
    <xf numFmtId="0" fontId="2" fillId="2" borderId="20" xfId="2" applyFont="1" applyFill="1" applyBorder="1" applyAlignment="1">
      <alignment horizontal="center" vertical="center"/>
    </xf>
    <xf numFmtId="0" fontId="3" fillId="0" borderId="3" xfId="2" applyFont="1" applyBorder="1"/>
    <xf numFmtId="0" fontId="3" fillId="0" borderId="5" xfId="2" applyFont="1" applyBorder="1"/>
    <xf numFmtId="0" fontId="2" fillId="2" borderId="21" xfId="2" applyFont="1" applyFill="1" applyBorder="1" applyAlignment="1">
      <alignment horizontal="center" vertical="center"/>
    </xf>
    <xf numFmtId="0" fontId="3" fillId="0" borderId="22" xfId="2" applyFont="1" applyBorder="1"/>
    <xf numFmtId="0" fontId="11" fillId="0" borderId="0" xfId="2" applyFont="1" applyAlignment="1">
      <alignment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3" fillId="0" borderId="8" xfId="2" applyFont="1" applyBorder="1"/>
    <xf numFmtId="0" fontId="3" fillId="0" borderId="33" xfId="2" applyFont="1" applyBorder="1"/>
    <xf numFmtId="0" fontId="5" fillId="0" borderId="0" xfId="3" applyFont="1" applyAlignment="1" applyProtection="1">
      <alignment horizontal="center" vertical="top" wrapText="1"/>
      <protection locked="0"/>
    </xf>
    <xf numFmtId="0" fontId="18" fillId="2" borderId="0" xfId="2" applyFont="1" applyFill="1" applyAlignment="1">
      <alignment horizontal="center" vertical="center"/>
    </xf>
    <xf numFmtId="0" fontId="19" fillId="0" borderId="0" xfId="2" applyFont="1"/>
    <xf numFmtId="0" fontId="25" fillId="10" borderId="35" xfId="2" applyFont="1" applyFill="1" applyBorder="1" applyAlignment="1">
      <alignment horizontal="center" vertical="center" wrapText="1"/>
    </xf>
    <xf numFmtId="0" fontId="19" fillId="0" borderId="36" xfId="2" applyFont="1" applyBorder="1"/>
  </cellXfs>
  <cellStyles count="8">
    <cellStyle name="Millares" xfId="1" builtinId="3"/>
    <cellStyle name="Millares 4 7" xfId="4"/>
    <cellStyle name="Millares 4 7 2" xfId="5"/>
    <cellStyle name="Normal" xfId="0" builtinId="0"/>
    <cellStyle name="Normal 2 4 3 2" xfId="3"/>
    <cellStyle name="Normal 29" xfId="2"/>
    <cellStyle name="Normal 3 14" xfId="6"/>
    <cellStyle name="Porcentaje 6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4</xdr:col>
      <xdr:colOff>1001713</xdr:colOff>
      <xdr:row>16</xdr:row>
      <xdr:rowOff>85725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51EEC4A-B7C7-46F7-A217-448724F25FAF}"/>
            </a:ext>
          </a:extLst>
        </xdr:cNvPr>
        <xdr:cNvSpPr/>
      </xdr:nvSpPr>
      <xdr:spPr>
        <a:xfrm>
          <a:off x="6848475" y="2619375"/>
          <a:ext cx="2278063" cy="247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4</xdr:col>
      <xdr:colOff>0</xdr:colOff>
      <xdr:row>22</xdr:row>
      <xdr:rowOff>161924</xdr:rowOff>
    </xdr:from>
    <xdr:to>
      <xdr:col>5</xdr:col>
      <xdr:colOff>639763</xdr:colOff>
      <xdr:row>24</xdr:row>
      <xdr:rowOff>57149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8892293F-FA0C-4E86-AAC7-C2153B892E2C}"/>
            </a:ext>
          </a:extLst>
        </xdr:cNvPr>
        <xdr:cNvSpPr/>
      </xdr:nvSpPr>
      <xdr:spPr>
        <a:xfrm>
          <a:off x="8124825" y="3914774"/>
          <a:ext cx="2278063" cy="2190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3</xdr:col>
      <xdr:colOff>0</xdr:colOff>
      <xdr:row>34</xdr:row>
      <xdr:rowOff>0</xdr:rowOff>
    </xdr:from>
    <xdr:to>
      <xdr:col>4</xdr:col>
      <xdr:colOff>1001713</xdr:colOff>
      <xdr:row>35</xdr:row>
      <xdr:rowOff>142875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557CECB8-87DD-46CE-979C-4624D28E471E}"/>
            </a:ext>
          </a:extLst>
        </xdr:cNvPr>
        <xdr:cNvSpPr/>
      </xdr:nvSpPr>
      <xdr:spPr>
        <a:xfrm>
          <a:off x="6848475" y="5695950"/>
          <a:ext cx="2278063" cy="3048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4</xdr:col>
      <xdr:colOff>0</xdr:colOff>
      <xdr:row>40</xdr:row>
      <xdr:rowOff>104775</xdr:rowOff>
    </xdr:from>
    <xdr:to>
      <xdr:col>5</xdr:col>
      <xdr:colOff>639763</xdr:colOff>
      <xdr:row>42</xdr:row>
      <xdr:rowOff>85725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DC6C6EBC-51BE-4297-B968-43B4678687DA}"/>
            </a:ext>
          </a:extLst>
        </xdr:cNvPr>
        <xdr:cNvSpPr/>
      </xdr:nvSpPr>
      <xdr:spPr>
        <a:xfrm>
          <a:off x="8124825" y="6772275"/>
          <a:ext cx="2278063" cy="3048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4</xdr:col>
      <xdr:colOff>0</xdr:colOff>
      <xdr:row>44</xdr:row>
      <xdr:rowOff>161924</xdr:rowOff>
    </xdr:from>
    <xdr:to>
      <xdr:col>5</xdr:col>
      <xdr:colOff>639763</xdr:colOff>
      <xdr:row>46</xdr:row>
      <xdr:rowOff>104775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A5572FD4-AC46-4EF0-9569-DBE049D0766D}"/>
            </a:ext>
          </a:extLst>
        </xdr:cNvPr>
        <xdr:cNvSpPr/>
      </xdr:nvSpPr>
      <xdr:spPr>
        <a:xfrm>
          <a:off x="8124825" y="7477124"/>
          <a:ext cx="2278063" cy="26670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4</xdr:col>
      <xdr:colOff>0</xdr:colOff>
      <xdr:row>49</xdr:row>
      <xdr:rowOff>161924</xdr:rowOff>
    </xdr:from>
    <xdr:to>
      <xdr:col>5</xdr:col>
      <xdr:colOff>639763</xdr:colOff>
      <xdr:row>52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BE775CF-2B16-4CE4-9261-514EF8C73679}"/>
            </a:ext>
          </a:extLst>
        </xdr:cNvPr>
        <xdr:cNvSpPr/>
      </xdr:nvSpPr>
      <xdr:spPr>
        <a:xfrm>
          <a:off x="8124825" y="8286749"/>
          <a:ext cx="2278063" cy="323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3</xdr:col>
      <xdr:colOff>0</xdr:colOff>
      <xdr:row>77</xdr:row>
      <xdr:rowOff>161924</xdr:rowOff>
    </xdr:from>
    <xdr:to>
      <xdr:col>4</xdr:col>
      <xdr:colOff>1001713</xdr:colOff>
      <xdr:row>79</xdr:row>
      <xdr:rowOff>114299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76A68CC5-CE89-44F0-846F-0B779EC573B1}"/>
            </a:ext>
          </a:extLst>
        </xdr:cNvPr>
        <xdr:cNvSpPr/>
      </xdr:nvSpPr>
      <xdr:spPr>
        <a:xfrm>
          <a:off x="6848475" y="15001874"/>
          <a:ext cx="2278063" cy="2762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3</xdr:col>
      <xdr:colOff>28575</xdr:colOff>
      <xdr:row>92</xdr:row>
      <xdr:rowOff>0</xdr:rowOff>
    </xdr:from>
    <xdr:to>
      <xdr:col>4</xdr:col>
      <xdr:colOff>1030288</xdr:colOff>
      <xdr:row>93</xdr:row>
      <xdr:rowOff>123825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1405726A-F6F7-4C4D-B28F-94B7ECCA07F5}"/>
            </a:ext>
          </a:extLst>
        </xdr:cNvPr>
        <xdr:cNvSpPr/>
      </xdr:nvSpPr>
      <xdr:spPr>
        <a:xfrm>
          <a:off x="6877050" y="17268825"/>
          <a:ext cx="2278063" cy="2857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3</xdr:col>
      <xdr:colOff>0</xdr:colOff>
      <xdr:row>100</xdr:row>
      <xdr:rowOff>0</xdr:rowOff>
    </xdr:from>
    <xdr:to>
      <xdr:col>4</xdr:col>
      <xdr:colOff>1001713</xdr:colOff>
      <xdr:row>101</xdr:row>
      <xdr:rowOff>66675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B7F09F62-C344-498A-A623-AC21DF89E2E3}"/>
            </a:ext>
          </a:extLst>
        </xdr:cNvPr>
        <xdr:cNvSpPr/>
      </xdr:nvSpPr>
      <xdr:spPr>
        <a:xfrm>
          <a:off x="6848475" y="18564225"/>
          <a:ext cx="2278063" cy="2286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4</xdr:col>
      <xdr:colOff>0</xdr:colOff>
      <xdr:row>133</xdr:row>
      <xdr:rowOff>0</xdr:rowOff>
    </xdr:from>
    <xdr:to>
      <xdr:col>5</xdr:col>
      <xdr:colOff>639763</xdr:colOff>
      <xdr:row>134</xdr:row>
      <xdr:rowOff>104775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CC53903A-0499-4B48-B8AB-89DF4D6D6F2D}"/>
            </a:ext>
          </a:extLst>
        </xdr:cNvPr>
        <xdr:cNvSpPr/>
      </xdr:nvSpPr>
      <xdr:spPr>
        <a:xfrm>
          <a:off x="8124825" y="25803225"/>
          <a:ext cx="2278063" cy="266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3</xdr:col>
      <xdr:colOff>0</xdr:colOff>
      <xdr:row>170</xdr:row>
      <xdr:rowOff>161924</xdr:rowOff>
    </xdr:from>
    <xdr:to>
      <xdr:col>4</xdr:col>
      <xdr:colOff>1001713</xdr:colOff>
      <xdr:row>172</xdr:row>
      <xdr:rowOff>152399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816AA683-A832-4272-9212-86B131722D71}"/>
            </a:ext>
          </a:extLst>
        </xdr:cNvPr>
        <xdr:cNvSpPr/>
      </xdr:nvSpPr>
      <xdr:spPr>
        <a:xfrm>
          <a:off x="6848475" y="31956374"/>
          <a:ext cx="2278063" cy="3143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3</xdr:col>
      <xdr:colOff>619125</xdr:colOff>
      <xdr:row>147</xdr:row>
      <xdr:rowOff>161924</xdr:rowOff>
    </xdr:from>
    <xdr:to>
      <xdr:col>4</xdr:col>
      <xdr:colOff>1620838</xdr:colOff>
      <xdr:row>149</xdr:row>
      <xdr:rowOff>95249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1438F27B-B999-4F55-9AC1-26A2EDD553B0}"/>
            </a:ext>
          </a:extLst>
        </xdr:cNvPr>
        <xdr:cNvSpPr/>
      </xdr:nvSpPr>
      <xdr:spPr>
        <a:xfrm>
          <a:off x="7467600" y="28232099"/>
          <a:ext cx="2278063" cy="2571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3</xdr:col>
      <xdr:colOff>257175</xdr:colOff>
      <xdr:row>160</xdr:row>
      <xdr:rowOff>0</xdr:rowOff>
    </xdr:from>
    <xdr:to>
      <xdr:col>4</xdr:col>
      <xdr:colOff>1258888</xdr:colOff>
      <xdr:row>161</xdr:row>
      <xdr:rowOff>95250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C921A92F-FE06-41C5-8CD8-1BD72A062BF1}"/>
            </a:ext>
          </a:extLst>
        </xdr:cNvPr>
        <xdr:cNvSpPr/>
      </xdr:nvSpPr>
      <xdr:spPr>
        <a:xfrm>
          <a:off x="7105650" y="30175200"/>
          <a:ext cx="2278063" cy="2571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0</xdr:rowOff>
    </xdr:from>
    <xdr:to>
      <xdr:col>5</xdr:col>
      <xdr:colOff>30163</xdr:colOff>
      <xdr:row>10</xdr:row>
      <xdr:rowOff>104775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A9FF7DA1-BB26-4301-AC40-12BD2381F4FC}"/>
            </a:ext>
          </a:extLst>
        </xdr:cNvPr>
        <xdr:cNvSpPr/>
      </xdr:nvSpPr>
      <xdr:spPr>
        <a:xfrm>
          <a:off x="5400675" y="1457325"/>
          <a:ext cx="2278063" cy="266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0</xdr:rowOff>
    </xdr:from>
    <xdr:to>
      <xdr:col>4</xdr:col>
      <xdr:colOff>163513</xdr:colOff>
      <xdr:row>18</xdr:row>
      <xdr:rowOff>90488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2C91D1C5-0E04-4B21-B231-B5549C63B405}"/>
            </a:ext>
          </a:extLst>
        </xdr:cNvPr>
        <xdr:cNvSpPr/>
      </xdr:nvSpPr>
      <xdr:spPr>
        <a:xfrm>
          <a:off x="5667375" y="3524250"/>
          <a:ext cx="2582863" cy="28098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DIC%20%20CUENTA%20PUBLICA%20FOFA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4">
          <cell r="B4">
            <v>1026301.17</v>
          </cell>
        </row>
        <row r="11">
          <cell r="B11">
            <v>1026301.17</v>
          </cell>
        </row>
        <row r="13">
          <cell r="B13">
            <v>104816828.28999999</v>
          </cell>
        </row>
        <row r="14">
          <cell r="B14">
            <v>67767326.140000001</v>
          </cell>
        </row>
        <row r="15">
          <cell r="B15">
            <v>37049502.149999999</v>
          </cell>
        </row>
        <row r="22">
          <cell r="B22">
            <v>0</v>
          </cell>
          <cell r="C22">
            <v>0</v>
          </cell>
        </row>
        <row r="24">
          <cell r="B24">
            <v>105843129.45999999</v>
          </cell>
        </row>
        <row r="27">
          <cell r="B27">
            <v>4395958.9800000004</v>
          </cell>
        </row>
        <row r="29">
          <cell r="B29">
            <v>182616.74</v>
          </cell>
        </row>
        <row r="30">
          <cell r="B30">
            <v>4213342.24</v>
          </cell>
        </row>
        <row r="32">
          <cell r="B32">
            <v>101074562</v>
          </cell>
        </row>
        <row r="34">
          <cell r="B34">
            <v>101074562</v>
          </cell>
        </row>
        <row r="55">
          <cell r="B55">
            <v>408302.88000000012</v>
          </cell>
        </row>
        <row r="56">
          <cell r="B56">
            <v>408302.88000000012</v>
          </cell>
          <cell r="C56">
            <v>438461.82</v>
          </cell>
        </row>
        <row r="64">
          <cell r="B64">
            <v>105878823.86</v>
          </cell>
        </row>
        <row r="66">
          <cell r="B66">
            <v>-35694.40000000596</v>
          </cell>
        </row>
      </sheetData>
      <sheetData sheetId="2">
        <row r="5">
          <cell r="B5">
            <v>10434819.08</v>
          </cell>
          <cell r="E5">
            <v>495299.42</v>
          </cell>
          <cell r="F5">
            <v>292093.44</v>
          </cell>
        </row>
        <row r="19">
          <cell r="B19">
            <v>29625809.859999996</v>
          </cell>
        </row>
        <row r="21">
          <cell r="B21">
            <v>-28894327.170000006</v>
          </cell>
        </row>
        <row r="36">
          <cell r="E36">
            <v>-35694.40000000596</v>
          </cell>
          <cell r="F36">
            <v>413566.30000001192</v>
          </cell>
        </row>
        <row r="37">
          <cell r="E37">
            <v>10706696.75</v>
          </cell>
        </row>
      </sheetData>
      <sheetData sheetId="3"/>
      <sheetData sheetId="4"/>
      <sheetData sheetId="5">
        <row r="14">
          <cell r="B14">
            <v>4020068.05</v>
          </cell>
          <cell r="C14">
            <v>5042161.82</v>
          </cell>
        </row>
        <row r="32">
          <cell r="B32">
            <v>2366700</v>
          </cell>
          <cell r="C32">
            <v>5050433.0599999996</v>
          </cell>
        </row>
        <row r="33">
          <cell r="B33">
            <v>2229182.5100000054</v>
          </cell>
          <cell r="C33">
            <v>1006398.1599999964</v>
          </cell>
        </row>
      </sheetData>
      <sheetData sheetId="6"/>
      <sheetData sheetId="7"/>
      <sheetData sheetId="8"/>
      <sheetData sheetId="9">
        <row r="9">
          <cell r="H9">
            <v>2179570</v>
          </cell>
          <cell r="I9">
            <v>2179570</v>
          </cell>
        </row>
        <row r="10">
          <cell r="H10">
            <v>17258846.239999995</v>
          </cell>
          <cell r="I10">
            <v>17044882.865999993</v>
          </cell>
        </row>
        <row r="11">
          <cell r="H11">
            <v>10187393.629999997</v>
          </cell>
          <cell r="I11">
            <v>9669874.1500000004</v>
          </cell>
        </row>
      </sheetData>
      <sheetData sheetId="10">
        <row r="3">
          <cell r="D3">
            <v>41.62</v>
          </cell>
        </row>
        <row r="4">
          <cell r="D4">
            <v>10434777.459999999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F15">
            <v>105843129.46000001</v>
          </cell>
        </row>
      </sheetData>
      <sheetData sheetId="22"/>
      <sheetData sheetId="23"/>
      <sheetData sheetId="24">
        <row r="43">
          <cell r="F43">
            <v>14999.99</v>
          </cell>
        </row>
        <row r="48">
          <cell r="F48">
            <v>58348</v>
          </cell>
        </row>
        <row r="76">
          <cell r="E76">
            <v>115483388.63000001</v>
          </cell>
          <cell r="F76">
            <v>105543868.97</v>
          </cell>
          <cell r="H76">
            <v>9939519.6600000001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3">
          <cell r="A3" t="str">
            <v>Del 01 de Enero al 31 de Diciembre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CC6600"/>
    <pageSetUpPr fitToPage="1"/>
  </sheetPr>
  <dimension ref="A1:D56"/>
  <sheetViews>
    <sheetView topLeftCell="A30" zoomScaleNormal="100" workbookViewId="0">
      <selection activeCell="G65" sqref="G65"/>
    </sheetView>
  </sheetViews>
  <sheetFormatPr baseColWidth="10" defaultColWidth="14.42578125" defaultRowHeight="15" customHeight="1" x14ac:dyDescent="0.2"/>
  <cols>
    <col min="1" max="1" width="14.85546875" style="3" customWidth="1"/>
    <col min="2" max="2" width="95.85546875" style="3" customWidth="1"/>
    <col min="3" max="26" width="12.85546875" style="3" customWidth="1"/>
    <col min="27" max="16384" width="14.42578125" style="3"/>
  </cols>
  <sheetData>
    <row r="1" spans="1:4" ht="11.25" customHeight="1" x14ac:dyDescent="0.2">
      <c r="A1" s="164" t="s">
        <v>0</v>
      </c>
      <c r="B1" s="165"/>
      <c r="C1" s="1" t="s">
        <v>1</v>
      </c>
      <c r="D1" s="2">
        <v>2025</v>
      </c>
    </row>
    <row r="2" spans="1:4" ht="11.25" customHeight="1" x14ac:dyDescent="0.2">
      <c r="A2" s="166" t="s">
        <v>2</v>
      </c>
      <c r="B2" s="167"/>
      <c r="C2" s="4" t="s">
        <v>3</v>
      </c>
      <c r="D2" s="5" t="s">
        <v>4</v>
      </c>
    </row>
    <row r="3" spans="1:4" ht="11.25" customHeight="1" x14ac:dyDescent="0.2">
      <c r="A3" s="166" t="str">
        <f>+[10]Hoja1!A3</f>
        <v>Del 01 de Enero al 31 de Diciembre 2025</v>
      </c>
      <c r="B3" s="167"/>
      <c r="C3" s="6" t="s">
        <v>5</v>
      </c>
      <c r="D3" s="7">
        <v>4</v>
      </c>
    </row>
    <row r="4" spans="1:4" ht="11.25" customHeight="1" x14ac:dyDescent="0.2">
      <c r="A4" s="168" t="s">
        <v>6</v>
      </c>
      <c r="B4" s="169"/>
      <c r="C4" s="8"/>
      <c r="D4" s="9"/>
    </row>
    <row r="5" spans="1:4" ht="15" customHeight="1" x14ac:dyDescent="0.2">
      <c r="A5" s="10" t="s">
        <v>7</v>
      </c>
      <c r="B5" s="11" t="s">
        <v>8</v>
      </c>
      <c r="C5" s="12"/>
      <c r="D5" s="12"/>
    </row>
    <row r="6" spans="1:4" ht="12.75" x14ac:dyDescent="0.2">
      <c r="A6" s="13"/>
      <c r="B6" s="14"/>
      <c r="C6" s="12"/>
      <c r="D6" s="12"/>
    </row>
    <row r="7" spans="1:4" ht="12.75" x14ac:dyDescent="0.2">
      <c r="A7" s="15"/>
      <c r="B7" s="16" t="s">
        <v>9</v>
      </c>
      <c r="C7" s="12"/>
      <c r="D7" s="12"/>
    </row>
    <row r="8" spans="1:4" ht="12.75" x14ac:dyDescent="0.2">
      <c r="A8" s="15"/>
      <c r="B8" s="16"/>
      <c r="C8" s="12"/>
      <c r="D8" s="12"/>
    </row>
    <row r="9" spans="1:4" ht="12.75" x14ac:dyDescent="0.2">
      <c r="A9" s="15"/>
      <c r="B9" s="17" t="s">
        <v>10</v>
      </c>
      <c r="C9" s="12"/>
      <c r="D9" s="12"/>
    </row>
    <row r="10" spans="1:4" ht="12.75" x14ac:dyDescent="0.2">
      <c r="A10" s="18" t="s">
        <v>11</v>
      </c>
      <c r="B10" s="19" t="s">
        <v>12</v>
      </c>
      <c r="C10" s="12"/>
      <c r="D10" s="12"/>
    </row>
    <row r="11" spans="1:4" ht="12.75" x14ac:dyDescent="0.2">
      <c r="A11" s="18" t="s">
        <v>13</v>
      </c>
      <c r="B11" s="19" t="s">
        <v>14</v>
      </c>
      <c r="C11" s="12"/>
      <c r="D11" s="12"/>
    </row>
    <row r="12" spans="1:4" ht="12.75" x14ac:dyDescent="0.2">
      <c r="A12" s="18" t="s">
        <v>15</v>
      </c>
      <c r="B12" s="19" t="s">
        <v>16</v>
      </c>
      <c r="C12" s="12"/>
      <c r="D12" s="12"/>
    </row>
    <row r="13" spans="1:4" ht="12.75" x14ac:dyDescent="0.2">
      <c r="A13" s="18" t="s">
        <v>17</v>
      </c>
      <c r="B13" s="19" t="s">
        <v>18</v>
      </c>
      <c r="C13" s="12"/>
      <c r="D13" s="12"/>
    </row>
    <row r="14" spans="1:4" ht="12.75" x14ac:dyDescent="0.2">
      <c r="A14" s="18" t="s">
        <v>19</v>
      </c>
      <c r="B14" s="19" t="s">
        <v>20</v>
      </c>
      <c r="C14" s="12"/>
      <c r="D14" s="12"/>
    </row>
    <row r="15" spans="1:4" ht="12.75" x14ac:dyDescent="0.2">
      <c r="A15" s="18" t="s">
        <v>21</v>
      </c>
      <c r="B15" s="19" t="s">
        <v>22</v>
      </c>
      <c r="C15" s="12"/>
      <c r="D15" s="12"/>
    </row>
    <row r="16" spans="1:4" ht="12.75" x14ac:dyDescent="0.2">
      <c r="A16" s="18" t="s">
        <v>23</v>
      </c>
      <c r="B16" s="19" t="s">
        <v>24</v>
      </c>
      <c r="C16" s="12"/>
      <c r="D16" s="12"/>
    </row>
    <row r="17" spans="1:2" ht="12.75" x14ac:dyDescent="0.2">
      <c r="A17" s="18" t="s">
        <v>25</v>
      </c>
      <c r="B17" s="19" t="s">
        <v>26</v>
      </c>
    </row>
    <row r="18" spans="1:2" ht="12.75" x14ac:dyDescent="0.2">
      <c r="A18" s="18" t="s">
        <v>27</v>
      </c>
      <c r="B18" s="19" t="s">
        <v>28</v>
      </c>
    </row>
    <row r="19" spans="1:2" ht="12.75" x14ac:dyDescent="0.2">
      <c r="A19" s="18" t="s">
        <v>29</v>
      </c>
      <c r="B19" s="19" t="s">
        <v>30</v>
      </c>
    </row>
    <row r="20" spans="1:2" ht="12.75" x14ac:dyDescent="0.2">
      <c r="A20" s="18" t="s">
        <v>31</v>
      </c>
      <c r="B20" s="19" t="s">
        <v>32</v>
      </c>
    </row>
    <row r="21" spans="1:2" ht="12.75" x14ac:dyDescent="0.2">
      <c r="A21" s="18" t="s">
        <v>33</v>
      </c>
      <c r="B21" s="19" t="s">
        <v>34</v>
      </c>
    </row>
    <row r="22" spans="1:2" ht="12.75" x14ac:dyDescent="0.2">
      <c r="A22" s="18" t="s">
        <v>35</v>
      </c>
      <c r="B22" s="19" t="s">
        <v>36</v>
      </c>
    </row>
    <row r="23" spans="1:2" ht="12.75" x14ac:dyDescent="0.2">
      <c r="A23" s="18" t="s">
        <v>37</v>
      </c>
      <c r="B23" s="19" t="s">
        <v>38</v>
      </c>
    </row>
    <row r="24" spans="1:2" ht="12.75" x14ac:dyDescent="0.2">
      <c r="A24" s="18" t="s">
        <v>39</v>
      </c>
      <c r="B24" s="19" t="s">
        <v>40</v>
      </c>
    </row>
    <row r="25" spans="1:2" ht="12.75" x14ac:dyDescent="0.2">
      <c r="A25" s="18" t="s">
        <v>41</v>
      </c>
      <c r="B25" s="19" t="s">
        <v>42</v>
      </c>
    </row>
    <row r="26" spans="1:2" ht="12.75" x14ac:dyDescent="0.2">
      <c r="A26" s="18" t="s">
        <v>43</v>
      </c>
      <c r="B26" s="19" t="s">
        <v>44</v>
      </c>
    </row>
    <row r="27" spans="1:2" ht="12.75" x14ac:dyDescent="0.2">
      <c r="A27" s="18" t="s">
        <v>45</v>
      </c>
      <c r="B27" s="19" t="s">
        <v>46</v>
      </c>
    </row>
    <row r="28" spans="1:2" ht="12.75" x14ac:dyDescent="0.2">
      <c r="A28" s="18" t="s">
        <v>47</v>
      </c>
      <c r="B28" s="19" t="s">
        <v>48</v>
      </c>
    </row>
    <row r="29" spans="1:2" ht="12.75" x14ac:dyDescent="0.2">
      <c r="A29" s="18" t="s">
        <v>49</v>
      </c>
      <c r="B29" s="19" t="s">
        <v>50</v>
      </c>
    </row>
    <row r="30" spans="1:2" ht="12.75" x14ac:dyDescent="0.2">
      <c r="A30" s="18" t="s">
        <v>51</v>
      </c>
      <c r="B30" s="19" t="s">
        <v>52</v>
      </c>
    </row>
    <row r="31" spans="1:2" ht="12.75" x14ac:dyDescent="0.2">
      <c r="A31" s="18" t="s">
        <v>53</v>
      </c>
      <c r="B31" s="19" t="s">
        <v>54</v>
      </c>
    </row>
    <row r="32" spans="1:2" ht="12.75" x14ac:dyDescent="0.2">
      <c r="A32" s="18" t="s">
        <v>55</v>
      </c>
      <c r="B32" s="19" t="s">
        <v>56</v>
      </c>
    </row>
    <row r="33" spans="1:2" ht="12.75" x14ac:dyDescent="0.2">
      <c r="A33" s="20"/>
      <c r="B33" s="21"/>
    </row>
    <row r="34" spans="1:2" ht="12.75" x14ac:dyDescent="0.2">
      <c r="A34" s="20"/>
      <c r="B34" s="21"/>
    </row>
    <row r="35" spans="1:2" ht="12.75" x14ac:dyDescent="0.2">
      <c r="A35" s="22" t="s">
        <v>57</v>
      </c>
      <c r="B35" s="23" t="s">
        <v>58</v>
      </c>
    </row>
    <row r="36" spans="1:2" ht="12.75" x14ac:dyDescent="0.2">
      <c r="A36" s="22" t="s">
        <v>59</v>
      </c>
      <c r="B36" s="23" t="s">
        <v>60</v>
      </c>
    </row>
    <row r="37" spans="1:2" ht="12.75" x14ac:dyDescent="0.2">
      <c r="A37" s="24"/>
      <c r="B37" s="19"/>
    </row>
    <row r="38" spans="1:2" ht="12.75" x14ac:dyDescent="0.2">
      <c r="A38" s="24"/>
      <c r="B38" s="16" t="s">
        <v>61</v>
      </c>
    </row>
    <row r="39" spans="1:2" ht="12.75" x14ac:dyDescent="0.2">
      <c r="A39" s="24" t="s">
        <v>62</v>
      </c>
      <c r="B39" s="23" t="s">
        <v>63</v>
      </c>
    </row>
    <row r="40" spans="1:2" ht="12.75" x14ac:dyDescent="0.2">
      <c r="A40" s="24"/>
      <c r="B40" s="23" t="s">
        <v>64</v>
      </c>
    </row>
    <row r="41" spans="1:2" ht="12.75" x14ac:dyDescent="0.2">
      <c r="A41" s="24"/>
      <c r="B41" s="25" t="s">
        <v>65</v>
      </c>
    </row>
    <row r="42" spans="1:2" ht="12.75" x14ac:dyDescent="0.2">
      <c r="A42" s="24"/>
      <c r="B42" s="25" t="s">
        <v>66</v>
      </c>
    </row>
    <row r="43" spans="1:2" ht="9.75" customHeight="1" thickBot="1" x14ac:dyDescent="0.25">
      <c r="A43" s="26"/>
      <c r="B43" s="27"/>
    </row>
    <row r="44" spans="1:2" ht="9.75" customHeight="1" x14ac:dyDescent="0.2">
      <c r="A44" s="12"/>
      <c r="B44" s="12"/>
    </row>
    <row r="45" spans="1:2" ht="32.25" customHeight="1" x14ac:dyDescent="0.2">
      <c r="A45" s="170" t="s">
        <v>67</v>
      </c>
      <c r="B45" s="171"/>
    </row>
    <row r="46" spans="1:2" ht="32.25" customHeight="1" x14ac:dyDescent="0.2">
      <c r="A46" s="28"/>
    </row>
    <row r="47" spans="1:2" ht="32.25" customHeight="1" x14ac:dyDescent="0.2">
      <c r="A47" s="28"/>
    </row>
    <row r="49" spans="2:2" ht="15" customHeight="1" x14ac:dyDescent="0.2">
      <c r="B49" s="29" t="str">
        <f>[10]Hoja2!A1</f>
        <v>Ing. Marisol Suárez Correa</v>
      </c>
    </row>
    <row r="50" spans="2:2" ht="15" customHeight="1" x14ac:dyDescent="0.2">
      <c r="B50" s="30" t="str">
        <f>[10]Hoja2!A2</f>
        <v>Presidenta Suplente del Comité</v>
      </c>
    </row>
    <row r="51" spans="2:2" ht="15" customHeight="1" x14ac:dyDescent="0.2">
      <c r="B51" s="30"/>
    </row>
    <row r="52" spans="2:2" ht="15" customHeight="1" x14ac:dyDescent="0.2">
      <c r="B52" s="30"/>
    </row>
    <row r="55" spans="2:2" ht="15" customHeight="1" x14ac:dyDescent="0.2">
      <c r="B55" s="29" t="str">
        <f>[10]Hoja2!C1</f>
        <v xml:space="preserve">C.P. Juan  Lara Centeno </v>
      </c>
    </row>
    <row r="56" spans="2:2" ht="15" customHeight="1" x14ac:dyDescent="0.2">
      <c r="B56" s="30" t="str">
        <f>[10]Hoja2!C2</f>
        <v xml:space="preserve">Dirección de Control y Seguimiento de Fideicomisos </v>
      </c>
    </row>
  </sheetData>
  <mergeCells count="5">
    <mergeCell ref="A1:B1"/>
    <mergeCell ref="A2:B2"/>
    <mergeCell ref="A3:B3"/>
    <mergeCell ref="A4:B4"/>
    <mergeCell ref="A45:B45"/>
  </mergeCells>
  <dataValidations count="2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</hyperlinks>
  <pageMargins left="0.70866141732283472" right="0.70866141732283472" top="0.74803149606299213" bottom="0.74803149606299213" header="0" footer="0"/>
  <pageSetup scale="65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I227"/>
  <sheetViews>
    <sheetView view="pageBreakPreview" topLeftCell="A65" zoomScale="60" zoomScaleNormal="120" workbookViewId="0">
      <selection activeCell="G65" sqref="G65"/>
    </sheetView>
  </sheetViews>
  <sheetFormatPr baseColWidth="10" defaultColWidth="14.42578125" defaultRowHeight="15" customHeight="1" x14ac:dyDescent="0.2"/>
  <cols>
    <col min="1" max="1" width="10" style="3" customWidth="1"/>
    <col min="2" max="2" width="87.42578125" style="3" customWidth="1"/>
    <col min="3" max="3" width="15.85546875" style="3" customWidth="1"/>
    <col min="4" max="4" width="13.28515625" style="3" customWidth="1"/>
    <col min="5" max="5" width="14" style="3" customWidth="1"/>
    <col min="6" max="6" width="9.140625" style="3" customWidth="1"/>
    <col min="7" max="7" width="14.5703125" style="3" hidden="1" customWidth="1"/>
    <col min="8" max="8" width="13" style="3" hidden="1" customWidth="1"/>
    <col min="9" max="9" width="9.140625" style="3" hidden="1" customWidth="1"/>
    <col min="10" max="26" width="9.140625" style="3" customWidth="1"/>
    <col min="27" max="16384" width="14.42578125" style="3"/>
  </cols>
  <sheetData>
    <row r="1" spans="1:8" ht="11.25" customHeight="1" x14ac:dyDescent="0.2">
      <c r="A1" s="173" t="s">
        <v>0</v>
      </c>
      <c r="B1" s="167"/>
      <c r="C1" s="167"/>
      <c r="D1" s="31" t="s">
        <v>1</v>
      </c>
      <c r="E1" s="32">
        <f>'Notas a los Edos Financiero '!D1</f>
        <v>2025</v>
      </c>
    </row>
    <row r="2" spans="1:8" ht="11.25" customHeight="1" x14ac:dyDescent="0.2">
      <c r="A2" s="173" t="s">
        <v>68</v>
      </c>
      <c r="B2" s="167"/>
      <c r="C2" s="167"/>
      <c r="D2" s="31" t="s">
        <v>3</v>
      </c>
      <c r="E2" s="32" t="str">
        <f>'Notas a los Edos Financiero '!D2</f>
        <v>Trimestral</v>
      </c>
    </row>
    <row r="3" spans="1:8" ht="11.25" customHeight="1" x14ac:dyDescent="0.2">
      <c r="A3" s="173" t="str">
        <f>+[10]Hoja1!A3</f>
        <v>Del 01 de Enero al 31 de Diciembre 2025</v>
      </c>
      <c r="B3" s="167"/>
      <c r="C3" s="167"/>
      <c r="D3" s="31" t="s">
        <v>5</v>
      </c>
      <c r="E3" s="32">
        <f>'Notas a los Edos Financiero '!D3</f>
        <v>4</v>
      </c>
    </row>
    <row r="4" spans="1:8" ht="11.25" customHeight="1" x14ac:dyDescent="0.2">
      <c r="A4" s="173" t="s">
        <v>6</v>
      </c>
      <c r="B4" s="167"/>
      <c r="C4" s="167"/>
      <c r="D4" s="33"/>
      <c r="E4" s="33"/>
    </row>
    <row r="5" spans="1:8" ht="9.75" customHeight="1" x14ac:dyDescent="0.2">
      <c r="A5" s="34" t="s">
        <v>69</v>
      </c>
      <c r="B5" s="35"/>
      <c r="C5" s="35"/>
      <c r="D5" s="36"/>
      <c r="E5" s="35"/>
    </row>
    <row r="6" spans="1:8" ht="9.75" customHeight="1" x14ac:dyDescent="0.2">
      <c r="A6" s="37"/>
      <c r="B6" s="37"/>
      <c r="C6" s="37"/>
      <c r="D6" s="38"/>
      <c r="E6" s="37"/>
    </row>
    <row r="7" spans="1:8" ht="12.75" x14ac:dyDescent="0.2">
      <c r="A7" s="35" t="s">
        <v>70</v>
      </c>
      <c r="B7" s="35"/>
      <c r="C7" s="35"/>
      <c r="D7" s="36"/>
      <c r="E7" s="35"/>
    </row>
    <row r="8" spans="1:8" ht="12.75" x14ac:dyDescent="0.2">
      <c r="A8" s="39" t="s">
        <v>71</v>
      </c>
      <c r="B8" s="39" t="s">
        <v>72</v>
      </c>
      <c r="C8" s="40" t="s">
        <v>73</v>
      </c>
      <c r="D8" s="41" t="s">
        <v>74</v>
      </c>
      <c r="E8" s="40" t="s">
        <v>75</v>
      </c>
    </row>
    <row r="9" spans="1:8" ht="12.75" x14ac:dyDescent="0.2">
      <c r="A9" s="42">
        <v>4000</v>
      </c>
      <c r="B9" s="43" t="s">
        <v>12</v>
      </c>
      <c r="C9" s="44">
        <f>+C10+C57</f>
        <v>105843129.45999999</v>
      </c>
      <c r="D9" s="45"/>
      <c r="E9" s="37"/>
      <c r="G9" s="46">
        <f>+'[10]0311_ACT_PEGT_FAC_2402'!B13+'[10]0311_ACT_PEGT_FAC_2402'!B4</f>
        <v>105843129.45999999</v>
      </c>
      <c r="H9" s="47">
        <f>+C9-G9</f>
        <v>0</v>
      </c>
    </row>
    <row r="10" spans="1:8" ht="12.75" x14ac:dyDescent="0.2">
      <c r="A10" s="42">
        <v>4100</v>
      </c>
      <c r="B10" s="43" t="s">
        <v>76</v>
      </c>
      <c r="C10" s="48">
        <f>+C11+C21+C27+C30+C36+C39+C48</f>
        <v>1026301.17</v>
      </c>
      <c r="D10" s="45"/>
      <c r="E10" s="37"/>
    </row>
    <row r="11" spans="1:8" ht="12.75" x14ac:dyDescent="0.2">
      <c r="A11" s="49">
        <v>4110</v>
      </c>
      <c r="B11" s="43" t="s">
        <v>77</v>
      </c>
      <c r="C11" s="48">
        <f>+C12+C13+C14+C15+C16+C17+C18+C19+C20</f>
        <v>0</v>
      </c>
      <c r="D11" s="45" t="str">
        <f t="shared" ref="D11:D20" si="0">IFERROR(C11/$C$12,"")</f>
        <v/>
      </c>
      <c r="E11" s="37"/>
    </row>
    <row r="12" spans="1:8" ht="12.75" x14ac:dyDescent="0.2">
      <c r="A12" s="50">
        <v>4111</v>
      </c>
      <c r="B12" s="12" t="s">
        <v>78</v>
      </c>
      <c r="C12" s="51">
        <v>0</v>
      </c>
      <c r="D12" s="45" t="str">
        <f t="shared" si="0"/>
        <v/>
      </c>
      <c r="E12" s="37"/>
    </row>
    <row r="13" spans="1:8" ht="12.75" x14ac:dyDescent="0.2">
      <c r="A13" s="50">
        <v>4112</v>
      </c>
      <c r="B13" s="12" t="s">
        <v>79</v>
      </c>
      <c r="C13" s="51">
        <v>0</v>
      </c>
      <c r="D13" s="45" t="str">
        <f t="shared" si="0"/>
        <v/>
      </c>
      <c r="E13" s="37"/>
    </row>
    <row r="14" spans="1:8" ht="12.75" x14ac:dyDescent="0.2">
      <c r="A14" s="50">
        <v>4113</v>
      </c>
      <c r="B14" s="12" t="s">
        <v>80</v>
      </c>
      <c r="C14" s="51">
        <v>0</v>
      </c>
      <c r="D14" s="45" t="str">
        <f t="shared" si="0"/>
        <v/>
      </c>
      <c r="E14" s="37"/>
    </row>
    <row r="15" spans="1:8" ht="12.75" x14ac:dyDescent="0.2">
      <c r="A15" s="50">
        <v>4114</v>
      </c>
      <c r="B15" s="12" t="s">
        <v>81</v>
      </c>
      <c r="C15" s="51">
        <v>0</v>
      </c>
      <c r="D15" s="45" t="str">
        <f t="shared" si="0"/>
        <v/>
      </c>
      <c r="E15" s="37"/>
    </row>
    <row r="16" spans="1:8" ht="12.75" x14ac:dyDescent="0.2">
      <c r="A16" s="50">
        <v>4115</v>
      </c>
      <c r="B16" s="12" t="s">
        <v>82</v>
      </c>
      <c r="C16" s="51">
        <v>0</v>
      </c>
      <c r="D16" s="45" t="str">
        <f t="shared" si="0"/>
        <v/>
      </c>
      <c r="E16" s="37"/>
    </row>
    <row r="17" spans="1:5" ht="12.75" x14ac:dyDescent="0.2">
      <c r="A17" s="50">
        <v>4116</v>
      </c>
      <c r="B17" s="12" t="s">
        <v>83</v>
      </c>
      <c r="C17" s="51">
        <v>0</v>
      </c>
      <c r="D17" s="45" t="str">
        <f t="shared" si="0"/>
        <v/>
      </c>
      <c r="E17" s="37"/>
    </row>
    <row r="18" spans="1:5" ht="12.75" x14ac:dyDescent="0.2">
      <c r="A18" s="50">
        <v>4117</v>
      </c>
      <c r="B18" s="12" t="s">
        <v>84</v>
      </c>
      <c r="C18" s="51">
        <v>0</v>
      </c>
      <c r="D18" s="45" t="str">
        <f t="shared" si="0"/>
        <v/>
      </c>
      <c r="E18" s="37"/>
    </row>
    <row r="19" spans="1:5" ht="25.5" x14ac:dyDescent="0.2">
      <c r="A19" s="50">
        <v>4118</v>
      </c>
      <c r="B19" s="52" t="s">
        <v>85</v>
      </c>
      <c r="C19" s="51">
        <v>0</v>
      </c>
      <c r="D19" s="45" t="str">
        <f t="shared" si="0"/>
        <v/>
      </c>
      <c r="E19" s="37"/>
    </row>
    <row r="20" spans="1:5" ht="12.75" x14ac:dyDescent="0.2">
      <c r="A20" s="50">
        <v>4119</v>
      </c>
      <c r="B20" s="12" t="s">
        <v>86</v>
      </c>
      <c r="C20" s="51">
        <v>0</v>
      </c>
      <c r="D20" s="45" t="str">
        <f t="shared" si="0"/>
        <v/>
      </c>
      <c r="E20" s="37"/>
    </row>
    <row r="21" spans="1:5" ht="12.75" x14ac:dyDescent="0.2">
      <c r="A21" s="49">
        <v>4120</v>
      </c>
      <c r="B21" s="43" t="s">
        <v>87</v>
      </c>
      <c r="C21" s="48">
        <f>+C22+C23+C24+C25+C26</f>
        <v>0</v>
      </c>
      <c r="D21" s="45" t="str">
        <f t="shared" ref="D21:D26" si="1">IFERROR(C21/$C$21,"")</f>
        <v/>
      </c>
      <c r="E21" s="37"/>
    </row>
    <row r="22" spans="1:5" ht="12.75" x14ac:dyDescent="0.2">
      <c r="A22" s="50">
        <v>4121</v>
      </c>
      <c r="B22" s="12" t="s">
        <v>88</v>
      </c>
      <c r="C22" s="51">
        <v>0</v>
      </c>
      <c r="D22" s="45" t="str">
        <f t="shared" si="1"/>
        <v/>
      </c>
      <c r="E22" s="37"/>
    </row>
    <row r="23" spans="1:5" ht="12.75" x14ac:dyDescent="0.2">
      <c r="A23" s="50">
        <v>4122</v>
      </c>
      <c r="B23" s="12" t="s">
        <v>89</v>
      </c>
      <c r="C23" s="51">
        <v>0</v>
      </c>
      <c r="D23" s="45" t="str">
        <f t="shared" si="1"/>
        <v/>
      </c>
      <c r="E23" s="37"/>
    </row>
    <row r="24" spans="1:5" ht="12.75" x14ac:dyDescent="0.2">
      <c r="A24" s="50">
        <v>4123</v>
      </c>
      <c r="B24" s="12" t="s">
        <v>90</v>
      </c>
      <c r="C24" s="51">
        <v>0</v>
      </c>
      <c r="D24" s="45" t="str">
        <f t="shared" si="1"/>
        <v/>
      </c>
      <c r="E24" s="37"/>
    </row>
    <row r="25" spans="1:5" ht="12.75" x14ac:dyDescent="0.2">
      <c r="A25" s="50">
        <v>4124</v>
      </c>
      <c r="B25" s="12" t="s">
        <v>91</v>
      </c>
      <c r="C25" s="51">
        <v>0</v>
      </c>
      <c r="D25" s="45" t="str">
        <f t="shared" si="1"/>
        <v/>
      </c>
      <c r="E25" s="37"/>
    </row>
    <row r="26" spans="1:5" ht="12.75" x14ac:dyDescent="0.2">
      <c r="A26" s="50">
        <v>4129</v>
      </c>
      <c r="B26" s="12" t="s">
        <v>92</v>
      </c>
      <c r="C26" s="51">
        <v>0</v>
      </c>
      <c r="D26" s="45" t="str">
        <f t="shared" si="1"/>
        <v/>
      </c>
      <c r="E26" s="37"/>
    </row>
    <row r="27" spans="1:5" ht="12.75" x14ac:dyDescent="0.2">
      <c r="A27" s="49">
        <v>4130</v>
      </c>
      <c r="B27" s="43" t="s">
        <v>93</v>
      </c>
      <c r="C27" s="48">
        <f>+C28+C29</f>
        <v>0</v>
      </c>
      <c r="D27" s="45" t="str">
        <f t="shared" ref="D27:D29" si="2">IFERROR(C27/$C$27,"")</f>
        <v/>
      </c>
      <c r="E27" s="37"/>
    </row>
    <row r="28" spans="1:5" ht="12.75" x14ac:dyDescent="0.2">
      <c r="A28" s="50">
        <v>4131</v>
      </c>
      <c r="B28" s="12" t="s">
        <v>94</v>
      </c>
      <c r="C28" s="51">
        <v>0</v>
      </c>
      <c r="D28" s="45" t="str">
        <f t="shared" si="2"/>
        <v/>
      </c>
      <c r="E28" s="37"/>
    </row>
    <row r="29" spans="1:5" ht="25.5" x14ac:dyDescent="0.2">
      <c r="A29" s="50">
        <v>4132</v>
      </c>
      <c r="B29" s="52" t="s">
        <v>95</v>
      </c>
      <c r="C29" s="51">
        <v>0</v>
      </c>
      <c r="D29" s="45" t="str">
        <f t="shared" si="2"/>
        <v/>
      </c>
      <c r="E29" s="37"/>
    </row>
    <row r="30" spans="1:5" ht="12.75" x14ac:dyDescent="0.2">
      <c r="A30" s="49">
        <v>4140</v>
      </c>
      <c r="B30" s="43" t="s">
        <v>96</v>
      </c>
      <c r="C30" s="48">
        <f>+C31+C32+C33+C34+C35</f>
        <v>0</v>
      </c>
      <c r="D30" s="45" t="str">
        <f t="shared" ref="D30:D35" si="3">IFERROR(C30/$C$30,"")</f>
        <v/>
      </c>
      <c r="E30" s="37"/>
    </row>
    <row r="31" spans="1:5" ht="12.75" x14ac:dyDescent="0.2">
      <c r="A31" s="50">
        <v>4141</v>
      </c>
      <c r="B31" s="12" t="s">
        <v>97</v>
      </c>
      <c r="C31" s="51">
        <v>0</v>
      </c>
      <c r="D31" s="45" t="str">
        <f t="shared" si="3"/>
        <v/>
      </c>
      <c r="E31" s="37"/>
    </row>
    <row r="32" spans="1:5" ht="12.75" x14ac:dyDescent="0.2">
      <c r="A32" s="50">
        <v>4143</v>
      </c>
      <c r="B32" s="12" t="s">
        <v>98</v>
      </c>
      <c r="C32" s="51">
        <v>0</v>
      </c>
      <c r="D32" s="45" t="str">
        <f t="shared" si="3"/>
        <v/>
      </c>
      <c r="E32" s="37"/>
    </row>
    <row r="33" spans="1:5" ht="12.75" x14ac:dyDescent="0.2">
      <c r="A33" s="50">
        <v>4144</v>
      </c>
      <c r="B33" s="12" t="s">
        <v>99</v>
      </c>
      <c r="C33" s="51">
        <v>0</v>
      </c>
      <c r="D33" s="45" t="str">
        <f t="shared" si="3"/>
        <v/>
      </c>
      <c r="E33" s="37"/>
    </row>
    <row r="34" spans="1:5" ht="25.5" x14ac:dyDescent="0.2">
      <c r="A34" s="50">
        <v>4145</v>
      </c>
      <c r="B34" s="52" t="s">
        <v>100</v>
      </c>
      <c r="C34" s="51">
        <v>0</v>
      </c>
      <c r="D34" s="45" t="str">
        <f t="shared" si="3"/>
        <v/>
      </c>
      <c r="E34" s="37"/>
    </row>
    <row r="35" spans="1:5" ht="12.75" x14ac:dyDescent="0.2">
      <c r="A35" s="50">
        <v>4149</v>
      </c>
      <c r="B35" s="12" t="s">
        <v>101</v>
      </c>
      <c r="C35" s="51">
        <v>0</v>
      </c>
      <c r="D35" s="45" t="str">
        <f t="shared" si="3"/>
        <v/>
      </c>
      <c r="E35" s="37"/>
    </row>
    <row r="36" spans="1:5" ht="12.75" x14ac:dyDescent="0.2">
      <c r="A36" s="49">
        <v>4150</v>
      </c>
      <c r="B36" s="43" t="s">
        <v>102</v>
      </c>
      <c r="C36" s="48">
        <f>+C37+C38</f>
        <v>0</v>
      </c>
      <c r="D36" s="45" t="str">
        <f t="shared" ref="D36:D38" si="4">IFERROR(C36/$C$36,"")</f>
        <v/>
      </c>
      <c r="E36" s="37"/>
    </row>
    <row r="37" spans="1:5" ht="12.75" x14ac:dyDescent="0.2">
      <c r="A37" s="50">
        <v>4151</v>
      </c>
      <c r="B37" s="12" t="s">
        <v>102</v>
      </c>
      <c r="C37" s="51">
        <v>0</v>
      </c>
      <c r="D37" s="45" t="str">
        <f t="shared" si="4"/>
        <v/>
      </c>
      <c r="E37" s="37"/>
    </row>
    <row r="38" spans="1:5" ht="25.5" x14ac:dyDescent="0.2">
      <c r="A38" s="50">
        <v>4154</v>
      </c>
      <c r="B38" s="52" t="s">
        <v>103</v>
      </c>
      <c r="C38" s="51">
        <v>0</v>
      </c>
      <c r="D38" s="45" t="str">
        <f t="shared" si="4"/>
        <v/>
      </c>
      <c r="E38" s="37"/>
    </row>
    <row r="39" spans="1:5" ht="12.75" x14ac:dyDescent="0.2">
      <c r="A39" s="49">
        <v>4160</v>
      </c>
      <c r="B39" s="43" t="s">
        <v>104</v>
      </c>
      <c r="C39" s="48">
        <f>+C40+C41+C42+C43+C44+C45+C46+C47</f>
        <v>0</v>
      </c>
      <c r="D39" s="45" t="str">
        <f t="shared" ref="D39:D47" si="5">IFERROR(C39/$C$39,"")</f>
        <v/>
      </c>
      <c r="E39" s="37"/>
    </row>
    <row r="40" spans="1:5" ht="12.75" x14ac:dyDescent="0.2">
      <c r="A40" s="50">
        <v>4161</v>
      </c>
      <c r="B40" s="12" t="s">
        <v>105</v>
      </c>
      <c r="C40" s="51">
        <v>0</v>
      </c>
      <c r="D40" s="45" t="str">
        <f t="shared" si="5"/>
        <v/>
      </c>
      <c r="E40" s="37"/>
    </row>
    <row r="41" spans="1:5" ht="12.75" x14ac:dyDescent="0.2">
      <c r="A41" s="50">
        <v>4162</v>
      </c>
      <c r="B41" s="12" t="s">
        <v>106</v>
      </c>
      <c r="C41" s="51">
        <v>0</v>
      </c>
      <c r="D41" s="45" t="str">
        <f t="shared" si="5"/>
        <v/>
      </c>
      <c r="E41" s="37"/>
    </row>
    <row r="42" spans="1:5" ht="12.75" x14ac:dyDescent="0.2">
      <c r="A42" s="50">
        <v>4163</v>
      </c>
      <c r="B42" s="12" t="s">
        <v>107</v>
      </c>
      <c r="C42" s="51">
        <v>0</v>
      </c>
      <c r="D42" s="45" t="str">
        <f t="shared" si="5"/>
        <v/>
      </c>
      <c r="E42" s="37"/>
    </row>
    <row r="43" spans="1:5" ht="12.75" x14ac:dyDescent="0.2">
      <c r="A43" s="50">
        <v>4164</v>
      </c>
      <c r="B43" s="12" t="s">
        <v>108</v>
      </c>
      <c r="C43" s="51">
        <v>0</v>
      </c>
      <c r="D43" s="45" t="str">
        <f t="shared" si="5"/>
        <v/>
      </c>
      <c r="E43" s="37"/>
    </row>
    <row r="44" spans="1:5" ht="12.75" x14ac:dyDescent="0.2">
      <c r="A44" s="50">
        <v>4165</v>
      </c>
      <c r="B44" s="12" t="s">
        <v>109</v>
      </c>
      <c r="C44" s="51">
        <v>0</v>
      </c>
      <c r="D44" s="45" t="str">
        <f t="shared" si="5"/>
        <v/>
      </c>
      <c r="E44" s="37"/>
    </row>
    <row r="45" spans="1:5" ht="25.5" x14ac:dyDescent="0.2">
      <c r="A45" s="50">
        <v>4166</v>
      </c>
      <c r="B45" s="52" t="s">
        <v>110</v>
      </c>
      <c r="C45" s="51">
        <v>0</v>
      </c>
      <c r="D45" s="45" t="str">
        <f t="shared" si="5"/>
        <v/>
      </c>
      <c r="E45" s="37"/>
    </row>
    <row r="46" spans="1:5" ht="12.75" x14ac:dyDescent="0.2">
      <c r="A46" s="50">
        <v>4168</v>
      </c>
      <c r="B46" s="12" t="s">
        <v>111</v>
      </c>
      <c r="C46" s="51">
        <v>0</v>
      </c>
      <c r="D46" s="45" t="str">
        <f t="shared" si="5"/>
        <v/>
      </c>
      <c r="E46" s="37"/>
    </row>
    <row r="47" spans="1:5" ht="12.75" x14ac:dyDescent="0.2">
      <c r="A47" s="50">
        <v>4169</v>
      </c>
      <c r="B47" s="12" t="s">
        <v>112</v>
      </c>
      <c r="C47" s="51">
        <v>0</v>
      </c>
      <c r="D47" s="45" t="str">
        <f t="shared" si="5"/>
        <v/>
      </c>
      <c r="E47" s="37"/>
    </row>
    <row r="48" spans="1:5" ht="12.75" x14ac:dyDescent="0.2">
      <c r="A48" s="49">
        <v>4170</v>
      </c>
      <c r="B48" s="43" t="s">
        <v>113</v>
      </c>
      <c r="C48" s="48">
        <f>+C49+C50+C51+C52+C53+C54+C55+C56</f>
        <v>1026301.17</v>
      </c>
      <c r="D48" s="45">
        <f t="shared" ref="D48:D56" si="6">IFERROR(C48/$C$48,"")</f>
        <v>1</v>
      </c>
      <c r="E48" s="37"/>
    </row>
    <row r="49" spans="1:5" ht="12.75" x14ac:dyDescent="0.2">
      <c r="A49" s="50">
        <v>4171</v>
      </c>
      <c r="B49" s="12" t="s">
        <v>114</v>
      </c>
      <c r="C49" s="51">
        <v>0</v>
      </c>
      <c r="D49" s="45">
        <f t="shared" si="6"/>
        <v>0</v>
      </c>
      <c r="E49" s="37"/>
    </row>
    <row r="50" spans="1:5" ht="12.75" x14ac:dyDescent="0.2">
      <c r="A50" s="50">
        <v>4172</v>
      </c>
      <c r="B50" s="12" t="s">
        <v>115</v>
      </c>
      <c r="C50" s="51">
        <v>0</v>
      </c>
      <c r="D50" s="45">
        <f t="shared" si="6"/>
        <v>0</v>
      </c>
      <c r="E50" s="37"/>
    </row>
    <row r="51" spans="1:5" ht="25.5" x14ac:dyDescent="0.2">
      <c r="A51" s="50">
        <v>4173</v>
      </c>
      <c r="B51" s="52" t="s">
        <v>116</v>
      </c>
      <c r="C51" s="51">
        <f>'[10]0311_ACT_PEGT_FAC_2402'!B11</f>
        <v>1026301.17</v>
      </c>
      <c r="D51" s="45">
        <f t="shared" si="6"/>
        <v>1</v>
      </c>
      <c r="E51" s="37"/>
    </row>
    <row r="52" spans="1:5" ht="25.5" x14ac:dyDescent="0.2">
      <c r="A52" s="50">
        <v>4174</v>
      </c>
      <c r="B52" s="52" t="s">
        <v>117</v>
      </c>
      <c r="C52" s="51">
        <v>0</v>
      </c>
      <c r="D52" s="45">
        <f t="shared" si="6"/>
        <v>0</v>
      </c>
      <c r="E52" s="37"/>
    </row>
    <row r="53" spans="1:5" ht="25.5" x14ac:dyDescent="0.2">
      <c r="A53" s="50">
        <v>4175</v>
      </c>
      <c r="B53" s="52" t="s">
        <v>118</v>
      </c>
      <c r="C53" s="51">
        <v>0</v>
      </c>
      <c r="D53" s="45">
        <f t="shared" si="6"/>
        <v>0</v>
      </c>
      <c r="E53" s="37"/>
    </row>
    <row r="54" spans="1:5" ht="25.5" x14ac:dyDescent="0.2">
      <c r="A54" s="50">
        <v>4176</v>
      </c>
      <c r="B54" s="52" t="s">
        <v>119</v>
      </c>
      <c r="C54" s="51">
        <v>0</v>
      </c>
      <c r="D54" s="45">
        <f t="shared" si="6"/>
        <v>0</v>
      </c>
      <c r="E54" s="37"/>
    </row>
    <row r="55" spans="1:5" ht="25.5" x14ac:dyDescent="0.2">
      <c r="A55" s="50">
        <v>4177</v>
      </c>
      <c r="B55" s="52" t="s">
        <v>120</v>
      </c>
      <c r="C55" s="51">
        <v>0</v>
      </c>
      <c r="D55" s="45">
        <f t="shared" si="6"/>
        <v>0</v>
      </c>
      <c r="E55" s="37"/>
    </row>
    <row r="56" spans="1:5" ht="25.5" x14ac:dyDescent="0.2">
      <c r="A56" s="50">
        <v>4178</v>
      </c>
      <c r="B56" s="52" t="s">
        <v>121</v>
      </c>
      <c r="C56" s="51">
        <v>0</v>
      </c>
      <c r="D56" s="45">
        <f t="shared" si="6"/>
        <v>0</v>
      </c>
      <c r="E56" s="37"/>
    </row>
    <row r="57" spans="1:5" ht="50.25" customHeight="1" x14ac:dyDescent="0.2">
      <c r="A57" s="42">
        <v>4200</v>
      </c>
      <c r="B57" s="53" t="s">
        <v>122</v>
      </c>
      <c r="C57" s="48">
        <f>+C58+C64</f>
        <v>104816828.28999999</v>
      </c>
      <c r="D57" s="45"/>
      <c r="E57" s="37"/>
    </row>
    <row r="58" spans="1:5" ht="25.5" x14ac:dyDescent="0.2">
      <c r="A58" s="49">
        <v>4210</v>
      </c>
      <c r="B58" s="54" t="s">
        <v>123</v>
      </c>
      <c r="C58" s="48">
        <f>+C59+C60+C61+C62+C63</f>
        <v>67767326.140000001</v>
      </c>
      <c r="D58" s="45">
        <f t="shared" ref="D58:D63" si="7">IFERROR(C58/$C$58,"")</f>
        <v>1</v>
      </c>
      <c r="E58" s="37"/>
    </row>
    <row r="59" spans="1:5" ht="12.75" x14ac:dyDescent="0.2">
      <c r="A59" s="50">
        <v>4211</v>
      </c>
      <c r="B59" s="12" t="s">
        <v>124</v>
      </c>
      <c r="C59" s="51">
        <v>0</v>
      </c>
      <c r="D59" s="45">
        <f t="shared" si="7"/>
        <v>0</v>
      </c>
      <c r="E59" s="37"/>
    </row>
    <row r="60" spans="1:5" ht="12.75" x14ac:dyDescent="0.2">
      <c r="A60" s="50">
        <v>4212</v>
      </c>
      <c r="B60" s="12" t="s">
        <v>125</v>
      </c>
      <c r="C60" s="51">
        <v>0</v>
      </c>
      <c r="D60" s="45">
        <f t="shared" si="7"/>
        <v>0</v>
      </c>
      <c r="E60" s="37"/>
    </row>
    <row r="61" spans="1:5" ht="12.75" x14ac:dyDescent="0.2">
      <c r="A61" s="50">
        <v>4213</v>
      </c>
      <c r="B61" s="12" t="s">
        <v>126</v>
      </c>
      <c r="C61" s="51">
        <f>'[10]0311_ACT_PEGT_FAC_2402'!B14</f>
        <v>67767326.140000001</v>
      </c>
      <c r="D61" s="45">
        <f t="shared" si="7"/>
        <v>1</v>
      </c>
      <c r="E61" s="37"/>
    </row>
    <row r="62" spans="1:5" ht="12.75" x14ac:dyDescent="0.2">
      <c r="A62" s="50">
        <v>4214</v>
      </c>
      <c r="B62" s="12" t="s">
        <v>127</v>
      </c>
      <c r="C62" s="51">
        <v>0</v>
      </c>
      <c r="D62" s="45">
        <f t="shared" si="7"/>
        <v>0</v>
      </c>
      <c r="E62" s="37"/>
    </row>
    <row r="63" spans="1:5" ht="12.75" x14ac:dyDescent="0.2">
      <c r="A63" s="50">
        <v>4215</v>
      </c>
      <c r="B63" s="12" t="s">
        <v>128</v>
      </c>
      <c r="C63" s="51">
        <v>0</v>
      </c>
      <c r="D63" s="45">
        <f t="shared" si="7"/>
        <v>0</v>
      </c>
      <c r="E63" s="37"/>
    </row>
    <row r="64" spans="1:5" ht="12.75" x14ac:dyDescent="0.2">
      <c r="A64" s="49">
        <v>4220</v>
      </c>
      <c r="B64" s="43" t="s">
        <v>129</v>
      </c>
      <c r="C64" s="48">
        <f>+C65+C66+C67+C68</f>
        <v>37049502.149999999</v>
      </c>
      <c r="D64" s="45">
        <f t="shared" ref="D64:D68" si="8">IFERROR(C64/$C$64,"")</f>
        <v>1</v>
      </c>
      <c r="E64" s="37"/>
    </row>
    <row r="65" spans="1:5" ht="12.75" x14ac:dyDescent="0.2">
      <c r="A65" s="50">
        <v>4221</v>
      </c>
      <c r="B65" s="12" t="s">
        <v>130</v>
      </c>
      <c r="C65" s="51">
        <f>'[10]0311_ACT_PEGT_FAC_2402'!B15</f>
        <v>37049502.149999999</v>
      </c>
      <c r="D65" s="45">
        <f t="shared" si="8"/>
        <v>1</v>
      </c>
      <c r="E65" s="37"/>
    </row>
    <row r="66" spans="1:5" ht="12.75" x14ac:dyDescent="0.2">
      <c r="A66" s="50">
        <v>4223</v>
      </c>
      <c r="B66" s="12" t="s">
        <v>131</v>
      </c>
      <c r="C66" s="51">
        <v>0</v>
      </c>
      <c r="D66" s="45">
        <f t="shared" si="8"/>
        <v>0</v>
      </c>
      <c r="E66" s="37"/>
    </row>
    <row r="67" spans="1:5" ht="12.75" x14ac:dyDescent="0.2">
      <c r="A67" s="50">
        <v>4225</v>
      </c>
      <c r="B67" s="12" t="s">
        <v>132</v>
      </c>
      <c r="C67" s="51">
        <v>0</v>
      </c>
      <c r="D67" s="45">
        <f t="shared" si="8"/>
        <v>0</v>
      </c>
      <c r="E67" s="37"/>
    </row>
    <row r="68" spans="1:5" ht="12.75" x14ac:dyDescent="0.2">
      <c r="A68" s="50">
        <v>4227</v>
      </c>
      <c r="B68" s="12" t="s">
        <v>133</v>
      </c>
      <c r="C68" s="51">
        <v>0</v>
      </c>
      <c r="D68" s="45">
        <f t="shared" si="8"/>
        <v>0</v>
      </c>
      <c r="E68" s="37"/>
    </row>
    <row r="69" spans="1:5" ht="12.75" x14ac:dyDescent="0.2">
      <c r="A69" s="55">
        <v>4300</v>
      </c>
      <c r="B69" s="43" t="s">
        <v>134</v>
      </c>
      <c r="C69" s="48">
        <f>+C70+C73+C79+C81+C83</f>
        <v>0</v>
      </c>
      <c r="D69" s="45"/>
      <c r="E69" s="12"/>
    </row>
    <row r="70" spans="1:5" ht="12.75" x14ac:dyDescent="0.2">
      <c r="A70" s="56">
        <v>4310</v>
      </c>
      <c r="B70" s="43" t="s">
        <v>135</v>
      </c>
      <c r="C70" s="48">
        <f>+C71+C72</f>
        <v>0</v>
      </c>
      <c r="D70" s="45" t="str">
        <f t="shared" ref="D70:D72" si="9">IFERROR(C70/$C$70,"")</f>
        <v/>
      </c>
      <c r="E70" s="12"/>
    </row>
    <row r="71" spans="1:5" ht="12.75" x14ac:dyDescent="0.2">
      <c r="A71" s="57">
        <v>4311</v>
      </c>
      <c r="B71" s="12" t="s">
        <v>136</v>
      </c>
      <c r="C71" s="51">
        <v>0</v>
      </c>
      <c r="D71" s="45" t="str">
        <f t="shared" si="9"/>
        <v/>
      </c>
      <c r="E71" s="12"/>
    </row>
    <row r="72" spans="1:5" ht="12.75" x14ac:dyDescent="0.2">
      <c r="A72" s="57">
        <v>4319</v>
      </c>
      <c r="B72" s="12" t="s">
        <v>137</v>
      </c>
      <c r="C72" s="51">
        <v>0</v>
      </c>
      <c r="D72" s="45" t="str">
        <f t="shared" si="9"/>
        <v/>
      </c>
      <c r="E72" s="12"/>
    </row>
    <row r="73" spans="1:5" ht="12.75" x14ac:dyDescent="0.2">
      <c r="A73" s="56">
        <v>4320</v>
      </c>
      <c r="B73" s="43" t="s">
        <v>138</v>
      </c>
      <c r="C73" s="48">
        <f>+C74+C75+C76+C77+C78</f>
        <v>0</v>
      </c>
      <c r="D73" s="45" t="str">
        <f t="shared" ref="D73:D78" si="10">IFERROR(C73/$C$73,"")</f>
        <v/>
      </c>
      <c r="E73" s="12"/>
    </row>
    <row r="74" spans="1:5" ht="12.75" x14ac:dyDescent="0.2">
      <c r="A74" s="57">
        <v>4321</v>
      </c>
      <c r="B74" s="12" t="s">
        <v>139</v>
      </c>
      <c r="C74" s="51">
        <v>0</v>
      </c>
      <c r="D74" s="45" t="str">
        <f t="shared" si="10"/>
        <v/>
      </c>
      <c r="E74" s="12"/>
    </row>
    <row r="75" spans="1:5" ht="12.75" x14ac:dyDescent="0.2">
      <c r="A75" s="57">
        <v>4322</v>
      </c>
      <c r="B75" s="12" t="s">
        <v>140</v>
      </c>
      <c r="C75" s="51">
        <v>0</v>
      </c>
      <c r="D75" s="45" t="str">
        <f t="shared" si="10"/>
        <v/>
      </c>
      <c r="E75" s="12"/>
    </row>
    <row r="76" spans="1:5" ht="12.75" x14ac:dyDescent="0.2">
      <c r="A76" s="57">
        <v>4323</v>
      </c>
      <c r="B76" s="12" t="s">
        <v>141</v>
      </c>
      <c r="C76" s="51">
        <v>0</v>
      </c>
      <c r="D76" s="45" t="str">
        <f t="shared" si="10"/>
        <v/>
      </c>
      <c r="E76" s="12"/>
    </row>
    <row r="77" spans="1:5" ht="12.75" x14ac:dyDescent="0.2">
      <c r="A77" s="57">
        <v>4324</v>
      </c>
      <c r="B77" s="12" t="s">
        <v>142</v>
      </c>
      <c r="C77" s="51">
        <v>0</v>
      </c>
      <c r="D77" s="45" t="str">
        <f t="shared" si="10"/>
        <v/>
      </c>
      <c r="E77" s="12"/>
    </row>
    <row r="78" spans="1:5" ht="12.75" x14ac:dyDescent="0.2">
      <c r="A78" s="57">
        <v>4325</v>
      </c>
      <c r="B78" s="12" t="s">
        <v>143</v>
      </c>
      <c r="C78" s="51">
        <v>0</v>
      </c>
      <c r="D78" s="45" t="str">
        <f t="shared" si="10"/>
        <v/>
      </c>
      <c r="E78" s="12"/>
    </row>
    <row r="79" spans="1:5" ht="12.75" x14ac:dyDescent="0.2">
      <c r="A79" s="56">
        <v>4330</v>
      </c>
      <c r="B79" s="43" t="s">
        <v>144</v>
      </c>
      <c r="C79" s="48">
        <f>+C80</f>
        <v>0</v>
      </c>
      <c r="D79" s="45" t="str">
        <f t="shared" ref="D79:D80" si="11">IFERROR(C79/$C$79,"")</f>
        <v/>
      </c>
      <c r="E79" s="12"/>
    </row>
    <row r="80" spans="1:5" ht="12.75" x14ac:dyDescent="0.2">
      <c r="A80" s="57">
        <v>4331</v>
      </c>
      <c r="B80" s="12" t="s">
        <v>144</v>
      </c>
      <c r="C80" s="51">
        <v>0</v>
      </c>
      <c r="D80" s="45" t="str">
        <f t="shared" si="11"/>
        <v/>
      </c>
      <c r="E80" s="12"/>
    </row>
    <row r="81" spans="1:8" ht="12.75" x14ac:dyDescent="0.2">
      <c r="A81" s="56">
        <v>4340</v>
      </c>
      <c r="B81" s="43" t="s">
        <v>145</v>
      </c>
      <c r="C81" s="48">
        <f>+C82</f>
        <v>0</v>
      </c>
      <c r="D81" s="45" t="str">
        <f t="shared" ref="D81:D82" si="12">IFERROR(C81/$C$81,"")</f>
        <v/>
      </c>
      <c r="E81" s="12"/>
    </row>
    <row r="82" spans="1:8" ht="12.75" x14ac:dyDescent="0.2">
      <c r="A82" s="57">
        <v>4341</v>
      </c>
      <c r="B82" s="12" t="s">
        <v>145</v>
      </c>
      <c r="C82" s="51">
        <v>0</v>
      </c>
      <c r="D82" s="45" t="str">
        <f t="shared" si="12"/>
        <v/>
      </c>
      <c r="E82" s="12"/>
    </row>
    <row r="83" spans="1:8" ht="12.75" x14ac:dyDescent="0.2">
      <c r="A83" s="56">
        <v>4390</v>
      </c>
      <c r="B83" s="43" t="s">
        <v>146</v>
      </c>
      <c r="C83" s="48">
        <f>+C84+C85+C86+C87+C88+C89+C90</f>
        <v>0</v>
      </c>
      <c r="D83" s="45" t="str">
        <f t="shared" ref="D83:D90" si="13">IFERROR(C83/$C$83,"")</f>
        <v/>
      </c>
      <c r="E83" s="12"/>
    </row>
    <row r="84" spans="1:8" ht="12.75" x14ac:dyDescent="0.2">
      <c r="A84" s="57">
        <v>4392</v>
      </c>
      <c r="B84" s="12" t="s">
        <v>147</v>
      </c>
      <c r="C84" s="51">
        <v>0</v>
      </c>
      <c r="D84" s="45" t="str">
        <f t="shared" si="13"/>
        <v/>
      </c>
      <c r="E84" s="12"/>
    </row>
    <row r="85" spans="1:8" ht="12.75" x14ac:dyDescent="0.2">
      <c r="A85" s="57">
        <v>4393</v>
      </c>
      <c r="B85" s="12" t="s">
        <v>148</v>
      </c>
      <c r="C85" s="51">
        <v>0</v>
      </c>
      <c r="D85" s="45" t="str">
        <f t="shared" si="13"/>
        <v/>
      </c>
      <c r="E85" s="12"/>
    </row>
    <row r="86" spans="1:8" ht="12.75" x14ac:dyDescent="0.2">
      <c r="A86" s="57">
        <v>4394</v>
      </c>
      <c r="B86" s="12" t="s">
        <v>149</v>
      </c>
      <c r="C86" s="51">
        <v>0</v>
      </c>
      <c r="D86" s="45" t="str">
        <f t="shared" si="13"/>
        <v/>
      </c>
      <c r="E86" s="12"/>
    </row>
    <row r="87" spans="1:8" ht="12.75" x14ac:dyDescent="0.2">
      <c r="A87" s="57">
        <v>4395</v>
      </c>
      <c r="B87" s="12" t="s">
        <v>150</v>
      </c>
      <c r="C87" s="51">
        <v>0</v>
      </c>
      <c r="D87" s="45" t="str">
        <f t="shared" si="13"/>
        <v/>
      </c>
      <c r="E87" s="12"/>
    </row>
    <row r="88" spans="1:8" ht="12.75" x14ac:dyDescent="0.2">
      <c r="A88" s="57">
        <v>4396</v>
      </c>
      <c r="B88" s="12" t="s">
        <v>151</v>
      </c>
      <c r="C88" s="51">
        <v>0</v>
      </c>
      <c r="D88" s="45" t="str">
        <f t="shared" si="13"/>
        <v/>
      </c>
      <c r="E88" s="12"/>
    </row>
    <row r="89" spans="1:8" ht="12.75" x14ac:dyDescent="0.2">
      <c r="A89" s="57">
        <v>4397</v>
      </c>
      <c r="B89" s="12" t="s">
        <v>152</v>
      </c>
      <c r="C89" s="51">
        <v>0</v>
      </c>
      <c r="D89" s="45" t="str">
        <f t="shared" si="13"/>
        <v/>
      </c>
      <c r="E89" s="12"/>
    </row>
    <row r="90" spans="1:8" ht="12.75" x14ac:dyDescent="0.2">
      <c r="A90" s="57">
        <v>4399</v>
      </c>
      <c r="B90" s="12" t="s">
        <v>146</v>
      </c>
      <c r="C90" s="51">
        <f>+'[10]0311_ACT_PEGT_FAC_2402'!B22</f>
        <v>0</v>
      </c>
      <c r="D90" s="45" t="str">
        <f t="shared" si="13"/>
        <v/>
      </c>
      <c r="E90" s="12"/>
    </row>
    <row r="91" spans="1:8" ht="12.75" x14ac:dyDescent="0.2">
      <c r="A91" s="37"/>
      <c r="B91" s="37"/>
      <c r="C91" s="37"/>
      <c r="D91" s="38"/>
      <c r="E91" s="37"/>
    </row>
    <row r="92" spans="1:8" ht="12.75" x14ac:dyDescent="0.2">
      <c r="A92" s="35" t="s">
        <v>153</v>
      </c>
      <c r="B92" s="35"/>
      <c r="C92" s="35"/>
      <c r="D92" s="36"/>
      <c r="E92" s="35"/>
    </row>
    <row r="93" spans="1:8" ht="12.75" x14ac:dyDescent="0.2">
      <c r="A93" s="39" t="s">
        <v>71</v>
      </c>
      <c r="B93" s="39" t="s">
        <v>72</v>
      </c>
      <c r="C93" s="40" t="s">
        <v>73</v>
      </c>
      <c r="D93" s="41" t="s">
        <v>74</v>
      </c>
      <c r="E93" s="40" t="s">
        <v>75</v>
      </c>
    </row>
    <row r="94" spans="1:8" ht="12.75" x14ac:dyDescent="0.2">
      <c r="A94" s="56">
        <v>5000</v>
      </c>
      <c r="B94" s="43" t="s">
        <v>14</v>
      </c>
      <c r="C94" s="58">
        <f>+C95+C123+C156+C166+C181+C210</f>
        <v>105878823.86</v>
      </c>
      <c r="D94" s="45"/>
      <c r="E94" s="12"/>
      <c r="G94" s="46">
        <f>+'[10]0311_ACT_PEGT_FAC_2402'!B32+'[10]0311_ACT_PEGT_FAC_2402'!B55+'[10]0311_ACT_PEGT_FAC_2402'!B27</f>
        <v>105878823.86</v>
      </c>
      <c r="H94" s="59">
        <f>+C94-G94</f>
        <v>0</v>
      </c>
    </row>
    <row r="95" spans="1:8" ht="12.75" x14ac:dyDescent="0.2">
      <c r="A95" s="55">
        <v>5100</v>
      </c>
      <c r="B95" s="43" t="s">
        <v>154</v>
      </c>
      <c r="C95" s="58">
        <f>+C96+C103+C113</f>
        <v>4395958.9800000004</v>
      </c>
      <c r="D95" s="45"/>
      <c r="E95" s="12"/>
      <c r="G95" s="46"/>
      <c r="H95" s="46"/>
    </row>
    <row r="96" spans="1:8" ht="12.75" x14ac:dyDescent="0.2">
      <c r="A96" s="56">
        <v>5110</v>
      </c>
      <c r="B96" s="43" t="s">
        <v>155</v>
      </c>
      <c r="C96" s="48">
        <f>+C97+C98+C99+C100+C101+C102</f>
        <v>0</v>
      </c>
      <c r="D96" s="45" t="str">
        <f t="shared" ref="D96:D102" si="14">IFERROR(C96/$C$96,"")</f>
        <v/>
      </c>
      <c r="E96" s="12"/>
      <c r="G96" s="46"/>
      <c r="H96" s="46"/>
    </row>
    <row r="97" spans="1:8" ht="12.75" x14ac:dyDescent="0.2">
      <c r="A97" s="57">
        <v>5111</v>
      </c>
      <c r="B97" s="12" t="s">
        <v>156</v>
      </c>
      <c r="C97" s="51">
        <v>0</v>
      </c>
      <c r="D97" s="45" t="str">
        <f t="shared" si="14"/>
        <v/>
      </c>
      <c r="E97" s="12"/>
      <c r="G97" s="46"/>
      <c r="H97" s="46"/>
    </row>
    <row r="98" spans="1:8" ht="12.75" x14ac:dyDescent="0.2">
      <c r="A98" s="57">
        <v>5112</v>
      </c>
      <c r="B98" s="12" t="s">
        <v>157</v>
      </c>
      <c r="C98" s="51">
        <v>0</v>
      </c>
      <c r="D98" s="45" t="str">
        <f t="shared" si="14"/>
        <v/>
      </c>
      <c r="E98" s="12"/>
      <c r="G98" s="46"/>
      <c r="H98" s="46"/>
    </row>
    <row r="99" spans="1:8" ht="12.75" x14ac:dyDescent="0.2">
      <c r="A99" s="57">
        <v>5113</v>
      </c>
      <c r="B99" s="12" t="s">
        <v>158</v>
      </c>
      <c r="C99" s="51">
        <v>0</v>
      </c>
      <c r="D99" s="45" t="str">
        <f t="shared" si="14"/>
        <v/>
      </c>
      <c r="E99" s="12"/>
      <c r="G99" s="46"/>
      <c r="H99" s="46"/>
    </row>
    <row r="100" spans="1:8" ht="12.75" x14ac:dyDescent="0.2">
      <c r="A100" s="57">
        <v>5114</v>
      </c>
      <c r="B100" s="12" t="s">
        <v>159</v>
      </c>
      <c r="C100" s="51">
        <v>0</v>
      </c>
      <c r="D100" s="45" t="str">
        <f t="shared" si="14"/>
        <v/>
      </c>
      <c r="E100" s="12"/>
      <c r="G100" s="46"/>
      <c r="H100" s="46"/>
    </row>
    <row r="101" spans="1:8" ht="12.75" x14ac:dyDescent="0.2">
      <c r="A101" s="57">
        <v>5115</v>
      </c>
      <c r="B101" s="12" t="s">
        <v>160</v>
      </c>
      <c r="C101" s="51">
        <v>0</v>
      </c>
      <c r="D101" s="45" t="str">
        <f t="shared" si="14"/>
        <v/>
      </c>
      <c r="E101" s="12"/>
      <c r="G101" s="46"/>
      <c r="H101" s="46"/>
    </row>
    <row r="102" spans="1:8" ht="12.75" x14ac:dyDescent="0.2">
      <c r="A102" s="57">
        <v>5116</v>
      </c>
      <c r="B102" s="12" t="s">
        <v>161</v>
      </c>
      <c r="C102" s="51">
        <v>0</v>
      </c>
      <c r="D102" s="45" t="str">
        <f t="shared" si="14"/>
        <v/>
      </c>
      <c r="E102" s="12"/>
      <c r="G102" s="46"/>
      <c r="H102" s="46"/>
    </row>
    <row r="103" spans="1:8" ht="12.75" x14ac:dyDescent="0.2">
      <c r="A103" s="56">
        <v>5120</v>
      </c>
      <c r="B103" s="43" t="s">
        <v>162</v>
      </c>
      <c r="C103" s="48">
        <f>+C104+C105+C106+C107+C108+C109+C110+C111+C112</f>
        <v>182616.74</v>
      </c>
      <c r="D103" s="45">
        <f t="shared" ref="D103:D112" si="15">IFERROR(C103/$C$103,"")</f>
        <v>1</v>
      </c>
      <c r="E103" s="12"/>
      <c r="G103" s="46">
        <f>+'[10]0311_ACT_PEGT_FAC_2402'!B29</f>
        <v>182616.74</v>
      </c>
      <c r="H103" s="46">
        <f>+C103-G103</f>
        <v>0</v>
      </c>
    </row>
    <row r="104" spans="1:8" ht="12.75" x14ac:dyDescent="0.2">
      <c r="A104" s="57">
        <v>5121</v>
      </c>
      <c r="B104" s="12" t="s">
        <v>163</v>
      </c>
      <c r="C104" s="51">
        <f>3187.43+18158.16+48496.49+112774.66</f>
        <v>182616.74</v>
      </c>
      <c r="D104" s="45">
        <f t="shared" si="15"/>
        <v>1</v>
      </c>
      <c r="E104" s="12"/>
      <c r="G104" s="46"/>
      <c r="H104" s="46"/>
    </row>
    <row r="105" spans="1:8" ht="12.75" x14ac:dyDescent="0.2">
      <c r="A105" s="57">
        <v>5122</v>
      </c>
      <c r="B105" s="12" t="s">
        <v>164</v>
      </c>
      <c r="C105" s="51">
        <v>0</v>
      </c>
      <c r="D105" s="45">
        <f t="shared" si="15"/>
        <v>0</v>
      </c>
      <c r="E105" s="12"/>
      <c r="G105" s="46"/>
      <c r="H105" s="46"/>
    </row>
    <row r="106" spans="1:8" ht="12.75" x14ac:dyDescent="0.2">
      <c r="A106" s="57">
        <v>5123</v>
      </c>
      <c r="B106" s="12" t="s">
        <v>165</v>
      </c>
      <c r="C106" s="51">
        <v>0</v>
      </c>
      <c r="D106" s="45">
        <f t="shared" si="15"/>
        <v>0</v>
      </c>
      <c r="E106" s="12"/>
      <c r="G106" s="46"/>
      <c r="H106" s="46"/>
    </row>
    <row r="107" spans="1:8" ht="12.75" x14ac:dyDescent="0.2">
      <c r="A107" s="57">
        <v>5124</v>
      </c>
      <c r="B107" s="12" t="s">
        <v>166</v>
      </c>
      <c r="C107" s="51">
        <v>0</v>
      </c>
      <c r="D107" s="45">
        <f t="shared" si="15"/>
        <v>0</v>
      </c>
      <c r="E107" s="12"/>
      <c r="G107" s="46"/>
      <c r="H107" s="46"/>
    </row>
    <row r="108" spans="1:8" ht="12.75" x14ac:dyDescent="0.2">
      <c r="A108" s="57">
        <v>5125</v>
      </c>
      <c r="B108" s="12" t="s">
        <v>167</v>
      </c>
      <c r="C108" s="51">
        <v>0</v>
      </c>
      <c r="D108" s="45">
        <f t="shared" si="15"/>
        <v>0</v>
      </c>
      <c r="E108" s="12"/>
      <c r="G108" s="46"/>
      <c r="H108" s="46"/>
    </row>
    <row r="109" spans="1:8" ht="12.75" x14ac:dyDescent="0.2">
      <c r="A109" s="57">
        <v>5126</v>
      </c>
      <c r="B109" s="12" t="s">
        <v>168</v>
      </c>
      <c r="C109" s="51">
        <v>0</v>
      </c>
      <c r="D109" s="45">
        <f t="shared" si="15"/>
        <v>0</v>
      </c>
      <c r="E109" s="12"/>
      <c r="G109" s="46"/>
      <c r="H109" s="46"/>
    </row>
    <row r="110" spans="1:8" ht="12.75" x14ac:dyDescent="0.2">
      <c r="A110" s="57">
        <v>5127</v>
      </c>
      <c r="B110" s="12" t="s">
        <v>169</v>
      </c>
      <c r="C110" s="51">
        <v>0</v>
      </c>
      <c r="D110" s="45">
        <f t="shared" si="15"/>
        <v>0</v>
      </c>
      <c r="E110" s="12"/>
      <c r="G110" s="46"/>
      <c r="H110" s="46"/>
    </row>
    <row r="111" spans="1:8" ht="12.75" x14ac:dyDescent="0.2">
      <c r="A111" s="57">
        <v>5128</v>
      </c>
      <c r="B111" s="12" t="s">
        <v>170</v>
      </c>
      <c r="C111" s="51">
        <v>0</v>
      </c>
      <c r="D111" s="45">
        <f t="shared" si="15"/>
        <v>0</v>
      </c>
      <c r="E111" s="12"/>
      <c r="G111" s="46"/>
      <c r="H111" s="46"/>
    </row>
    <row r="112" spans="1:8" ht="12.75" x14ac:dyDescent="0.2">
      <c r="A112" s="57">
        <v>5129</v>
      </c>
      <c r="B112" s="12" t="s">
        <v>171</v>
      </c>
      <c r="C112" s="51">
        <v>0</v>
      </c>
      <c r="D112" s="45">
        <f t="shared" si="15"/>
        <v>0</v>
      </c>
      <c r="E112" s="12"/>
      <c r="G112" s="46"/>
      <c r="H112" s="46"/>
    </row>
    <row r="113" spans="1:8" ht="12.75" x14ac:dyDescent="0.2">
      <c r="A113" s="56">
        <v>5130</v>
      </c>
      <c r="B113" s="43" t="s">
        <v>172</v>
      </c>
      <c r="C113" s="48">
        <f>+C114+C115+C116+C117+C118+C119+C120+C121+C122</f>
        <v>4213342.24</v>
      </c>
      <c r="D113" s="45">
        <f t="shared" ref="D113:D122" si="16">IFERROR(C113/$C$113,"")</f>
        <v>1</v>
      </c>
      <c r="G113" s="46">
        <f>+'[10]0311_ACT_PEGT_FAC_2402'!B30</f>
        <v>4213342.24</v>
      </c>
      <c r="H113" s="46">
        <f>+C113-G113</f>
        <v>0</v>
      </c>
    </row>
    <row r="114" spans="1:8" ht="12.75" x14ac:dyDescent="0.2">
      <c r="A114" s="57">
        <v>5131</v>
      </c>
      <c r="B114" s="12" t="s">
        <v>173</v>
      </c>
      <c r="C114" s="51">
        <v>0</v>
      </c>
      <c r="D114" s="45">
        <f t="shared" si="16"/>
        <v>0</v>
      </c>
      <c r="G114" s="46"/>
      <c r="H114" s="46"/>
    </row>
    <row r="115" spans="1:8" ht="12.75" x14ac:dyDescent="0.2">
      <c r="A115" s="57">
        <v>5132</v>
      </c>
      <c r="B115" s="12" t="s">
        <v>174</v>
      </c>
      <c r="C115" s="51">
        <v>0</v>
      </c>
      <c r="D115" s="45">
        <f t="shared" si="16"/>
        <v>0</v>
      </c>
      <c r="G115" s="46"/>
      <c r="H115" s="46"/>
    </row>
    <row r="116" spans="1:8" ht="12.75" x14ac:dyDescent="0.2">
      <c r="A116" s="57">
        <v>5133</v>
      </c>
      <c r="B116" s="12" t="s">
        <v>175</v>
      </c>
      <c r="C116" s="51">
        <f>1432489.19+451854.04+544250.12+760289.7+395200</f>
        <v>3584083.05</v>
      </c>
      <c r="D116" s="45">
        <f t="shared" si="16"/>
        <v>0.85065082441534579</v>
      </c>
      <c r="G116" s="46"/>
      <c r="H116" s="46"/>
    </row>
    <row r="117" spans="1:8" ht="12.75" x14ac:dyDescent="0.2">
      <c r="A117" s="57">
        <v>5134</v>
      </c>
      <c r="B117" s="12" t="s">
        <v>176</v>
      </c>
      <c r="C117" s="51">
        <f>311282.35+32645.33+126517.09+9431.18+43646.16+52865.69+2.85+16240.22+36628.32</f>
        <v>629259.18999999994</v>
      </c>
      <c r="D117" s="45">
        <f t="shared" si="16"/>
        <v>0.14934917558465413</v>
      </c>
      <c r="E117" s="12"/>
      <c r="G117" s="46"/>
      <c r="H117" s="46"/>
    </row>
    <row r="118" spans="1:8" ht="12.75" x14ac:dyDescent="0.2">
      <c r="A118" s="57">
        <v>5135</v>
      </c>
      <c r="B118" s="12" t="s">
        <v>177</v>
      </c>
      <c r="C118" s="51">
        <v>0</v>
      </c>
      <c r="D118" s="45">
        <f t="shared" si="16"/>
        <v>0</v>
      </c>
      <c r="E118" s="12"/>
      <c r="G118" s="46"/>
      <c r="H118" s="46"/>
    </row>
    <row r="119" spans="1:8" ht="12.75" x14ac:dyDescent="0.2">
      <c r="A119" s="57">
        <v>5136</v>
      </c>
      <c r="B119" s="12" t="s">
        <v>178</v>
      </c>
      <c r="C119" s="51">
        <v>0</v>
      </c>
      <c r="D119" s="45">
        <f t="shared" si="16"/>
        <v>0</v>
      </c>
      <c r="E119" s="12"/>
      <c r="G119" s="46"/>
      <c r="H119" s="46"/>
    </row>
    <row r="120" spans="1:8" ht="12.75" x14ac:dyDescent="0.2">
      <c r="A120" s="57">
        <v>5137</v>
      </c>
      <c r="B120" s="12" t="s">
        <v>179</v>
      </c>
      <c r="C120" s="51">
        <v>0</v>
      </c>
      <c r="D120" s="45">
        <f t="shared" si="16"/>
        <v>0</v>
      </c>
      <c r="E120" s="12"/>
      <c r="G120" s="46"/>
      <c r="H120" s="46"/>
    </row>
    <row r="121" spans="1:8" ht="12.75" x14ac:dyDescent="0.2">
      <c r="A121" s="57">
        <v>5138</v>
      </c>
      <c r="B121" s="12" t="s">
        <v>180</v>
      </c>
      <c r="C121" s="51">
        <v>0</v>
      </c>
      <c r="D121" s="45">
        <f t="shared" si="16"/>
        <v>0</v>
      </c>
      <c r="E121" s="12"/>
    </row>
    <row r="122" spans="1:8" ht="12.75" x14ac:dyDescent="0.2">
      <c r="A122" s="57">
        <v>5139</v>
      </c>
      <c r="B122" s="12" t="s">
        <v>181</v>
      </c>
      <c r="C122" s="51">
        <v>0</v>
      </c>
      <c r="D122" s="45">
        <f t="shared" si="16"/>
        <v>0</v>
      </c>
      <c r="E122" s="12"/>
    </row>
    <row r="123" spans="1:8" ht="12.75" x14ac:dyDescent="0.2">
      <c r="A123" s="55">
        <v>5200</v>
      </c>
      <c r="B123" s="43" t="s">
        <v>182</v>
      </c>
      <c r="C123" s="48">
        <f>+C124+C127+C130+C133+C138+C142+C145+C147+C153</f>
        <v>101074562</v>
      </c>
      <c r="D123" s="45"/>
      <c r="E123" s="12"/>
    </row>
    <row r="124" spans="1:8" ht="12.75" x14ac:dyDescent="0.2">
      <c r="A124" s="56">
        <v>5210</v>
      </c>
      <c r="B124" s="43" t="s">
        <v>183</v>
      </c>
      <c r="C124" s="48">
        <f>+C125+C126</f>
        <v>101074562</v>
      </c>
      <c r="D124" s="45">
        <f t="shared" ref="D124:D126" si="17">IFERROR(C124/$C$124,"")</f>
        <v>1</v>
      </c>
      <c r="E124" s="12"/>
    </row>
    <row r="125" spans="1:8" ht="12.75" x14ac:dyDescent="0.2">
      <c r="A125" s="57">
        <v>5211</v>
      </c>
      <c r="B125" s="12" t="s">
        <v>184</v>
      </c>
      <c r="C125" s="51">
        <f>'[10]0311_ACT_PEGT_FAC_2402'!B34</f>
        <v>101074562</v>
      </c>
      <c r="D125" s="45">
        <f t="shared" si="17"/>
        <v>1</v>
      </c>
      <c r="E125" s="12"/>
    </row>
    <row r="126" spans="1:8" ht="12.75" x14ac:dyDescent="0.2">
      <c r="A126" s="57">
        <v>5212</v>
      </c>
      <c r="B126" s="12" t="s">
        <v>185</v>
      </c>
      <c r="C126" s="51">
        <v>0</v>
      </c>
      <c r="D126" s="45">
        <f t="shared" si="17"/>
        <v>0</v>
      </c>
      <c r="E126" s="12"/>
    </row>
    <row r="127" spans="1:8" ht="12.75" x14ac:dyDescent="0.2">
      <c r="A127" s="56">
        <v>5220</v>
      </c>
      <c r="B127" s="43" t="s">
        <v>186</v>
      </c>
      <c r="C127" s="48">
        <f>+C128+C129</f>
        <v>0</v>
      </c>
      <c r="D127" s="45" t="str">
        <f t="shared" ref="D127:D129" si="18">IFERROR(C127/$C$127,"")</f>
        <v/>
      </c>
      <c r="E127" s="12"/>
    </row>
    <row r="128" spans="1:8" ht="12.75" x14ac:dyDescent="0.2">
      <c r="A128" s="57">
        <v>5221</v>
      </c>
      <c r="B128" s="12" t="s">
        <v>187</v>
      </c>
      <c r="C128" s="51">
        <v>0</v>
      </c>
      <c r="D128" s="45" t="str">
        <f t="shared" si="18"/>
        <v/>
      </c>
      <c r="E128" s="12"/>
    </row>
    <row r="129" spans="1:5" ht="12.75" x14ac:dyDescent="0.2">
      <c r="A129" s="57">
        <v>5222</v>
      </c>
      <c r="B129" s="12" t="s">
        <v>188</v>
      </c>
      <c r="C129" s="51">
        <v>0</v>
      </c>
      <c r="D129" s="45" t="str">
        <f t="shared" si="18"/>
        <v/>
      </c>
      <c r="E129" s="12"/>
    </row>
    <row r="130" spans="1:5" ht="12.75" x14ac:dyDescent="0.2">
      <c r="A130" s="56">
        <v>5230</v>
      </c>
      <c r="B130" s="43" t="s">
        <v>131</v>
      </c>
      <c r="C130" s="48">
        <f>+C131+C132</f>
        <v>0</v>
      </c>
      <c r="D130" s="45" t="str">
        <f t="shared" ref="D130:D132" si="19">IFERROR(C130/$C$130,"")</f>
        <v/>
      </c>
      <c r="E130" s="12"/>
    </row>
    <row r="131" spans="1:5" ht="12.75" x14ac:dyDescent="0.2">
      <c r="A131" s="57">
        <v>5231</v>
      </c>
      <c r="B131" s="12" t="s">
        <v>189</v>
      </c>
      <c r="C131" s="51">
        <v>0</v>
      </c>
      <c r="D131" s="45" t="str">
        <f t="shared" si="19"/>
        <v/>
      </c>
      <c r="E131" s="12"/>
    </row>
    <row r="132" spans="1:5" ht="12.75" x14ac:dyDescent="0.2">
      <c r="A132" s="57">
        <v>5232</v>
      </c>
      <c r="B132" s="12" t="s">
        <v>190</v>
      </c>
      <c r="C132" s="51">
        <v>0</v>
      </c>
      <c r="D132" s="45" t="str">
        <f t="shared" si="19"/>
        <v/>
      </c>
      <c r="E132" s="12"/>
    </row>
    <row r="133" spans="1:5" ht="12.75" x14ac:dyDescent="0.2">
      <c r="A133" s="56">
        <v>5240</v>
      </c>
      <c r="B133" s="43" t="s">
        <v>191</v>
      </c>
      <c r="C133" s="48">
        <f>+C134+C135+C136+C137</f>
        <v>0</v>
      </c>
      <c r="D133" s="45" t="str">
        <f t="shared" ref="D133:D137" si="20">IFERROR(C133/$C$133,"")</f>
        <v/>
      </c>
      <c r="E133" s="12"/>
    </row>
    <row r="134" spans="1:5" ht="12.75" x14ac:dyDescent="0.2">
      <c r="A134" s="57">
        <v>5241</v>
      </c>
      <c r="B134" s="12" t="s">
        <v>192</v>
      </c>
      <c r="C134" s="51">
        <v>0</v>
      </c>
      <c r="D134" s="45" t="str">
        <f t="shared" si="20"/>
        <v/>
      </c>
      <c r="E134" s="12"/>
    </row>
    <row r="135" spans="1:5" ht="12.75" x14ac:dyDescent="0.2">
      <c r="A135" s="57">
        <v>5242</v>
      </c>
      <c r="B135" s="12" t="s">
        <v>193</v>
      </c>
      <c r="C135" s="51">
        <v>0</v>
      </c>
      <c r="D135" s="45" t="str">
        <f t="shared" si="20"/>
        <v/>
      </c>
      <c r="E135" s="12"/>
    </row>
    <row r="136" spans="1:5" ht="12.75" x14ac:dyDescent="0.2">
      <c r="A136" s="57">
        <v>5243</v>
      </c>
      <c r="B136" s="12" t="s">
        <v>194</v>
      </c>
      <c r="C136" s="51">
        <v>0</v>
      </c>
      <c r="D136" s="45" t="str">
        <f t="shared" si="20"/>
        <v/>
      </c>
      <c r="E136" s="12"/>
    </row>
    <row r="137" spans="1:5" ht="12.75" x14ac:dyDescent="0.2">
      <c r="A137" s="57">
        <v>5244</v>
      </c>
      <c r="B137" s="12" t="s">
        <v>195</v>
      </c>
      <c r="C137" s="51">
        <v>0</v>
      </c>
      <c r="D137" s="45" t="str">
        <f t="shared" si="20"/>
        <v/>
      </c>
      <c r="E137" s="12"/>
    </row>
    <row r="138" spans="1:5" ht="12.75" x14ac:dyDescent="0.2">
      <c r="A138" s="56">
        <v>5250</v>
      </c>
      <c r="B138" s="43" t="s">
        <v>132</v>
      </c>
      <c r="C138" s="48">
        <f>+C139+C140+C141</f>
        <v>0</v>
      </c>
      <c r="D138" s="45" t="str">
        <f t="shared" ref="D138:D141" si="21">IFERROR(C138/$C$138,"")</f>
        <v/>
      </c>
      <c r="E138" s="12"/>
    </row>
    <row r="139" spans="1:5" ht="12.75" x14ac:dyDescent="0.2">
      <c r="A139" s="57">
        <v>5251</v>
      </c>
      <c r="B139" s="12" t="s">
        <v>196</v>
      </c>
      <c r="C139" s="51">
        <v>0</v>
      </c>
      <c r="D139" s="45" t="str">
        <f t="shared" si="21"/>
        <v/>
      </c>
      <c r="E139" s="12"/>
    </row>
    <row r="140" spans="1:5" ht="12.75" x14ac:dyDescent="0.2">
      <c r="A140" s="57">
        <v>5252</v>
      </c>
      <c r="B140" s="12" t="s">
        <v>197</v>
      </c>
      <c r="C140" s="51">
        <v>0</v>
      </c>
      <c r="D140" s="45" t="str">
        <f t="shared" si="21"/>
        <v/>
      </c>
      <c r="E140" s="12"/>
    </row>
    <row r="141" spans="1:5" ht="12.75" x14ac:dyDescent="0.2">
      <c r="A141" s="57">
        <v>5259</v>
      </c>
      <c r="B141" s="12" t="s">
        <v>198</v>
      </c>
      <c r="C141" s="51">
        <v>0</v>
      </c>
      <c r="D141" s="45" t="str">
        <f t="shared" si="21"/>
        <v/>
      </c>
      <c r="E141" s="12"/>
    </row>
    <row r="142" spans="1:5" ht="12.75" x14ac:dyDescent="0.2">
      <c r="A142" s="56">
        <v>5260</v>
      </c>
      <c r="B142" s="43" t="s">
        <v>199</v>
      </c>
      <c r="C142" s="48">
        <f>+C143+C144</f>
        <v>0</v>
      </c>
      <c r="D142" s="45" t="str">
        <f t="shared" ref="D142:D144" si="22">IFERROR(C142/$C$142,"")</f>
        <v/>
      </c>
      <c r="E142" s="12"/>
    </row>
    <row r="143" spans="1:5" ht="12.75" x14ac:dyDescent="0.2">
      <c r="A143" s="57">
        <v>5261</v>
      </c>
      <c r="B143" s="12" t="s">
        <v>200</v>
      </c>
      <c r="C143" s="51">
        <v>0</v>
      </c>
      <c r="D143" s="45" t="str">
        <f t="shared" si="22"/>
        <v/>
      </c>
      <c r="E143" s="12"/>
    </row>
    <row r="144" spans="1:5" ht="12.75" x14ac:dyDescent="0.2">
      <c r="A144" s="57">
        <v>5262</v>
      </c>
      <c r="B144" s="12" t="s">
        <v>201</v>
      </c>
      <c r="C144" s="51">
        <v>0</v>
      </c>
      <c r="D144" s="45" t="str">
        <f t="shared" si="22"/>
        <v/>
      </c>
      <c r="E144" s="12"/>
    </row>
    <row r="145" spans="1:5" ht="12.75" x14ac:dyDescent="0.2">
      <c r="A145" s="56">
        <v>5270</v>
      </c>
      <c r="B145" s="43" t="s">
        <v>202</v>
      </c>
      <c r="C145" s="48">
        <f>+C146</f>
        <v>0</v>
      </c>
      <c r="D145" s="45" t="str">
        <f t="shared" ref="D145:D146" si="23">IFERROR(C145/$C$145,"")</f>
        <v/>
      </c>
      <c r="E145" s="12"/>
    </row>
    <row r="146" spans="1:5" ht="12.75" x14ac:dyDescent="0.2">
      <c r="A146" s="57">
        <v>5271</v>
      </c>
      <c r="B146" s="12" t="s">
        <v>203</v>
      </c>
      <c r="C146" s="51">
        <v>0</v>
      </c>
      <c r="D146" s="45" t="str">
        <f t="shared" si="23"/>
        <v/>
      </c>
      <c r="E146" s="12"/>
    </row>
    <row r="147" spans="1:5" ht="12.75" x14ac:dyDescent="0.2">
      <c r="A147" s="56">
        <v>5280</v>
      </c>
      <c r="B147" s="43" t="s">
        <v>204</v>
      </c>
      <c r="C147" s="48">
        <f>+C148+C149+C150+C151+C152</f>
        <v>0</v>
      </c>
      <c r="D147" s="45" t="str">
        <f t="shared" ref="D147:D152" si="24">IFERROR(C147/$C$147,"")</f>
        <v/>
      </c>
      <c r="E147" s="12"/>
    </row>
    <row r="148" spans="1:5" ht="12.75" x14ac:dyDescent="0.2">
      <c r="A148" s="57">
        <v>5281</v>
      </c>
      <c r="B148" s="12" t="s">
        <v>205</v>
      </c>
      <c r="C148" s="51">
        <v>0</v>
      </c>
      <c r="D148" s="45" t="str">
        <f t="shared" si="24"/>
        <v/>
      </c>
      <c r="E148" s="12"/>
    </row>
    <row r="149" spans="1:5" ht="12.75" x14ac:dyDescent="0.2">
      <c r="A149" s="57">
        <v>5282</v>
      </c>
      <c r="B149" s="12" t="s">
        <v>206</v>
      </c>
      <c r="C149" s="51">
        <v>0</v>
      </c>
      <c r="D149" s="45" t="str">
        <f t="shared" si="24"/>
        <v/>
      </c>
      <c r="E149" s="12"/>
    </row>
    <row r="150" spans="1:5" ht="12.75" x14ac:dyDescent="0.2">
      <c r="A150" s="57">
        <v>5283</v>
      </c>
      <c r="B150" s="12" t="s">
        <v>207</v>
      </c>
      <c r="C150" s="51">
        <v>0</v>
      </c>
      <c r="D150" s="45" t="str">
        <f t="shared" si="24"/>
        <v/>
      </c>
      <c r="E150" s="12"/>
    </row>
    <row r="151" spans="1:5" ht="12.75" x14ac:dyDescent="0.2">
      <c r="A151" s="57">
        <v>5284</v>
      </c>
      <c r="B151" s="12" t="s">
        <v>208</v>
      </c>
      <c r="C151" s="51">
        <v>0</v>
      </c>
      <c r="D151" s="45" t="str">
        <f t="shared" si="24"/>
        <v/>
      </c>
      <c r="E151" s="12"/>
    </row>
    <row r="152" spans="1:5" ht="12.75" x14ac:dyDescent="0.2">
      <c r="A152" s="57">
        <v>5285</v>
      </c>
      <c r="B152" s="12" t="s">
        <v>209</v>
      </c>
      <c r="C152" s="51">
        <v>0</v>
      </c>
      <c r="D152" s="45" t="str">
        <f t="shared" si="24"/>
        <v/>
      </c>
      <c r="E152" s="12"/>
    </row>
    <row r="153" spans="1:5" ht="12.75" x14ac:dyDescent="0.2">
      <c r="A153" s="56">
        <v>5290</v>
      </c>
      <c r="B153" s="43" t="s">
        <v>210</v>
      </c>
      <c r="C153" s="48">
        <f>+C154+C155</f>
        <v>0</v>
      </c>
      <c r="D153" s="45" t="str">
        <f t="shared" ref="D153:D155" si="25">IFERROR(C153/$C$153,"")</f>
        <v/>
      </c>
      <c r="E153" s="12"/>
    </row>
    <row r="154" spans="1:5" ht="12.75" x14ac:dyDescent="0.2">
      <c r="A154" s="57">
        <v>5291</v>
      </c>
      <c r="B154" s="12" t="s">
        <v>211</v>
      </c>
      <c r="C154" s="51">
        <v>0</v>
      </c>
      <c r="D154" s="45" t="str">
        <f t="shared" si="25"/>
        <v/>
      </c>
      <c r="E154" s="12"/>
    </row>
    <row r="155" spans="1:5" ht="12.75" x14ac:dyDescent="0.2">
      <c r="A155" s="57">
        <v>5292</v>
      </c>
      <c r="B155" s="12" t="s">
        <v>212</v>
      </c>
      <c r="C155" s="51">
        <v>0</v>
      </c>
      <c r="D155" s="45" t="str">
        <f t="shared" si="25"/>
        <v/>
      </c>
      <c r="E155" s="12"/>
    </row>
    <row r="156" spans="1:5" ht="12.75" x14ac:dyDescent="0.2">
      <c r="A156" s="55">
        <v>5300</v>
      </c>
      <c r="B156" s="43" t="s">
        <v>213</v>
      </c>
      <c r="C156" s="48">
        <f>+C157+C160+C163</f>
        <v>0</v>
      </c>
      <c r="D156" s="45"/>
      <c r="E156" s="12"/>
    </row>
    <row r="157" spans="1:5" ht="12.75" x14ac:dyDescent="0.2">
      <c r="A157" s="56">
        <v>5310</v>
      </c>
      <c r="B157" s="43" t="s">
        <v>124</v>
      </c>
      <c r="C157" s="48">
        <f>+C158+C159</f>
        <v>0</v>
      </c>
      <c r="D157" s="45" t="str">
        <f t="shared" ref="D157:D159" si="26">IFERROR(C157/$C$157,"")</f>
        <v/>
      </c>
      <c r="E157" s="12"/>
    </row>
    <row r="158" spans="1:5" ht="12.75" x14ac:dyDescent="0.2">
      <c r="A158" s="57">
        <v>5311</v>
      </c>
      <c r="B158" s="12" t="s">
        <v>214</v>
      </c>
      <c r="C158" s="51">
        <v>0</v>
      </c>
      <c r="D158" s="45" t="str">
        <f t="shared" si="26"/>
        <v/>
      </c>
      <c r="E158" s="12"/>
    </row>
    <row r="159" spans="1:5" ht="12.75" x14ac:dyDescent="0.2">
      <c r="A159" s="57">
        <v>5312</v>
      </c>
      <c r="B159" s="12" t="s">
        <v>215</v>
      </c>
      <c r="C159" s="51">
        <v>0</v>
      </c>
      <c r="D159" s="45" t="str">
        <f t="shared" si="26"/>
        <v/>
      </c>
      <c r="E159" s="12"/>
    </row>
    <row r="160" spans="1:5" ht="12.75" x14ac:dyDescent="0.2">
      <c r="A160" s="56">
        <v>5320</v>
      </c>
      <c r="B160" s="43" t="s">
        <v>125</v>
      </c>
      <c r="C160" s="48">
        <f>+C161+C162</f>
        <v>0</v>
      </c>
      <c r="D160" s="45" t="str">
        <f t="shared" ref="D160:D162" si="27">IFERROR(C160/$C$160,"")</f>
        <v/>
      </c>
      <c r="E160" s="12"/>
    </row>
    <row r="161" spans="1:5" ht="12.75" x14ac:dyDescent="0.2">
      <c r="A161" s="57">
        <v>5321</v>
      </c>
      <c r="B161" s="12" t="s">
        <v>216</v>
      </c>
      <c r="C161" s="51">
        <v>0</v>
      </c>
      <c r="D161" s="45" t="str">
        <f t="shared" si="27"/>
        <v/>
      </c>
      <c r="E161" s="12"/>
    </row>
    <row r="162" spans="1:5" ht="12.75" x14ac:dyDescent="0.2">
      <c r="A162" s="57">
        <v>5322</v>
      </c>
      <c r="B162" s="12" t="s">
        <v>217</v>
      </c>
      <c r="C162" s="51">
        <v>0</v>
      </c>
      <c r="D162" s="45" t="str">
        <f t="shared" si="27"/>
        <v/>
      </c>
      <c r="E162" s="12"/>
    </row>
    <row r="163" spans="1:5" ht="12.75" x14ac:dyDescent="0.2">
      <c r="A163" s="56">
        <v>5330</v>
      </c>
      <c r="B163" s="43" t="s">
        <v>126</v>
      </c>
      <c r="C163" s="48">
        <f>+C164+C165</f>
        <v>0</v>
      </c>
      <c r="D163" s="45" t="str">
        <f t="shared" ref="D163:D165" si="28">IFERROR(C163/$C$163,"")</f>
        <v/>
      </c>
      <c r="E163" s="12"/>
    </row>
    <row r="164" spans="1:5" ht="12.75" x14ac:dyDescent="0.2">
      <c r="A164" s="57">
        <v>5331</v>
      </c>
      <c r="B164" s="12" t="s">
        <v>218</v>
      </c>
      <c r="C164" s="51">
        <v>0</v>
      </c>
      <c r="D164" s="45" t="str">
        <f t="shared" si="28"/>
        <v/>
      </c>
      <c r="E164" s="12"/>
    </row>
    <row r="165" spans="1:5" ht="12.75" x14ac:dyDescent="0.2">
      <c r="A165" s="57">
        <v>5332</v>
      </c>
      <c r="B165" s="12" t="s">
        <v>219</v>
      </c>
      <c r="C165" s="51">
        <v>0</v>
      </c>
      <c r="D165" s="45" t="str">
        <f t="shared" si="28"/>
        <v/>
      </c>
      <c r="E165" s="12"/>
    </row>
    <row r="166" spans="1:5" ht="12.75" x14ac:dyDescent="0.2">
      <c r="A166" s="55">
        <v>5400</v>
      </c>
      <c r="B166" s="43" t="s">
        <v>220</v>
      </c>
      <c r="C166" s="48">
        <f>+C167+C170+C173+C176+C178</f>
        <v>0</v>
      </c>
      <c r="D166" s="45"/>
      <c r="E166" s="12"/>
    </row>
    <row r="167" spans="1:5" ht="12.75" x14ac:dyDescent="0.2">
      <c r="A167" s="56">
        <v>5410</v>
      </c>
      <c r="B167" s="43" t="s">
        <v>221</v>
      </c>
      <c r="C167" s="48">
        <f>+C168+C169</f>
        <v>0</v>
      </c>
      <c r="D167" s="45" t="str">
        <f t="shared" ref="D167:D169" si="29">IFERROR(C167/$C$167,"")</f>
        <v/>
      </c>
      <c r="E167" s="12"/>
    </row>
    <row r="168" spans="1:5" ht="12.75" x14ac:dyDescent="0.2">
      <c r="A168" s="57">
        <v>5411</v>
      </c>
      <c r="B168" s="12" t="s">
        <v>222</v>
      </c>
      <c r="C168" s="51">
        <v>0</v>
      </c>
      <c r="D168" s="45" t="str">
        <f t="shared" si="29"/>
        <v/>
      </c>
      <c r="E168" s="12"/>
    </row>
    <row r="169" spans="1:5" ht="12.75" x14ac:dyDescent="0.2">
      <c r="A169" s="57">
        <v>5412</v>
      </c>
      <c r="B169" s="12" t="s">
        <v>223</v>
      </c>
      <c r="C169" s="51">
        <v>0</v>
      </c>
      <c r="D169" s="45" t="str">
        <f t="shared" si="29"/>
        <v/>
      </c>
      <c r="E169" s="12"/>
    </row>
    <row r="170" spans="1:5" ht="12.75" x14ac:dyDescent="0.2">
      <c r="A170" s="56">
        <v>5420</v>
      </c>
      <c r="B170" s="43" t="s">
        <v>224</v>
      </c>
      <c r="C170" s="48">
        <f>+C171+C172</f>
        <v>0</v>
      </c>
      <c r="D170" s="45" t="str">
        <f t="shared" ref="D170:D172" si="30">IFERROR(C170/$C$170,"")</f>
        <v/>
      </c>
      <c r="E170" s="12"/>
    </row>
    <row r="171" spans="1:5" ht="12.75" x14ac:dyDescent="0.2">
      <c r="A171" s="57">
        <v>5421</v>
      </c>
      <c r="B171" s="12" t="s">
        <v>225</v>
      </c>
      <c r="C171" s="51">
        <v>0</v>
      </c>
      <c r="D171" s="45" t="str">
        <f t="shared" si="30"/>
        <v/>
      </c>
      <c r="E171" s="12"/>
    </row>
    <row r="172" spans="1:5" ht="12.75" x14ac:dyDescent="0.2">
      <c r="A172" s="57">
        <v>5422</v>
      </c>
      <c r="B172" s="12" t="s">
        <v>226</v>
      </c>
      <c r="C172" s="51">
        <v>0</v>
      </c>
      <c r="D172" s="45" t="str">
        <f t="shared" si="30"/>
        <v/>
      </c>
      <c r="E172" s="12"/>
    </row>
    <row r="173" spans="1:5" ht="12.75" x14ac:dyDescent="0.2">
      <c r="A173" s="56">
        <v>5430</v>
      </c>
      <c r="B173" s="43" t="s">
        <v>227</v>
      </c>
      <c r="C173" s="48">
        <f>+C174+C175</f>
        <v>0</v>
      </c>
      <c r="D173" s="45" t="str">
        <f t="shared" ref="D173:D175" si="31">IFERROR(C173/$C$173,"")</f>
        <v/>
      </c>
      <c r="E173" s="12"/>
    </row>
    <row r="174" spans="1:5" ht="12.75" x14ac:dyDescent="0.2">
      <c r="A174" s="57">
        <v>5431</v>
      </c>
      <c r="B174" s="12" t="s">
        <v>228</v>
      </c>
      <c r="C174" s="51">
        <v>0</v>
      </c>
      <c r="D174" s="45" t="str">
        <f t="shared" si="31"/>
        <v/>
      </c>
      <c r="E174" s="12"/>
    </row>
    <row r="175" spans="1:5" ht="12.75" x14ac:dyDescent="0.2">
      <c r="A175" s="57">
        <v>5432</v>
      </c>
      <c r="B175" s="12" t="s">
        <v>229</v>
      </c>
      <c r="C175" s="51">
        <v>0</v>
      </c>
      <c r="D175" s="45" t="str">
        <f t="shared" si="31"/>
        <v/>
      </c>
      <c r="E175" s="12"/>
    </row>
    <row r="176" spans="1:5" ht="12.75" x14ac:dyDescent="0.2">
      <c r="A176" s="56">
        <v>5440</v>
      </c>
      <c r="B176" s="43" t="s">
        <v>230</v>
      </c>
      <c r="C176" s="48">
        <f>+C177</f>
        <v>0</v>
      </c>
      <c r="D176" s="45" t="str">
        <f t="shared" ref="D176:D177" si="32">IFERROR(C176/$C$176,"")</f>
        <v/>
      </c>
      <c r="E176" s="12"/>
    </row>
    <row r="177" spans="1:5" ht="12.75" x14ac:dyDescent="0.2">
      <c r="A177" s="57">
        <v>5441</v>
      </c>
      <c r="B177" s="12" t="s">
        <v>230</v>
      </c>
      <c r="C177" s="51">
        <v>0</v>
      </c>
      <c r="D177" s="45" t="str">
        <f t="shared" si="32"/>
        <v/>
      </c>
      <c r="E177" s="12"/>
    </row>
    <row r="178" spans="1:5" ht="12.75" x14ac:dyDescent="0.2">
      <c r="A178" s="56">
        <v>5450</v>
      </c>
      <c r="B178" s="43" t="s">
        <v>231</v>
      </c>
      <c r="C178" s="48">
        <f>+C179+C180</f>
        <v>0</v>
      </c>
      <c r="D178" s="45" t="str">
        <f t="shared" ref="D178:D180" si="33">IFERROR(C178/$C$178,"")</f>
        <v/>
      </c>
      <c r="E178" s="12"/>
    </row>
    <row r="179" spans="1:5" ht="12.75" x14ac:dyDescent="0.2">
      <c r="A179" s="57">
        <v>5451</v>
      </c>
      <c r="B179" s="12" t="s">
        <v>232</v>
      </c>
      <c r="C179" s="51">
        <v>0</v>
      </c>
      <c r="D179" s="45" t="str">
        <f t="shared" si="33"/>
        <v/>
      </c>
      <c r="E179" s="12"/>
    </row>
    <row r="180" spans="1:5" ht="12.75" x14ac:dyDescent="0.2">
      <c r="A180" s="57">
        <v>5452</v>
      </c>
      <c r="B180" s="12" t="s">
        <v>233</v>
      </c>
      <c r="C180" s="51">
        <v>0</v>
      </c>
      <c r="D180" s="45" t="str">
        <f t="shared" si="33"/>
        <v/>
      </c>
      <c r="E180" s="12"/>
    </row>
    <row r="181" spans="1:5" ht="12.75" x14ac:dyDescent="0.2">
      <c r="A181" s="55">
        <v>5500</v>
      </c>
      <c r="B181" s="43" t="s">
        <v>234</v>
      </c>
      <c r="C181" s="48">
        <f>+C182+C191+C194+C200</f>
        <v>408302.88000000012</v>
      </c>
      <c r="D181" s="45"/>
      <c r="E181" s="12"/>
    </row>
    <row r="182" spans="1:5" ht="12.75" x14ac:dyDescent="0.2">
      <c r="A182" s="56">
        <v>5510</v>
      </c>
      <c r="B182" s="43" t="s">
        <v>235</v>
      </c>
      <c r="C182" s="48">
        <f>+C183+C184+C185+C186+C187+C188+C189+C190</f>
        <v>408302.88000000012</v>
      </c>
      <c r="D182" s="45">
        <f t="shared" ref="D182:D190" si="34">IFERROR(C182/$C$182,"")</f>
        <v>1</v>
      </c>
      <c r="E182" s="12"/>
    </row>
    <row r="183" spans="1:5" ht="12.75" x14ac:dyDescent="0.2">
      <c r="A183" s="57">
        <v>5511</v>
      </c>
      <c r="B183" s="12" t="s">
        <v>236</v>
      </c>
      <c r="C183" s="51">
        <v>0</v>
      </c>
      <c r="D183" s="45">
        <f t="shared" si="34"/>
        <v>0</v>
      </c>
      <c r="E183" s="12"/>
    </row>
    <row r="184" spans="1:5" ht="12.75" x14ac:dyDescent="0.2">
      <c r="A184" s="57">
        <v>5512</v>
      </c>
      <c r="B184" s="12" t="s">
        <v>237</v>
      </c>
      <c r="C184" s="51">
        <v>0</v>
      </c>
      <c r="D184" s="45">
        <f t="shared" si="34"/>
        <v>0</v>
      </c>
      <c r="E184" s="12"/>
    </row>
    <row r="185" spans="1:5" ht="12.75" x14ac:dyDescent="0.2">
      <c r="A185" s="57">
        <v>5513</v>
      </c>
      <c r="B185" s="12" t="s">
        <v>238</v>
      </c>
      <c r="C185" s="51">
        <v>0</v>
      </c>
      <c r="D185" s="45">
        <f t="shared" si="34"/>
        <v>0</v>
      </c>
      <c r="E185" s="12"/>
    </row>
    <row r="186" spans="1:5" ht="12.75" x14ac:dyDescent="0.2">
      <c r="A186" s="57">
        <v>5514</v>
      </c>
      <c r="B186" s="12" t="s">
        <v>239</v>
      </c>
      <c r="C186" s="51">
        <v>0</v>
      </c>
      <c r="D186" s="45">
        <f t="shared" si="34"/>
        <v>0</v>
      </c>
      <c r="E186" s="12"/>
    </row>
    <row r="187" spans="1:5" ht="12.75" x14ac:dyDescent="0.2">
      <c r="A187" s="57">
        <v>5515</v>
      </c>
      <c r="B187" s="12" t="s">
        <v>240</v>
      </c>
      <c r="C187" s="51">
        <f>'[10]0311_ACT_PEGT_FAC_2402'!B56</f>
        <v>408302.88000000012</v>
      </c>
      <c r="D187" s="45">
        <f t="shared" si="34"/>
        <v>1</v>
      </c>
      <c r="E187" s="12"/>
    </row>
    <row r="188" spans="1:5" ht="12.75" x14ac:dyDescent="0.2">
      <c r="A188" s="57">
        <v>5516</v>
      </c>
      <c r="B188" s="12" t="s">
        <v>241</v>
      </c>
      <c r="C188" s="51">
        <v>0</v>
      </c>
      <c r="D188" s="45">
        <f t="shared" si="34"/>
        <v>0</v>
      </c>
      <c r="E188" s="12"/>
    </row>
    <row r="189" spans="1:5" ht="12.75" x14ac:dyDescent="0.2">
      <c r="A189" s="57">
        <v>5517</v>
      </c>
      <c r="B189" s="12" t="s">
        <v>242</v>
      </c>
      <c r="C189" s="51">
        <v>0</v>
      </c>
      <c r="D189" s="45">
        <f t="shared" si="34"/>
        <v>0</v>
      </c>
      <c r="E189" s="12"/>
    </row>
    <row r="190" spans="1:5" ht="12.75" x14ac:dyDescent="0.2">
      <c r="A190" s="57">
        <v>5518</v>
      </c>
      <c r="B190" s="12" t="s">
        <v>243</v>
      </c>
      <c r="C190" s="51">
        <v>0</v>
      </c>
      <c r="D190" s="45">
        <f t="shared" si="34"/>
        <v>0</v>
      </c>
      <c r="E190" s="12"/>
    </row>
    <row r="191" spans="1:5" ht="12.75" x14ac:dyDescent="0.2">
      <c r="A191" s="56">
        <v>5520</v>
      </c>
      <c r="B191" s="43" t="s">
        <v>244</v>
      </c>
      <c r="C191" s="48">
        <f>+C192+C193</f>
        <v>0</v>
      </c>
      <c r="D191" s="45" t="str">
        <f t="shared" ref="D191:D193" si="35">IFERROR(C191/$C$191,"")</f>
        <v/>
      </c>
      <c r="E191" s="12"/>
    </row>
    <row r="192" spans="1:5" ht="12.75" x14ac:dyDescent="0.2">
      <c r="A192" s="57">
        <v>5521</v>
      </c>
      <c r="B192" s="12" t="s">
        <v>245</v>
      </c>
      <c r="C192" s="51">
        <v>0</v>
      </c>
      <c r="D192" s="45" t="str">
        <f t="shared" si="35"/>
        <v/>
      </c>
      <c r="E192" s="12"/>
    </row>
    <row r="193" spans="1:5" ht="12.75" x14ac:dyDescent="0.2">
      <c r="A193" s="57">
        <v>5522</v>
      </c>
      <c r="B193" s="12" t="s">
        <v>246</v>
      </c>
      <c r="C193" s="51">
        <v>0</v>
      </c>
      <c r="D193" s="45" t="str">
        <f t="shared" si="35"/>
        <v/>
      </c>
      <c r="E193" s="12"/>
    </row>
    <row r="194" spans="1:5" ht="12.75" x14ac:dyDescent="0.2">
      <c r="A194" s="56">
        <v>5530</v>
      </c>
      <c r="B194" s="43" t="s">
        <v>247</v>
      </c>
      <c r="C194" s="48">
        <f>+C195+C196+C197+C198+C199</f>
        <v>0</v>
      </c>
      <c r="D194" s="45" t="str">
        <f t="shared" ref="D194:D199" si="36">IFERROR(C194/$C$194,"")</f>
        <v/>
      </c>
      <c r="E194" s="12"/>
    </row>
    <row r="195" spans="1:5" ht="12.75" x14ac:dyDescent="0.2">
      <c r="A195" s="57">
        <v>5531</v>
      </c>
      <c r="B195" s="12" t="s">
        <v>248</v>
      </c>
      <c r="C195" s="51">
        <v>0</v>
      </c>
      <c r="D195" s="45" t="str">
        <f t="shared" si="36"/>
        <v/>
      </c>
      <c r="E195" s="12"/>
    </row>
    <row r="196" spans="1:5" ht="12.75" x14ac:dyDescent="0.2">
      <c r="A196" s="57">
        <v>5532</v>
      </c>
      <c r="B196" s="12" t="s">
        <v>249</v>
      </c>
      <c r="C196" s="51">
        <v>0</v>
      </c>
      <c r="D196" s="45" t="str">
        <f t="shared" si="36"/>
        <v/>
      </c>
      <c r="E196" s="12"/>
    </row>
    <row r="197" spans="1:5" ht="12.75" x14ac:dyDescent="0.2">
      <c r="A197" s="57">
        <v>5533</v>
      </c>
      <c r="B197" s="12" t="s">
        <v>250</v>
      </c>
      <c r="C197" s="51">
        <v>0</v>
      </c>
      <c r="D197" s="45" t="str">
        <f t="shared" si="36"/>
        <v/>
      </c>
      <c r="E197" s="12"/>
    </row>
    <row r="198" spans="1:5" ht="12.75" x14ac:dyDescent="0.2">
      <c r="A198" s="57">
        <v>5534</v>
      </c>
      <c r="B198" s="12" t="s">
        <v>251</v>
      </c>
      <c r="C198" s="51">
        <v>0</v>
      </c>
      <c r="D198" s="45" t="str">
        <f t="shared" si="36"/>
        <v/>
      </c>
      <c r="E198" s="12"/>
    </row>
    <row r="199" spans="1:5" ht="12.75" x14ac:dyDescent="0.2">
      <c r="A199" s="57">
        <v>5535</v>
      </c>
      <c r="B199" s="12" t="s">
        <v>252</v>
      </c>
      <c r="C199" s="51">
        <v>0</v>
      </c>
      <c r="D199" s="45" t="str">
        <f t="shared" si="36"/>
        <v/>
      </c>
      <c r="E199" s="12"/>
    </row>
    <row r="200" spans="1:5" ht="12.75" x14ac:dyDescent="0.2">
      <c r="A200" s="56">
        <v>5590</v>
      </c>
      <c r="B200" s="43" t="s">
        <v>253</v>
      </c>
      <c r="C200" s="48">
        <f>+C201+C202+C203+C204+C205+C206+C207+C208+C209</f>
        <v>0</v>
      </c>
      <c r="D200" s="45" t="str">
        <f t="shared" ref="D200:D209" si="37">IFERROR(C200/$C$200,"")</f>
        <v/>
      </c>
      <c r="E200" s="12"/>
    </row>
    <row r="201" spans="1:5" ht="12.75" x14ac:dyDescent="0.2">
      <c r="A201" s="57">
        <v>5591</v>
      </c>
      <c r="B201" s="12" t="s">
        <v>254</v>
      </c>
      <c r="C201" s="51">
        <v>0</v>
      </c>
      <c r="D201" s="45" t="str">
        <f t="shared" si="37"/>
        <v/>
      </c>
      <c r="E201" s="12"/>
    </row>
    <row r="202" spans="1:5" ht="12.75" x14ac:dyDescent="0.2">
      <c r="A202" s="57">
        <v>5592</v>
      </c>
      <c r="B202" s="12" t="s">
        <v>255</v>
      </c>
      <c r="C202" s="51">
        <v>0</v>
      </c>
      <c r="D202" s="45" t="str">
        <f t="shared" si="37"/>
        <v/>
      </c>
      <c r="E202" s="12"/>
    </row>
    <row r="203" spans="1:5" ht="12.75" x14ac:dyDescent="0.2">
      <c r="A203" s="57">
        <v>5593</v>
      </c>
      <c r="B203" s="12" t="s">
        <v>256</v>
      </c>
      <c r="C203" s="51">
        <v>0</v>
      </c>
      <c r="D203" s="45" t="str">
        <f t="shared" si="37"/>
        <v/>
      </c>
      <c r="E203" s="12"/>
    </row>
    <row r="204" spans="1:5" ht="12.75" x14ac:dyDescent="0.2">
      <c r="A204" s="57">
        <v>5594</v>
      </c>
      <c r="B204" s="12" t="s">
        <v>257</v>
      </c>
      <c r="C204" s="51">
        <v>0</v>
      </c>
      <c r="D204" s="45" t="str">
        <f t="shared" si="37"/>
        <v/>
      </c>
      <c r="E204" s="12"/>
    </row>
    <row r="205" spans="1:5" ht="12.75" x14ac:dyDescent="0.2">
      <c r="A205" s="57">
        <v>5595</v>
      </c>
      <c r="B205" s="12" t="s">
        <v>258</v>
      </c>
      <c r="C205" s="51">
        <v>0</v>
      </c>
      <c r="D205" s="45" t="str">
        <f t="shared" si="37"/>
        <v/>
      </c>
      <c r="E205" s="12"/>
    </row>
    <row r="206" spans="1:5" ht="12.75" x14ac:dyDescent="0.2">
      <c r="A206" s="57">
        <v>5596</v>
      </c>
      <c r="B206" s="12" t="s">
        <v>150</v>
      </c>
      <c r="C206" s="51">
        <v>0</v>
      </c>
      <c r="D206" s="45" t="str">
        <f t="shared" si="37"/>
        <v/>
      </c>
      <c r="E206" s="12"/>
    </row>
    <row r="207" spans="1:5" ht="12.75" x14ac:dyDescent="0.2">
      <c r="A207" s="57">
        <v>5597</v>
      </c>
      <c r="B207" s="12" t="s">
        <v>259</v>
      </c>
      <c r="C207" s="51">
        <v>0</v>
      </c>
      <c r="D207" s="45" t="str">
        <f t="shared" si="37"/>
        <v/>
      </c>
      <c r="E207" s="12"/>
    </row>
    <row r="208" spans="1:5" ht="12.75" x14ac:dyDescent="0.2">
      <c r="A208" s="57">
        <v>5598</v>
      </c>
      <c r="B208" s="12" t="s">
        <v>260</v>
      </c>
      <c r="C208" s="51">
        <v>0</v>
      </c>
      <c r="D208" s="45" t="str">
        <f t="shared" si="37"/>
        <v/>
      </c>
      <c r="E208" s="12"/>
    </row>
    <row r="209" spans="1:5" ht="12.75" x14ac:dyDescent="0.2">
      <c r="A209" s="57">
        <v>5599</v>
      </c>
      <c r="B209" s="12" t="s">
        <v>261</v>
      </c>
      <c r="C209" s="51">
        <v>0</v>
      </c>
      <c r="D209" s="45" t="str">
        <f t="shared" si="37"/>
        <v/>
      </c>
      <c r="E209" s="12"/>
    </row>
    <row r="210" spans="1:5" ht="12.75" x14ac:dyDescent="0.2">
      <c r="A210" s="55">
        <v>5600</v>
      </c>
      <c r="B210" s="43" t="s">
        <v>262</v>
      </c>
      <c r="C210" s="48">
        <f>+C211</f>
        <v>0</v>
      </c>
      <c r="D210" s="45"/>
      <c r="E210" s="12"/>
    </row>
    <row r="211" spans="1:5" ht="12.75" x14ac:dyDescent="0.2">
      <c r="A211" s="56">
        <v>5610</v>
      </c>
      <c r="B211" s="43" t="s">
        <v>263</v>
      </c>
      <c r="C211" s="48">
        <f>+C212</f>
        <v>0</v>
      </c>
      <c r="D211" s="45" t="str">
        <f t="shared" ref="D211:D212" si="38">IFERROR(C211/$C$211,"")</f>
        <v/>
      </c>
      <c r="E211" s="12"/>
    </row>
    <row r="212" spans="1:5" ht="12.75" x14ac:dyDescent="0.2">
      <c r="A212" s="57">
        <v>5611</v>
      </c>
      <c r="B212" s="12" t="s">
        <v>264</v>
      </c>
      <c r="C212" s="51">
        <v>0</v>
      </c>
      <c r="D212" s="45" t="str">
        <f t="shared" si="38"/>
        <v/>
      </c>
      <c r="E212" s="12"/>
    </row>
    <row r="213" spans="1:5" ht="12.75" x14ac:dyDescent="0.2">
      <c r="A213" s="37"/>
      <c r="B213" s="37"/>
      <c r="C213" s="37"/>
      <c r="D213" s="38"/>
      <c r="E213" s="37"/>
    </row>
    <row r="214" spans="1:5" ht="12.75" x14ac:dyDescent="0.2">
      <c r="A214" s="37"/>
      <c r="B214" s="37" t="s">
        <v>67</v>
      </c>
      <c r="C214" s="37"/>
      <c r="D214" s="38"/>
      <c r="E214" s="37"/>
    </row>
    <row r="218" spans="1:5" ht="15" customHeight="1" x14ac:dyDescent="0.2">
      <c r="B218" s="12" t="str">
        <f>[10]Hoja2!A1</f>
        <v>Ing. Marisol Suárez Correa</v>
      </c>
      <c r="C218" s="174" t="str">
        <f>[10]Hoja2!C1</f>
        <v xml:space="preserve">C.P. Juan  Lara Centeno </v>
      </c>
      <c r="D218" s="174"/>
      <c r="E218" s="174"/>
    </row>
    <row r="219" spans="1:5" ht="28.5" customHeight="1" x14ac:dyDescent="0.2">
      <c r="B219" s="60" t="str">
        <f>[10]Hoja2!A2</f>
        <v>Presidenta Suplente del Comité</v>
      </c>
      <c r="C219" s="172" t="str">
        <f>[10]Hoja2!C2</f>
        <v xml:space="preserve">Dirección de Control y Seguimiento de Fideicomisos </v>
      </c>
      <c r="D219" s="172"/>
      <c r="E219" s="172"/>
    </row>
    <row r="222" spans="1:5" ht="15" hidden="1" customHeight="1" x14ac:dyDescent="0.2">
      <c r="C222" s="61">
        <f>+C9-C94+C69</f>
        <v>-35694.40000000596</v>
      </c>
    </row>
    <row r="223" spans="1:5" ht="15" hidden="1" customHeight="1" x14ac:dyDescent="0.2">
      <c r="C223" s="62">
        <f>+C222-'[10]0311_ACT_PEGT_FAC_2402'!B66</f>
        <v>0</v>
      </c>
    </row>
    <row r="224" spans="1:5" ht="15" hidden="1" customHeight="1" x14ac:dyDescent="0.2"/>
    <row r="225" ht="15" hidden="1" customHeight="1" x14ac:dyDescent="0.2"/>
    <row r="226" ht="15" hidden="1" customHeight="1" x14ac:dyDescent="0.2"/>
    <row r="227" ht="15" hidden="1" customHeight="1" x14ac:dyDescent="0.2"/>
  </sheetData>
  <autoFilter ref="A93:C212"/>
  <mergeCells count="6">
    <mergeCell ref="C219:E219"/>
    <mergeCell ref="A1:C1"/>
    <mergeCell ref="A2:C2"/>
    <mergeCell ref="A3:C3"/>
    <mergeCell ref="A4:C4"/>
    <mergeCell ref="C218:E218"/>
  </mergeCells>
  <pageMargins left="0.70866141732283472" right="0.70866141732283472" top="0.74803149606299213" bottom="0.74803149606299213" header="0" footer="0"/>
  <pageSetup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N181"/>
  <sheetViews>
    <sheetView view="pageBreakPreview" topLeftCell="A65" zoomScale="60" zoomScaleNormal="100" workbookViewId="0">
      <selection activeCell="G65" sqref="G65"/>
    </sheetView>
  </sheetViews>
  <sheetFormatPr baseColWidth="10" defaultColWidth="14.42578125" defaultRowHeight="12.75" x14ac:dyDescent="0.2"/>
  <cols>
    <col min="1" max="1" width="10" style="3" customWidth="1"/>
    <col min="2" max="2" width="76.28515625" style="3" customWidth="1"/>
    <col min="3" max="3" width="16.42578125" style="3" customWidth="1"/>
    <col min="4" max="4" width="19.140625" style="3" customWidth="1"/>
    <col min="5" max="5" width="24.5703125" style="3" customWidth="1"/>
    <col min="6" max="6" width="22.85546875" style="3" customWidth="1"/>
    <col min="7" max="7" width="16.85546875" style="3" customWidth="1"/>
    <col min="8" max="8" width="19.5703125" style="3" customWidth="1"/>
    <col min="9" max="9" width="13.85546875" style="3" customWidth="1"/>
    <col min="10" max="10" width="23.85546875" style="3" customWidth="1"/>
    <col min="11" max="14" width="9.140625" style="3" hidden="1" customWidth="1"/>
    <col min="15" max="26" width="9.140625" style="3" customWidth="1"/>
    <col min="27" max="16384" width="14.42578125" style="3"/>
  </cols>
  <sheetData>
    <row r="1" spans="1:8" ht="16.5" customHeight="1" x14ac:dyDescent="0.2">
      <c r="A1" s="175" t="s">
        <v>0</v>
      </c>
      <c r="B1" s="167"/>
      <c r="C1" s="167"/>
      <c r="D1" s="167"/>
      <c r="E1" s="167"/>
      <c r="F1" s="167"/>
      <c r="G1" s="63" t="s">
        <v>1</v>
      </c>
      <c r="H1" s="32">
        <f>'Notas a los Edos Financiero '!D1</f>
        <v>2025</v>
      </c>
    </row>
    <row r="2" spans="1:8" ht="16.5" customHeight="1" x14ac:dyDescent="0.2">
      <c r="A2" s="175" t="s">
        <v>265</v>
      </c>
      <c r="B2" s="167"/>
      <c r="C2" s="167"/>
      <c r="D2" s="167"/>
      <c r="E2" s="167"/>
      <c r="F2" s="167"/>
      <c r="G2" s="63" t="s">
        <v>3</v>
      </c>
      <c r="H2" s="32" t="str">
        <f>'Notas a los Edos Financiero '!D2</f>
        <v>Trimestral</v>
      </c>
    </row>
    <row r="3" spans="1:8" ht="16.5" customHeight="1" x14ac:dyDescent="0.2">
      <c r="A3" s="175" t="str">
        <f>+[10]Hoja1!A3</f>
        <v>Del 01 de Enero al 31 de Diciembre 2025</v>
      </c>
      <c r="B3" s="175"/>
      <c r="C3" s="175"/>
      <c r="D3" s="175"/>
      <c r="E3" s="175"/>
      <c r="F3" s="175"/>
      <c r="G3" s="63" t="s">
        <v>5</v>
      </c>
      <c r="H3" s="32">
        <f>'Notas a los Edos Financiero '!D3</f>
        <v>4</v>
      </c>
    </row>
    <row r="4" spans="1:8" ht="16.5" customHeight="1" x14ac:dyDescent="0.2">
      <c r="A4" s="173" t="s">
        <v>6</v>
      </c>
      <c r="B4" s="167"/>
      <c r="C4" s="167"/>
      <c r="D4" s="167"/>
      <c r="E4" s="167"/>
      <c r="F4" s="167"/>
      <c r="G4" s="63"/>
      <c r="H4" s="32"/>
    </row>
    <row r="5" spans="1:8" x14ac:dyDescent="0.2">
      <c r="A5" s="34" t="s">
        <v>69</v>
      </c>
      <c r="B5" s="35"/>
      <c r="C5" s="35"/>
      <c r="D5" s="35"/>
      <c r="E5" s="35"/>
      <c r="F5" s="35"/>
      <c r="G5" s="35"/>
      <c r="H5" s="35"/>
    </row>
    <row r="6" spans="1:8" x14ac:dyDescent="0.2">
      <c r="A6" s="37"/>
      <c r="B6" s="37"/>
      <c r="C6" s="37"/>
      <c r="D6" s="37"/>
      <c r="E6" s="37"/>
      <c r="F6" s="37"/>
      <c r="G6" s="37"/>
      <c r="H6" s="37"/>
    </row>
    <row r="7" spans="1:8" x14ac:dyDescent="0.2">
      <c r="A7" s="35" t="s">
        <v>266</v>
      </c>
      <c r="B7" s="35"/>
      <c r="C7" s="35"/>
      <c r="D7" s="35"/>
      <c r="E7" s="35"/>
      <c r="F7" s="35"/>
      <c r="G7" s="35"/>
      <c r="H7" s="35"/>
    </row>
    <row r="8" spans="1:8" x14ac:dyDescent="0.2">
      <c r="A8" s="39" t="s">
        <v>71</v>
      </c>
      <c r="B8" s="39" t="s">
        <v>72</v>
      </c>
      <c r="C8" s="39" t="s">
        <v>73</v>
      </c>
      <c r="D8" s="39" t="s">
        <v>267</v>
      </c>
      <c r="E8" s="39"/>
      <c r="F8" s="39"/>
      <c r="G8" s="39"/>
      <c r="H8" s="39"/>
    </row>
    <row r="9" spans="1:8" x14ac:dyDescent="0.2">
      <c r="A9" s="64">
        <v>1114</v>
      </c>
      <c r="B9" s="37" t="s">
        <v>268</v>
      </c>
      <c r="C9" s="65">
        <f>'[10]0312_ESF_PEGT_FAC_2402'!B5</f>
        <v>10434819.08</v>
      </c>
      <c r="D9" s="37"/>
      <c r="E9" s="37"/>
      <c r="F9" s="37"/>
      <c r="G9" s="37"/>
      <c r="H9" s="37"/>
    </row>
    <row r="10" spans="1:8" x14ac:dyDescent="0.2">
      <c r="A10" s="64">
        <v>1115</v>
      </c>
      <c r="B10" s="37" t="s">
        <v>269</v>
      </c>
      <c r="C10" s="65">
        <v>0</v>
      </c>
      <c r="D10" s="37"/>
      <c r="E10" s="37"/>
      <c r="F10" s="37"/>
      <c r="G10" s="37"/>
      <c r="H10" s="37"/>
    </row>
    <row r="11" spans="1:8" x14ac:dyDescent="0.2">
      <c r="A11" s="64">
        <v>1121</v>
      </c>
      <c r="B11" s="37" t="s">
        <v>270</v>
      </c>
      <c r="C11" s="65">
        <v>0</v>
      </c>
      <c r="D11" s="37"/>
      <c r="E11" s="37"/>
      <c r="F11" s="37"/>
      <c r="G11" s="37"/>
      <c r="H11" s="37"/>
    </row>
    <row r="12" spans="1:8" x14ac:dyDescent="0.2">
      <c r="A12" s="37"/>
      <c r="B12" s="37"/>
      <c r="C12" s="37"/>
      <c r="D12" s="37"/>
      <c r="E12" s="37"/>
      <c r="F12" s="37"/>
      <c r="G12" s="37"/>
      <c r="H12" s="37"/>
    </row>
    <row r="13" spans="1:8" x14ac:dyDescent="0.2">
      <c r="A13" s="35" t="s">
        <v>271</v>
      </c>
      <c r="B13" s="35"/>
      <c r="C13" s="35"/>
      <c r="D13" s="35"/>
      <c r="E13" s="35"/>
      <c r="F13" s="35"/>
      <c r="G13" s="35"/>
      <c r="H13" s="35"/>
    </row>
    <row r="14" spans="1:8" x14ac:dyDescent="0.2">
      <c r="A14" s="39" t="s">
        <v>71</v>
      </c>
      <c r="B14" s="39" t="s">
        <v>72</v>
      </c>
      <c r="C14" s="39" t="s">
        <v>73</v>
      </c>
      <c r="D14" s="39">
        <v>2025</v>
      </c>
      <c r="E14" s="39">
        <f t="shared" ref="E14:G14" si="0">D14-1</f>
        <v>2024</v>
      </c>
      <c r="F14" s="39">
        <f t="shared" si="0"/>
        <v>2023</v>
      </c>
      <c r="G14" s="39">
        <f t="shared" si="0"/>
        <v>2022</v>
      </c>
      <c r="H14" s="39" t="s">
        <v>272</v>
      </c>
    </row>
    <row r="15" spans="1:8" x14ac:dyDescent="0.2">
      <c r="A15" s="64">
        <v>1122</v>
      </c>
      <c r="B15" s="37" t="s">
        <v>273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37"/>
    </row>
    <row r="16" spans="1:8" x14ac:dyDescent="0.2">
      <c r="A16" s="64">
        <v>1124</v>
      </c>
      <c r="B16" s="37" t="s">
        <v>274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37"/>
    </row>
    <row r="18" spans="1:8" x14ac:dyDescent="0.2">
      <c r="A18" s="35" t="s">
        <v>275</v>
      </c>
      <c r="B18" s="35"/>
      <c r="C18" s="35"/>
      <c r="D18" s="35"/>
      <c r="E18" s="35"/>
      <c r="F18" s="35"/>
      <c r="G18" s="35"/>
      <c r="H18" s="35"/>
    </row>
    <row r="19" spans="1:8" x14ac:dyDescent="0.2">
      <c r="A19" s="39" t="s">
        <v>71</v>
      </c>
      <c r="B19" s="39" t="s">
        <v>72</v>
      </c>
      <c r="C19" s="39" t="s">
        <v>73</v>
      </c>
      <c r="D19" s="39" t="s">
        <v>276</v>
      </c>
      <c r="E19" s="39" t="s">
        <v>277</v>
      </c>
      <c r="F19" s="39" t="s">
        <v>278</v>
      </c>
      <c r="G19" s="39" t="s">
        <v>279</v>
      </c>
      <c r="H19" s="39" t="s">
        <v>280</v>
      </c>
    </row>
    <row r="20" spans="1:8" x14ac:dyDescent="0.2">
      <c r="A20" s="64">
        <v>1123</v>
      </c>
      <c r="B20" s="37" t="s">
        <v>281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  <c r="H20" s="37"/>
    </row>
    <row r="21" spans="1:8" x14ac:dyDescent="0.2">
      <c r="A21" s="64">
        <v>1125</v>
      </c>
      <c r="B21" s="37" t="s">
        <v>282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37"/>
    </row>
    <row r="22" spans="1:8" x14ac:dyDescent="0.2">
      <c r="A22" s="57">
        <v>1126</v>
      </c>
      <c r="B22" s="12" t="s">
        <v>283</v>
      </c>
      <c r="C22" s="65">
        <v>0</v>
      </c>
      <c r="D22" s="65">
        <v>0</v>
      </c>
      <c r="E22" s="65">
        <v>0</v>
      </c>
      <c r="F22" s="65">
        <v>0</v>
      </c>
      <c r="G22" s="65">
        <v>0</v>
      </c>
      <c r="H22" s="37"/>
    </row>
    <row r="23" spans="1:8" x14ac:dyDescent="0.2">
      <c r="A23" s="57">
        <v>1129</v>
      </c>
      <c r="B23" s="12" t="s">
        <v>284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  <c r="H23" s="37"/>
    </row>
    <row r="24" spans="1:8" x14ac:dyDescent="0.2">
      <c r="A24" s="64">
        <v>1131</v>
      </c>
      <c r="B24" s="37" t="s">
        <v>285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  <c r="H24" s="37"/>
    </row>
    <row r="25" spans="1:8" x14ac:dyDescent="0.2">
      <c r="A25" s="64">
        <v>1132</v>
      </c>
      <c r="B25" s="37" t="s">
        <v>286</v>
      </c>
      <c r="C25" s="65">
        <v>0</v>
      </c>
      <c r="D25" s="65">
        <v>0</v>
      </c>
      <c r="E25" s="65">
        <v>0</v>
      </c>
      <c r="F25" s="65">
        <v>0</v>
      </c>
      <c r="G25" s="65">
        <v>0</v>
      </c>
      <c r="H25" s="37"/>
    </row>
    <row r="26" spans="1:8" x14ac:dyDescent="0.2">
      <c r="A26" s="64">
        <v>1133</v>
      </c>
      <c r="B26" s="37" t="s">
        <v>287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  <c r="H26" s="37"/>
    </row>
    <row r="27" spans="1:8" x14ac:dyDescent="0.2">
      <c r="A27" s="64">
        <v>1134</v>
      </c>
      <c r="B27" s="37" t="s">
        <v>288</v>
      </c>
      <c r="C27" s="65">
        <v>0</v>
      </c>
      <c r="D27" s="65">
        <v>0</v>
      </c>
      <c r="E27" s="65">
        <v>0</v>
      </c>
      <c r="F27" s="65">
        <v>0</v>
      </c>
      <c r="G27" s="65">
        <v>0</v>
      </c>
      <c r="H27" s="37"/>
    </row>
    <row r="28" spans="1:8" x14ac:dyDescent="0.2">
      <c r="A28" s="64">
        <v>1139</v>
      </c>
      <c r="B28" s="37" t="s">
        <v>289</v>
      </c>
      <c r="C28" s="65">
        <v>0</v>
      </c>
      <c r="D28" s="65">
        <v>0</v>
      </c>
      <c r="E28" s="65">
        <v>0</v>
      </c>
      <c r="F28" s="65">
        <v>0</v>
      </c>
      <c r="G28" s="65">
        <v>0</v>
      </c>
      <c r="H28" s="37"/>
    </row>
    <row r="29" spans="1:8" x14ac:dyDescent="0.2">
      <c r="A29" s="37"/>
      <c r="B29" s="37"/>
      <c r="C29" s="37"/>
      <c r="D29" s="37"/>
      <c r="E29" s="37"/>
      <c r="F29" s="37"/>
      <c r="G29" s="37"/>
      <c r="H29" s="37"/>
    </row>
    <row r="30" spans="1:8" x14ac:dyDescent="0.2">
      <c r="A30" s="35" t="s">
        <v>290</v>
      </c>
      <c r="B30" s="35"/>
      <c r="C30" s="35"/>
      <c r="D30" s="35"/>
      <c r="E30" s="35"/>
      <c r="F30" s="35"/>
      <c r="G30" s="35"/>
      <c r="H30" s="35"/>
    </row>
    <row r="31" spans="1:8" x14ac:dyDescent="0.2">
      <c r="A31" s="39" t="s">
        <v>71</v>
      </c>
      <c r="B31" s="39" t="s">
        <v>72</v>
      </c>
      <c r="C31" s="39" t="s">
        <v>73</v>
      </c>
      <c r="D31" s="39" t="s">
        <v>291</v>
      </c>
      <c r="E31" s="39" t="s">
        <v>292</v>
      </c>
      <c r="F31" s="39" t="s">
        <v>293</v>
      </c>
      <c r="G31" s="39"/>
      <c r="H31" s="39"/>
    </row>
    <row r="32" spans="1:8" x14ac:dyDescent="0.2">
      <c r="A32" s="64">
        <v>1140</v>
      </c>
      <c r="B32" s="37" t="s">
        <v>294</v>
      </c>
      <c r="C32" s="65">
        <v>0</v>
      </c>
      <c r="D32" s="37"/>
      <c r="E32" s="37"/>
      <c r="F32" s="37"/>
      <c r="G32" s="37"/>
      <c r="H32" s="37"/>
    </row>
    <row r="33" spans="1:6" x14ac:dyDescent="0.2">
      <c r="A33" s="64">
        <v>1141</v>
      </c>
      <c r="B33" s="37" t="s">
        <v>295</v>
      </c>
      <c r="C33" s="65">
        <v>0</v>
      </c>
      <c r="D33" s="37"/>
      <c r="E33" s="37"/>
      <c r="F33" s="37"/>
    </row>
    <row r="34" spans="1:6" x14ac:dyDescent="0.2">
      <c r="A34" s="64">
        <v>1142</v>
      </c>
      <c r="B34" s="37" t="s">
        <v>296</v>
      </c>
      <c r="C34" s="65">
        <v>0</v>
      </c>
      <c r="D34" s="37"/>
      <c r="E34" s="37"/>
      <c r="F34" s="37"/>
    </row>
    <row r="35" spans="1:6" x14ac:dyDescent="0.2">
      <c r="A35" s="64">
        <v>1143</v>
      </c>
      <c r="B35" s="37" t="s">
        <v>297</v>
      </c>
      <c r="C35" s="65">
        <v>0</v>
      </c>
      <c r="D35" s="37"/>
      <c r="E35" s="37"/>
      <c r="F35" s="37"/>
    </row>
    <row r="36" spans="1:6" x14ac:dyDescent="0.2">
      <c r="A36" s="64">
        <v>1144</v>
      </c>
      <c r="B36" s="37" t="s">
        <v>298</v>
      </c>
      <c r="C36" s="65">
        <v>0</v>
      </c>
      <c r="D36" s="37"/>
      <c r="E36" s="37"/>
      <c r="F36" s="37"/>
    </row>
    <row r="37" spans="1:6" x14ac:dyDescent="0.2">
      <c r="A37" s="64">
        <v>1145</v>
      </c>
      <c r="B37" s="37" t="s">
        <v>299</v>
      </c>
      <c r="C37" s="65">
        <v>0</v>
      </c>
      <c r="D37" s="37"/>
      <c r="E37" s="37"/>
      <c r="F37" s="37"/>
    </row>
    <row r="38" spans="1:6" x14ac:dyDescent="0.2">
      <c r="A38" s="37"/>
      <c r="B38" s="37"/>
      <c r="C38" s="37"/>
      <c r="D38" s="37"/>
      <c r="E38" s="37"/>
      <c r="F38" s="37"/>
    </row>
    <row r="39" spans="1:6" x14ac:dyDescent="0.2">
      <c r="A39" s="35" t="s">
        <v>300</v>
      </c>
      <c r="B39" s="35"/>
      <c r="C39" s="35"/>
      <c r="D39" s="35"/>
      <c r="E39" s="35"/>
      <c r="F39" s="35"/>
    </row>
    <row r="40" spans="1:6" x14ac:dyDescent="0.2">
      <c r="A40" s="39" t="s">
        <v>71</v>
      </c>
      <c r="B40" s="39" t="s">
        <v>72</v>
      </c>
      <c r="C40" s="39" t="s">
        <v>73</v>
      </c>
      <c r="D40" s="39" t="s">
        <v>292</v>
      </c>
      <c r="E40" s="39" t="s">
        <v>301</v>
      </c>
      <c r="F40" s="39" t="s">
        <v>293</v>
      </c>
    </row>
    <row r="41" spans="1:6" x14ac:dyDescent="0.2">
      <c r="A41" s="64">
        <v>1150</v>
      </c>
      <c r="B41" s="37" t="s">
        <v>302</v>
      </c>
      <c r="C41" s="65">
        <v>0</v>
      </c>
      <c r="D41" s="37"/>
      <c r="E41" s="37"/>
      <c r="F41" s="37"/>
    </row>
    <row r="42" spans="1:6" x14ac:dyDescent="0.2">
      <c r="A42" s="64">
        <v>1151</v>
      </c>
      <c r="B42" s="37" t="s">
        <v>303</v>
      </c>
      <c r="C42" s="65">
        <v>0</v>
      </c>
      <c r="D42" s="37"/>
      <c r="E42" s="37"/>
      <c r="F42" s="37"/>
    </row>
    <row r="43" spans="1:6" x14ac:dyDescent="0.2">
      <c r="A43" s="37"/>
      <c r="B43" s="37"/>
      <c r="C43" s="37"/>
      <c r="D43" s="37"/>
      <c r="E43" s="37"/>
      <c r="F43" s="37"/>
    </row>
    <row r="44" spans="1:6" x14ac:dyDescent="0.2">
      <c r="A44" s="35" t="s">
        <v>304</v>
      </c>
      <c r="B44" s="35"/>
      <c r="C44" s="35"/>
      <c r="D44" s="35"/>
      <c r="E44" s="35"/>
      <c r="F44" s="35"/>
    </row>
    <row r="45" spans="1:6" x14ac:dyDescent="0.2">
      <c r="A45" s="39" t="s">
        <v>71</v>
      </c>
      <c r="B45" s="39" t="s">
        <v>72</v>
      </c>
      <c r="C45" s="39" t="s">
        <v>73</v>
      </c>
      <c r="D45" s="39" t="s">
        <v>267</v>
      </c>
      <c r="E45" s="39" t="s">
        <v>280</v>
      </c>
      <c r="F45" s="39"/>
    </row>
    <row r="46" spans="1:6" x14ac:dyDescent="0.2">
      <c r="A46" s="64">
        <v>1213</v>
      </c>
      <c r="B46" s="37" t="s">
        <v>305</v>
      </c>
      <c r="C46" s="65">
        <v>0</v>
      </c>
      <c r="D46" s="37"/>
      <c r="E46" s="37"/>
      <c r="F46" s="37"/>
    </row>
    <row r="47" spans="1:6" x14ac:dyDescent="0.2">
      <c r="A47" s="37"/>
      <c r="B47" s="37"/>
      <c r="C47" s="37"/>
      <c r="D47" s="37"/>
      <c r="E47" s="37"/>
      <c r="F47" s="37"/>
    </row>
    <row r="48" spans="1:6" x14ac:dyDescent="0.2">
      <c r="A48" s="35" t="s">
        <v>306</v>
      </c>
      <c r="B48" s="35"/>
      <c r="C48" s="35"/>
      <c r="D48" s="35"/>
      <c r="E48" s="35"/>
      <c r="F48" s="35"/>
    </row>
    <row r="49" spans="1:12" x14ac:dyDescent="0.2">
      <c r="A49" s="39" t="s">
        <v>71</v>
      </c>
      <c r="B49" s="39" t="s">
        <v>72</v>
      </c>
      <c r="C49" s="39" t="s">
        <v>73</v>
      </c>
      <c r="D49" s="39"/>
      <c r="E49" s="39"/>
      <c r="F49" s="39"/>
      <c r="G49" s="39"/>
      <c r="H49" s="39"/>
      <c r="I49" s="37"/>
      <c r="J49" s="37"/>
    </row>
    <row r="50" spans="1:12" x14ac:dyDescent="0.2">
      <c r="A50" s="64">
        <v>1211</v>
      </c>
      <c r="B50" s="37" t="s">
        <v>307</v>
      </c>
      <c r="C50" s="65">
        <v>0</v>
      </c>
      <c r="D50" s="37"/>
      <c r="E50" s="37"/>
      <c r="F50" s="37"/>
      <c r="G50" s="37"/>
      <c r="H50" s="37"/>
      <c r="I50" s="37"/>
      <c r="J50" s="37"/>
    </row>
    <row r="51" spans="1:12" x14ac:dyDescent="0.2">
      <c r="A51" s="64">
        <v>1212</v>
      </c>
      <c r="B51" s="37" t="s">
        <v>308</v>
      </c>
      <c r="C51" s="65">
        <v>0</v>
      </c>
      <c r="D51" s="37"/>
      <c r="E51" s="37"/>
      <c r="F51" s="37"/>
      <c r="G51" s="37"/>
      <c r="H51" s="37"/>
      <c r="I51" s="37"/>
      <c r="J51" s="37"/>
    </row>
    <row r="52" spans="1:12" x14ac:dyDescent="0.2">
      <c r="A52" s="64">
        <v>1214</v>
      </c>
      <c r="B52" s="37" t="s">
        <v>309</v>
      </c>
      <c r="C52" s="65">
        <v>0</v>
      </c>
      <c r="D52" s="37"/>
      <c r="E52" s="37"/>
      <c r="F52" s="37"/>
      <c r="G52" s="37"/>
      <c r="H52" s="37"/>
      <c r="I52" s="37"/>
      <c r="J52" s="37"/>
    </row>
    <row r="53" spans="1:12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</row>
    <row r="54" spans="1:12" x14ac:dyDescent="0.2">
      <c r="A54" s="35" t="s">
        <v>310</v>
      </c>
      <c r="B54" s="35"/>
      <c r="C54" s="35"/>
      <c r="D54" s="35"/>
      <c r="E54" s="35"/>
      <c r="F54" s="35"/>
      <c r="G54" s="35"/>
      <c r="H54" s="35"/>
      <c r="I54" s="35"/>
      <c r="J54" s="35"/>
    </row>
    <row r="55" spans="1:12" x14ac:dyDescent="0.2">
      <c r="A55" s="39" t="s">
        <v>71</v>
      </c>
      <c r="B55" s="39" t="s">
        <v>72</v>
      </c>
      <c r="C55" s="39" t="s">
        <v>73</v>
      </c>
      <c r="D55" s="39" t="s">
        <v>311</v>
      </c>
      <c r="E55" s="39" t="s">
        <v>312</v>
      </c>
      <c r="F55" s="39" t="s">
        <v>313</v>
      </c>
      <c r="G55" s="39" t="s">
        <v>314</v>
      </c>
      <c r="H55" s="39" t="s">
        <v>315</v>
      </c>
      <c r="I55" s="39" t="s">
        <v>316</v>
      </c>
      <c r="J55" s="39" t="s">
        <v>317</v>
      </c>
    </row>
    <row r="56" spans="1:12" x14ac:dyDescent="0.2">
      <c r="A56" s="64">
        <v>1230</v>
      </c>
      <c r="B56" s="37" t="s">
        <v>318</v>
      </c>
      <c r="C56" s="65">
        <v>0</v>
      </c>
      <c r="D56" s="65">
        <v>0</v>
      </c>
      <c r="E56" s="65">
        <v>0</v>
      </c>
      <c r="F56" s="37"/>
      <c r="G56" s="37"/>
      <c r="H56" s="37"/>
      <c r="I56" s="37"/>
      <c r="J56" s="37"/>
    </row>
    <row r="57" spans="1:12" x14ac:dyDescent="0.2">
      <c r="A57" s="64">
        <v>1231</v>
      </c>
      <c r="B57" s="37" t="s">
        <v>319</v>
      </c>
      <c r="C57" s="65">
        <v>0</v>
      </c>
      <c r="D57" s="66"/>
      <c r="E57" s="66"/>
      <c r="F57" s="37"/>
      <c r="G57" s="37"/>
      <c r="H57" s="37"/>
      <c r="I57" s="37"/>
      <c r="J57" s="37"/>
    </row>
    <row r="58" spans="1:12" x14ac:dyDescent="0.2">
      <c r="A58" s="64">
        <v>1232</v>
      </c>
      <c r="B58" s="37" t="s">
        <v>320</v>
      </c>
      <c r="C58" s="65">
        <v>0</v>
      </c>
      <c r="D58" s="65">
        <v>0</v>
      </c>
      <c r="E58" s="65">
        <v>0</v>
      </c>
      <c r="F58" s="37"/>
      <c r="G58" s="37"/>
      <c r="H58" s="37"/>
      <c r="I58" s="37"/>
      <c r="J58" s="37"/>
    </row>
    <row r="59" spans="1:12" x14ac:dyDescent="0.2">
      <c r="A59" s="64">
        <v>1233</v>
      </c>
      <c r="B59" s="37" t="s">
        <v>321</v>
      </c>
      <c r="C59" s="65">
        <v>0</v>
      </c>
      <c r="D59" s="65">
        <v>0</v>
      </c>
      <c r="E59" s="65">
        <v>0</v>
      </c>
      <c r="F59" s="37"/>
      <c r="G59" s="37"/>
      <c r="H59" s="37"/>
      <c r="I59" s="37"/>
      <c r="J59" s="37"/>
    </row>
    <row r="60" spans="1:12" x14ac:dyDescent="0.2">
      <c r="A60" s="64">
        <v>1234</v>
      </c>
      <c r="B60" s="37" t="s">
        <v>322</v>
      </c>
      <c r="C60" s="65">
        <v>0</v>
      </c>
      <c r="D60" s="65">
        <v>0</v>
      </c>
      <c r="E60" s="65">
        <v>0</v>
      </c>
      <c r="F60" s="37"/>
      <c r="G60" s="37"/>
      <c r="H60" s="37"/>
      <c r="I60" s="37"/>
      <c r="J60" s="37"/>
    </row>
    <row r="61" spans="1:12" x14ac:dyDescent="0.2">
      <c r="A61" s="64">
        <v>1235</v>
      </c>
      <c r="B61" s="37" t="s">
        <v>323</v>
      </c>
      <c r="C61" s="65">
        <v>0</v>
      </c>
      <c r="D61" s="65">
        <v>0</v>
      </c>
      <c r="E61" s="65">
        <v>0</v>
      </c>
      <c r="F61" s="37"/>
      <c r="G61" s="37"/>
      <c r="H61" s="37"/>
      <c r="I61" s="37"/>
      <c r="J61" s="37"/>
    </row>
    <row r="62" spans="1:12" x14ac:dyDescent="0.2">
      <c r="A62" s="64">
        <v>1236</v>
      </c>
      <c r="B62" s="37" t="s">
        <v>324</v>
      </c>
      <c r="C62" s="65">
        <v>0</v>
      </c>
      <c r="D62" s="65">
        <v>0</v>
      </c>
      <c r="E62" s="65">
        <v>0</v>
      </c>
      <c r="F62" s="37"/>
      <c r="G62" s="37"/>
      <c r="H62" s="37"/>
      <c r="I62" s="37"/>
      <c r="J62" s="37"/>
    </row>
    <row r="63" spans="1:12" x14ac:dyDescent="0.2">
      <c r="A63" s="64">
        <v>1239</v>
      </c>
      <c r="B63" s="37" t="s">
        <v>325</v>
      </c>
      <c r="C63" s="65">
        <v>0</v>
      </c>
      <c r="D63" s="65">
        <v>0</v>
      </c>
      <c r="E63" s="65">
        <v>0</v>
      </c>
      <c r="F63" s="37"/>
      <c r="G63" s="37"/>
      <c r="H63" s="37"/>
      <c r="I63" s="37"/>
      <c r="J63" s="37"/>
    </row>
    <row r="64" spans="1:12" x14ac:dyDescent="0.2">
      <c r="A64" s="64">
        <v>1240</v>
      </c>
      <c r="B64" s="37" t="s">
        <v>326</v>
      </c>
      <c r="C64" s="65">
        <f t="shared" ref="C64:D64" si="1">+C65+C68</f>
        <v>29625809.86999999</v>
      </c>
      <c r="D64" s="65">
        <f t="shared" si="1"/>
        <v>408302.88000000012</v>
      </c>
      <c r="E64" s="65">
        <f>+E65+E68</f>
        <v>28894327.015999995</v>
      </c>
      <c r="F64" s="65"/>
      <c r="G64" s="37"/>
      <c r="H64" s="37"/>
      <c r="I64" s="37"/>
      <c r="J64" s="37"/>
      <c r="K64" s="61">
        <f>+C64-'[10]0312_ESF_PEGT_FAC_2402'!B19</f>
        <v>9.9999941885471344E-3</v>
      </c>
      <c r="L64" s="61">
        <f>+E64+'[10]0312_ESF_PEGT_FAC_2402'!B21</f>
        <v>-0.15400001034140587</v>
      </c>
    </row>
    <row r="65" spans="1:12" ht="108" customHeight="1" x14ac:dyDescent="0.2">
      <c r="A65" s="64">
        <v>1241</v>
      </c>
      <c r="B65" s="37" t="s">
        <v>327</v>
      </c>
      <c r="C65" s="65">
        <f>+[10]bienes!H10+[10]bienes!H11</f>
        <v>27446239.86999999</v>
      </c>
      <c r="D65" s="65">
        <f>'[10]0311_ACT_PEGT_FAC_2402'!B55</f>
        <v>408302.88000000012</v>
      </c>
      <c r="E65" s="65">
        <f>+[10]bienes!I10+[10]bienes!I11</f>
        <v>26714757.015999995</v>
      </c>
      <c r="F65" s="67" t="s">
        <v>328</v>
      </c>
      <c r="G65" s="68" t="s">
        <v>329</v>
      </c>
      <c r="H65" s="69" t="s">
        <v>330</v>
      </c>
      <c r="I65" s="65"/>
      <c r="J65" s="37"/>
      <c r="K65" s="61"/>
      <c r="L65" s="61"/>
    </row>
    <row r="66" spans="1:12" x14ac:dyDescent="0.2">
      <c r="A66" s="64">
        <v>1242</v>
      </c>
      <c r="B66" s="37" t="s">
        <v>331</v>
      </c>
      <c r="C66" s="65">
        <v>0</v>
      </c>
      <c r="D66" s="65">
        <v>0</v>
      </c>
      <c r="E66" s="65">
        <v>0</v>
      </c>
      <c r="F66" s="37"/>
      <c r="G66" s="37"/>
      <c r="H66" s="37"/>
      <c r="I66" s="37"/>
      <c r="J66" s="37"/>
    </row>
    <row r="67" spans="1:12" x14ac:dyDescent="0.2">
      <c r="A67" s="64">
        <v>1243</v>
      </c>
      <c r="B67" s="37" t="s">
        <v>332</v>
      </c>
      <c r="C67" s="65">
        <v>0</v>
      </c>
      <c r="D67" s="65">
        <v>0</v>
      </c>
      <c r="E67" s="65">
        <v>0</v>
      </c>
      <c r="F67" s="37"/>
      <c r="G67" s="37"/>
      <c r="H67" s="37"/>
      <c r="I67" s="37"/>
      <c r="J67" s="37"/>
    </row>
    <row r="68" spans="1:12" ht="89.25" x14ac:dyDescent="0.2">
      <c r="A68" s="64">
        <v>1244</v>
      </c>
      <c r="B68" s="37" t="s">
        <v>333</v>
      </c>
      <c r="C68" s="65">
        <f>+[10]bienes!H9</f>
        <v>2179570</v>
      </c>
      <c r="D68" s="65">
        <v>0</v>
      </c>
      <c r="E68" s="65">
        <f>+[10]bienes!I9</f>
        <v>2179570</v>
      </c>
      <c r="F68" s="67" t="s">
        <v>328</v>
      </c>
      <c r="G68" s="68" t="s">
        <v>334</v>
      </c>
      <c r="H68" s="69" t="s">
        <v>330</v>
      </c>
      <c r="I68" s="37"/>
      <c r="J68" s="37"/>
    </row>
    <row r="69" spans="1:12" x14ac:dyDescent="0.2">
      <c r="A69" s="64">
        <v>1245</v>
      </c>
      <c r="B69" s="37" t="s">
        <v>335</v>
      </c>
      <c r="C69" s="65">
        <v>0</v>
      </c>
      <c r="D69" s="65">
        <v>0</v>
      </c>
      <c r="E69" s="65">
        <v>0</v>
      </c>
      <c r="F69" s="37"/>
      <c r="G69" s="37"/>
      <c r="H69" s="37"/>
      <c r="I69" s="37"/>
      <c r="J69" s="37"/>
    </row>
    <row r="70" spans="1:12" x14ac:dyDescent="0.2">
      <c r="A70" s="64">
        <v>1246</v>
      </c>
      <c r="B70" s="37" t="s">
        <v>336</v>
      </c>
      <c r="C70" s="65">
        <v>0</v>
      </c>
      <c r="D70" s="65">
        <v>0</v>
      </c>
      <c r="E70" s="65">
        <v>0</v>
      </c>
      <c r="F70" s="67"/>
      <c r="G70" s="68"/>
      <c r="H70" s="69"/>
      <c r="I70" s="37"/>
      <c r="J70" s="37"/>
    </row>
    <row r="71" spans="1:12" x14ac:dyDescent="0.2">
      <c r="A71" s="64">
        <v>1247</v>
      </c>
      <c r="B71" s="37" t="s">
        <v>337</v>
      </c>
      <c r="C71" s="65">
        <v>0</v>
      </c>
      <c r="D71" s="65">
        <v>0</v>
      </c>
      <c r="E71" s="65">
        <v>0</v>
      </c>
      <c r="F71" s="37"/>
      <c r="G71" s="37"/>
      <c r="H71" s="37"/>
      <c r="I71" s="37"/>
      <c r="J71" s="37"/>
    </row>
    <row r="72" spans="1:12" x14ac:dyDescent="0.2">
      <c r="A72" s="64">
        <v>1248</v>
      </c>
      <c r="B72" s="37" t="s">
        <v>338</v>
      </c>
      <c r="C72" s="65">
        <v>0</v>
      </c>
      <c r="D72" s="65">
        <v>0</v>
      </c>
      <c r="E72" s="65">
        <v>0</v>
      </c>
      <c r="F72" s="37"/>
      <c r="G72" s="37"/>
      <c r="H72" s="37"/>
      <c r="I72" s="37"/>
      <c r="J72" s="37"/>
    </row>
    <row r="73" spans="1:12" x14ac:dyDescent="0.2">
      <c r="A73" s="37"/>
      <c r="B73" s="37"/>
      <c r="C73" s="37"/>
      <c r="D73" s="37"/>
      <c r="E73" s="37"/>
      <c r="F73" s="37"/>
      <c r="G73" s="37"/>
      <c r="H73" s="37"/>
      <c r="I73" s="37"/>
      <c r="J73" s="37"/>
    </row>
    <row r="74" spans="1:12" x14ac:dyDescent="0.2">
      <c r="A74" s="35" t="s">
        <v>339</v>
      </c>
      <c r="B74" s="35"/>
      <c r="C74" s="35"/>
      <c r="D74" s="35"/>
      <c r="E74" s="35"/>
      <c r="F74" s="35"/>
      <c r="G74" s="35"/>
      <c r="H74" s="37"/>
      <c r="I74" s="37"/>
      <c r="J74" s="37"/>
    </row>
    <row r="75" spans="1:12" x14ac:dyDescent="0.2">
      <c r="A75" s="39" t="s">
        <v>71</v>
      </c>
      <c r="B75" s="39" t="s">
        <v>72</v>
      </c>
      <c r="C75" s="39" t="s">
        <v>73</v>
      </c>
      <c r="D75" s="39" t="s">
        <v>340</v>
      </c>
      <c r="E75" s="39" t="s">
        <v>341</v>
      </c>
      <c r="F75" s="39" t="s">
        <v>342</v>
      </c>
      <c r="G75" s="39" t="s">
        <v>343</v>
      </c>
      <c r="H75" s="37"/>
      <c r="I75" s="37"/>
      <c r="J75" s="37"/>
    </row>
    <row r="76" spans="1:12" x14ac:dyDescent="0.2">
      <c r="A76" s="64">
        <v>1250</v>
      </c>
      <c r="B76" s="37" t="s">
        <v>344</v>
      </c>
      <c r="C76" s="65">
        <v>0</v>
      </c>
      <c r="D76" s="65">
        <v>0</v>
      </c>
      <c r="E76" s="65">
        <v>0</v>
      </c>
      <c r="F76" s="37"/>
      <c r="G76" s="37"/>
      <c r="H76" s="37"/>
      <c r="I76" s="37"/>
      <c r="J76" s="37"/>
    </row>
    <row r="77" spans="1:12" x14ac:dyDescent="0.2">
      <c r="A77" s="64">
        <v>1251</v>
      </c>
      <c r="B77" s="37" t="s">
        <v>345</v>
      </c>
      <c r="C77" s="65">
        <v>0</v>
      </c>
      <c r="D77" s="65">
        <v>0</v>
      </c>
      <c r="E77" s="65">
        <v>0</v>
      </c>
      <c r="F77" s="37"/>
      <c r="G77" s="37"/>
      <c r="H77" s="37"/>
      <c r="I77" s="37"/>
      <c r="J77" s="37"/>
    </row>
    <row r="78" spans="1:12" x14ac:dyDescent="0.2">
      <c r="A78" s="64">
        <v>1252</v>
      </c>
      <c r="B78" s="37" t="s">
        <v>346</v>
      </c>
      <c r="C78" s="65">
        <v>0</v>
      </c>
      <c r="D78" s="65">
        <v>0</v>
      </c>
      <c r="E78" s="65">
        <v>0</v>
      </c>
      <c r="F78" s="37"/>
      <c r="G78" s="37"/>
      <c r="H78" s="37"/>
      <c r="I78" s="37"/>
      <c r="J78" s="37"/>
    </row>
    <row r="79" spans="1:12" x14ac:dyDescent="0.2">
      <c r="A79" s="64">
        <v>1253</v>
      </c>
      <c r="B79" s="37" t="s">
        <v>347</v>
      </c>
      <c r="C79" s="65">
        <v>0</v>
      </c>
      <c r="D79" s="65">
        <v>0</v>
      </c>
      <c r="E79" s="65">
        <v>0</v>
      </c>
      <c r="F79" s="37"/>
      <c r="G79" s="37"/>
      <c r="H79" s="37"/>
      <c r="I79" s="37"/>
      <c r="J79" s="37"/>
    </row>
    <row r="80" spans="1:12" x14ac:dyDescent="0.2">
      <c r="A80" s="64">
        <v>1254</v>
      </c>
      <c r="B80" s="37" t="s">
        <v>348</v>
      </c>
      <c r="C80" s="65">
        <v>0</v>
      </c>
      <c r="D80" s="65">
        <v>0</v>
      </c>
      <c r="E80" s="65">
        <v>0</v>
      </c>
      <c r="F80" s="37"/>
      <c r="G80" s="37"/>
      <c r="H80" s="37"/>
      <c r="I80" s="37"/>
      <c r="J80" s="37"/>
    </row>
    <row r="81" spans="1:7" x14ac:dyDescent="0.2">
      <c r="A81" s="64">
        <v>1259</v>
      </c>
      <c r="B81" s="37" t="s">
        <v>349</v>
      </c>
      <c r="C81" s="65">
        <v>0</v>
      </c>
      <c r="D81" s="65">
        <v>0</v>
      </c>
      <c r="E81" s="65">
        <v>0</v>
      </c>
      <c r="F81" s="37"/>
      <c r="G81" s="37"/>
    </row>
    <row r="82" spans="1:7" x14ac:dyDescent="0.2">
      <c r="A82" s="64">
        <v>1270</v>
      </c>
      <c r="B82" s="37" t="s">
        <v>350</v>
      </c>
      <c r="C82" s="65">
        <v>0</v>
      </c>
      <c r="D82" s="66"/>
      <c r="E82" s="66"/>
      <c r="F82" s="37"/>
      <c r="G82" s="37"/>
    </row>
    <row r="83" spans="1:7" x14ac:dyDescent="0.2">
      <c r="A83" s="64">
        <v>1271</v>
      </c>
      <c r="B83" s="37" t="s">
        <v>351</v>
      </c>
      <c r="C83" s="65">
        <v>0</v>
      </c>
      <c r="D83" s="66"/>
      <c r="E83" s="66"/>
      <c r="F83" s="37"/>
      <c r="G83" s="37"/>
    </row>
    <row r="84" spans="1:7" x14ac:dyDescent="0.2">
      <c r="A84" s="64">
        <v>1272</v>
      </c>
      <c r="B84" s="37" t="s">
        <v>352</v>
      </c>
      <c r="C84" s="65">
        <v>0</v>
      </c>
      <c r="D84" s="66"/>
      <c r="E84" s="66"/>
      <c r="F84" s="37"/>
      <c r="G84" s="37"/>
    </row>
    <row r="85" spans="1:7" x14ac:dyDescent="0.2">
      <c r="A85" s="64">
        <v>1273</v>
      </c>
      <c r="B85" s="37" t="s">
        <v>353</v>
      </c>
      <c r="C85" s="65">
        <v>0</v>
      </c>
      <c r="D85" s="66"/>
      <c r="E85" s="66"/>
      <c r="F85" s="37"/>
      <c r="G85" s="37"/>
    </row>
    <row r="86" spans="1:7" x14ac:dyDescent="0.2">
      <c r="A86" s="64">
        <v>1274</v>
      </c>
      <c r="B86" s="37" t="s">
        <v>354</v>
      </c>
      <c r="C86" s="65">
        <v>0</v>
      </c>
      <c r="D86" s="66"/>
      <c r="E86" s="66"/>
      <c r="F86" s="37"/>
      <c r="G86" s="37"/>
    </row>
    <row r="87" spans="1:7" x14ac:dyDescent="0.2">
      <c r="A87" s="64">
        <v>1275</v>
      </c>
      <c r="B87" s="37" t="s">
        <v>355</v>
      </c>
      <c r="C87" s="65">
        <v>0</v>
      </c>
      <c r="D87" s="66"/>
      <c r="E87" s="66"/>
      <c r="F87" s="37"/>
      <c r="G87" s="37"/>
    </row>
    <row r="88" spans="1:7" x14ac:dyDescent="0.2">
      <c r="A88" s="64">
        <v>1279</v>
      </c>
      <c r="B88" s="37" t="s">
        <v>356</v>
      </c>
      <c r="C88" s="65">
        <v>0</v>
      </c>
      <c r="D88" s="66"/>
      <c r="E88" s="66"/>
      <c r="F88" s="37"/>
      <c r="G88" s="37"/>
    </row>
    <row r="89" spans="1:7" x14ac:dyDescent="0.2">
      <c r="A89" s="37"/>
      <c r="B89" s="37"/>
      <c r="C89" s="37"/>
      <c r="D89" s="37"/>
      <c r="E89" s="37"/>
      <c r="F89" s="37"/>
      <c r="G89" s="37"/>
    </row>
    <row r="90" spans="1:7" x14ac:dyDescent="0.2">
      <c r="A90" s="35" t="s">
        <v>357</v>
      </c>
      <c r="B90" s="35"/>
      <c r="C90" s="35"/>
      <c r="D90" s="35"/>
      <c r="E90" s="35"/>
      <c r="F90" s="35"/>
      <c r="G90" s="35"/>
    </row>
    <row r="91" spans="1:7" x14ac:dyDescent="0.2">
      <c r="A91" s="39" t="s">
        <v>71</v>
      </c>
      <c r="B91" s="39" t="s">
        <v>72</v>
      </c>
      <c r="C91" s="39" t="s">
        <v>73</v>
      </c>
      <c r="D91" s="39" t="s">
        <v>315</v>
      </c>
      <c r="E91" s="39"/>
      <c r="F91" s="39"/>
      <c r="G91" s="39"/>
    </row>
    <row r="92" spans="1:7" x14ac:dyDescent="0.2">
      <c r="A92" s="64">
        <v>1160</v>
      </c>
      <c r="B92" s="37" t="s">
        <v>358</v>
      </c>
      <c r="C92" s="65">
        <v>0</v>
      </c>
      <c r="D92" s="37"/>
      <c r="E92" s="37"/>
      <c r="F92" s="37"/>
      <c r="G92" s="37"/>
    </row>
    <row r="93" spans="1:7" x14ac:dyDescent="0.2">
      <c r="A93" s="64">
        <v>1161</v>
      </c>
      <c r="B93" s="37" t="s">
        <v>359</v>
      </c>
      <c r="C93" s="65">
        <v>0</v>
      </c>
      <c r="D93" s="37"/>
      <c r="E93" s="37"/>
      <c r="F93" s="37"/>
      <c r="G93" s="37"/>
    </row>
    <row r="94" spans="1:7" x14ac:dyDescent="0.2">
      <c r="A94" s="64">
        <v>1162</v>
      </c>
      <c r="B94" s="37" t="s">
        <v>360</v>
      </c>
      <c r="C94" s="65">
        <v>0</v>
      </c>
      <c r="D94" s="37"/>
      <c r="E94" s="37"/>
      <c r="F94" s="37"/>
      <c r="G94" s="37"/>
    </row>
    <row r="95" spans="1:7" x14ac:dyDescent="0.2">
      <c r="A95" s="37"/>
      <c r="B95" s="37"/>
      <c r="C95" s="37"/>
      <c r="D95" s="37"/>
      <c r="E95" s="37"/>
      <c r="F95" s="37"/>
      <c r="G95" s="37"/>
    </row>
    <row r="96" spans="1:7" x14ac:dyDescent="0.2">
      <c r="A96" s="35" t="s">
        <v>361</v>
      </c>
      <c r="B96" s="35"/>
      <c r="C96" s="35"/>
      <c r="D96" s="35"/>
      <c r="E96" s="35"/>
      <c r="F96" s="35"/>
      <c r="G96" s="35"/>
    </row>
    <row r="97" spans="1:12" x14ac:dyDescent="0.2">
      <c r="A97" s="39" t="s">
        <v>71</v>
      </c>
      <c r="B97" s="39" t="s">
        <v>72</v>
      </c>
      <c r="C97" s="39" t="s">
        <v>73</v>
      </c>
      <c r="D97" s="39" t="s">
        <v>280</v>
      </c>
      <c r="E97" s="39"/>
      <c r="F97" s="39"/>
      <c r="G97" s="39"/>
      <c r="H97" s="39"/>
    </row>
    <row r="98" spans="1:12" x14ac:dyDescent="0.2">
      <c r="A98" s="64">
        <v>1190</v>
      </c>
      <c r="B98" s="37" t="s">
        <v>362</v>
      </c>
      <c r="C98" s="65">
        <v>0</v>
      </c>
      <c r="D98" s="37"/>
      <c r="E98" s="37"/>
      <c r="F98" s="37"/>
      <c r="G98" s="37"/>
      <c r="H98" s="37"/>
    </row>
    <row r="99" spans="1:12" x14ac:dyDescent="0.2">
      <c r="A99" s="64">
        <v>1191</v>
      </c>
      <c r="B99" s="37" t="s">
        <v>363</v>
      </c>
      <c r="C99" s="65">
        <v>0</v>
      </c>
      <c r="D99" s="37"/>
      <c r="E99" s="37"/>
      <c r="F99" s="37"/>
      <c r="G99" s="37"/>
      <c r="H99" s="37"/>
    </row>
    <row r="100" spans="1:12" x14ac:dyDescent="0.2">
      <c r="A100" s="64">
        <v>1192</v>
      </c>
      <c r="B100" s="37" t="s">
        <v>364</v>
      </c>
      <c r="C100" s="65">
        <v>0</v>
      </c>
      <c r="D100" s="37"/>
      <c r="E100" s="37"/>
      <c r="F100" s="37"/>
      <c r="G100" s="37"/>
      <c r="H100" s="37"/>
    </row>
    <row r="101" spans="1:12" x14ac:dyDescent="0.2">
      <c r="A101" s="64">
        <v>1193</v>
      </c>
      <c r="B101" s="37" t="s">
        <v>365</v>
      </c>
      <c r="C101" s="65">
        <v>0</v>
      </c>
      <c r="D101" s="37"/>
      <c r="E101" s="37"/>
      <c r="F101" s="37"/>
      <c r="G101" s="37"/>
      <c r="H101" s="37"/>
    </row>
    <row r="102" spans="1:12" x14ac:dyDescent="0.2">
      <c r="A102" s="64">
        <v>1194</v>
      </c>
      <c r="B102" s="37" t="s">
        <v>366</v>
      </c>
      <c r="C102" s="65">
        <v>0</v>
      </c>
      <c r="D102" s="37"/>
      <c r="E102" s="37"/>
      <c r="F102" s="37"/>
      <c r="G102" s="37"/>
      <c r="H102" s="37"/>
    </row>
    <row r="103" spans="1:12" x14ac:dyDescent="0.2">
      <c r="A103" s="64">
        <v>1290</v>
      </c>
      <c r="B103" s="37" t="s">
        <v>367</v>
      </c>
      <c r="C103" s="65">
        <v>0</v>
      </c>
      <c r="D103" s="37"/>
      <c r="E103" s="37"/>
      <c r="F103" s="37"/>
      <c r="G103" s="37"/>
      <c r="H103" s="37"/>
    </row>
    <row r="104" spans="1:12" x14ac:dyDescent="0.2">
      <c r="A104" s="64">
        <v>1291</v>
      </c>
      <c r="B104" s="37" t="s">
        <v>368</v>
      </c>
      <c r="C104" s="65">
        <v>0</v>
      </c>
      <c r="D104" s="37"/>
      <c r="E104" s="37"/>
      <c r="F104" s="37"/>
      <c r="G104" s="37"/>
      <c r="H104" s="37"/>
    </row>
    <row r="105" spans="1:12" x14ac:dyDescent="0.2">
      <c r="A105" s="64">
        <v>1292</v>
      </c>
      <c r="B105" s="37" t="s">
        <v>369</v>
      </c>
      <c r="C105" s="65">
        <v>0</v>
      </c>
      <c r="D105" s="37"/>
      <c r="E105" s="37"/>
      <c r="F105" s="37"/>
      <c r="G105" s="37"/>
      <c r="H105" s="37"/>
    </row>
    <row r="106" spans="1:12" x14ac:dyDescent="0.2">
      <c r="A106" s="64">
        <v>1293</v>
      </c>
      <c r="B106" s="37" t="s">
        <v>370</v>
      </c>
      <c r="C106" s="65">
        <v>0</v>
      </c>
      <c r="D106" s="37"/>
      <c r="E106" s="37"/>
      <c r="F106" s="37"/>
      <c r="G106" s="37"/>
      <c r="H106" s="37"/>
    </row>
    <row r="107" spans="1:12" x14ac:dyDescent="0.2">
      <c r="A107" s="37"/>
      <c r="B107" s="37"/>
      <c r="C107" s="37"/>
      <c r="D107" s="37"/>
      <c r="E107" s="37"/>
      <c r="F107" s="37"/>
      <c r="G107" s="37"/>
      <c r="H107" s="37"/>
    </row>
    <row r="108" spans="1:12" x14ac:dyDescent="0.2">
      <c r="A108" s="35" t="s">
        <v>371</v>
      </c>
      <c r="B108" s="35"/>
      <c r="C108" s="35"/>
      <c r="D108" s="35"/>
      <c r="E108" s="35"/>
      <c r="F108" s="35"/>
      <c r="G108" s="35"/>
      <c r="H108" s="35"/>
    </row>
    <row r="109" spans="1:12" x14ac:dyDescent="0.2">
      <c r="A109" s="39" t="s">
        <v>71</v>
      </c>
      <c r="B109" s="39" t="s">
        <v>72</v>
      </c>
      <c r="C109" s="39" t="s">
        <v>73</v>
      </c>
      <c r="D109" s="39" t="s">
        <v>276</v>
      </c>
      <c r="E109" s="39" t="s">
        <v>277</v>
      </c>
      <c r="F109" s="39" t="s">
        <v>278</v>
      </c>
      <c r="G109" s="39" t="s">
        <v>372</v>
      </c>
      <c r="H109" s="39" t="s">
        <v>373</v>
      </c>
    </row>
    <row r="110" spans="1:12" x14ac:dyDescent="0.2">
      <c r="A110" s="64">
        <v>2110</v>
      </c>
      <c r="B110" s="37" t="s">
        <v>374</v>
      </c>
      <c r="C110" s="65">
        <v>0</v>
      </c>
      <c r="D110" s="65">
        <v>0</v>
      </c>
      <c r="E110" s="65">
        <v>0</v>
      </c>
      <c r="F110" s="65">
        <v>0</v>
      </c>
      <c r="G110" s="65">
        <v>0</v>
      </c>
      <c r="H110" s="37"/>
      <c r="K110" s="65">
        <f>'[10]0312_ESF_PEGT_FAC_2402'!E5</f>
        <v>495299.42</v>
      </c>
      <c r="L110" s="65">
        <f>+C111+C117+C112</f>
        <v>495299.42</v>
      </c>
    </row>
    <row r="111" spans="1:12" ht="51" x14ac:dyDescent="0.2">
      <c r="A111" s="64">
        <v>2111</v>
      </c>
      <c r="B111" s="37" t="s">
        <v>375</v>
      </c>
      <c r="C111" s="65">
        <v>332001.86</v>
      </c>
      <c r="D111" s="65">
        <v>0</v>
      </c>
      <c r="E111" s="65">
        <v>0</v>
      </c>
      <c r="F111" s="65">
        <v>0</v>
      </c>
      <c r="G111" s="65">
        <v>0</v>
      </c>
      <c r="H111" s="69" t="s">
        <v>376</v>
      </c>
      <c r="K111" s="65">
        <f>+K110-L110</f>
        <v>0</v>
      </c>
      <c r="L111" s="65"/>
    </row>
    <row r="112" spans="1:12" x14ac:dyDescent="0.2">
      <c r="A112" s="64">
        <v>2112</v>
      </c>
      <c r="B112" s="37" t="s">
        <v>377</v>
      </c>
      <c r="C112" s="65">
        <v>0</v>
      </c>
      <c r="D112" s="65">
        <v>0</v>
      </c>
      <c r="E112" s="65">
        <v>0</v>
      </c>
      <c r="F112" s="65">
        <v>0</v>
      </c>
      <c r="G112" s="65">
        <v>0</v>
      </c>
      <c r="H112" s="69"/>
      <c r="K112" s="65"/>
      <c r="L112" s="65"/>
    </row>
    <row r="113" spans="1:10" x14ac:dyDescent="0.2">
      <c r="A113" s="64">
        <v>2113</v>
      </c>
      <c r="B113" s="37" t="s">
        <v>378</v>
      </c>
      <c r="C113" s="65">
        <v>0</v>
      </c>
      <c r="D113" s="65">
        <v>0</v>
      </c>
      <c r="E113" s="65">
        <v>0</v>
      </c>
      <c r="F113" s="65">
        <v>0</v>
      </c>
      <c r="G113" s="65">
        <v>0</v>
      </c>
      <c r="H113" s="37"/>
    </row>
    <row r="114" spans="1:10" x14ac:dyDescent="0.2">
      <c r="A114" s="64">
        <v>2114</v>
      </c>
      <c r="B114" s="37" t="s">
        <v>379</v>
      </c>
      <c r="C114" s="65">
        <v>0</v>
      </c>
      <c r="D114" s="65">
        <v>0</v>
      </c>
      <c r="E114" s="65">
        <v>0</v>
      </c>
      <c r="F114" s="65">
        <v>0</v>
      </c>
      <c r="G114" s="65">
        <v>0</v>
      </c>
      <c r="H114" s="37"/>
    </row>
    <row r="115" spans="1:10" x14ac:dyDescent="0.2">
      <c r="A115" s="64">
        <v>2115</v>
      </c>
      <c r="B115" s="37" t="s">
        <v>380</v>
      </c>
      <c r="C115" s="65">
        <v>0</v>
      </c>
      <c r="D115" s="65">
        <v>0</v>
      </c>
      <c r="E115" s="65">
        <v>0</v>
      </c>
      <c r="F115" s="65">
        <v>0</v>
      </c>
      <c r="G115" s="65">
        <v>0</v>
      </c>
      <c r="H115" s="37"/>
    </row>
    <row r="116" spans="1:10" x14ac:dyDescent="0.2">
      <c r="A116" s="64">
        <v>2116</v>
      </c>
      <c r="B116" s="37" t="s">
        <v>381</v>
      </c>
      <c r="C116" s="65">
        <v>0</v>
      </c>
      <c r="D116" s="65">
        <v>0</v>
      </c>
      <c r="E116" s="65">
        <v>0</v>
      </c>
      <c r="F116" s="65">
        <v>0</v>
      </c>
      <c r="G116" s="65">
        <v>0</v>
      </c>
      <c r="H116" s="37"/>
    </row>
    <row r="117" spans="1:10" ht="123.75" customHeight="1" x14ac:dyDescent="0.2">
      <c r="A117" s="64">
        <v>2117</v>
      </c>
      <c r="B117" s="37" t="s">
        <v>382</v>
      </c>
      <c r="C117" s="65">
        <v>163297.56</v>
      </c>
      <c r="D117" s="65">
        <v>0</v>
      </c>
      <c r="E117" s="65">
        <v>0</v>
      </c>
      <c r="F117" s="65">
        <v>0</v>
      </c>
      <c r="G117" s="65">
        <v>0</v>
      </c>
      <c r="H117" s="69" t="s">
        <v>383</v>
      </c>
      <c r="J117" s="46"/>
    </row>
    <row r="118" spans="1:10" x14ac:dyDescent="0.2">
      <c r="A118" s="64">
        <v>2118</v>
      </c>
      <c r="B118" s="37" t="s">
        <v>384</v>
      </c>
      <c r="C118" s="65">
        <v>0</v>
      </c>
      <c r="D118" s="65">
        <v>0</v>
      </c>
      <c r="E118" s="65">
        <v>0</v>
      </c>
      <c r="F118" s="65">
        <v>0</v>
      </c>
      <c r="G118" s="65">
        <v>0</v>
      </c>
      <c r="H118" s="37"/>
      <c r="J118" s="47"/>
    </row>
    <row r="119" spans="1:10" x14ac:dyDescent="0.2">
      <c r="A119" s="64">
        <v>2119</v>
      </c>
      <c r="B119" s="37" t="s">
        <v>385</v>
      </c>
      <c r="C119" s="65">
        <v>0</v>
      </c>
      <c r="D119" s="65">
        <v>0</v>
      </c>
      <c r="E119" s="65">
        <v>0</v>
      </c>
      <c r="F119" s="65">
        <v>0</v>
      </c>
      <c r="G119" s="65">
        <v>0</v>
      </c>
      <c r="H119" s="69"/>
      <c r="J119" s="70"/>
    </row>
    <row r="120" spans="1:10" x14ac:dyDescent="0.2">
      <c r="A120" s="64">
        <v>2120</v>
      </c>
      <c r="B120" s="37" t="s">
        <v>386</v>
      </c>
      <c r="C120" s="65">
        <v>0</v>
      </c>
      <c r="D120" s="65">
        <v>0</v>
      </c>
      <c r="E120" s="65">
        <v>0</v>
      </c>
      <c r="F120" s="65">
        <v>0</v>
      </c>
      <c r="G120" s="65">
        <v>0</v>
      </c>
      <c r="H120" s="37"/>
    </row>
    <row r="121" spans="1:10" x14ac:dyDescent="0.2">
      <c r="A121" s="64">
        <v>2121</v>
      </c>
      <c r="B121" s="37" t="s">
        <v>387</v>
      </c>
      <c r="C121" s="65">
        <v>0</v>
      </c>
      <c r="D121" s="65">
        <v>0</v>
      </c>
      <c r="E121" s="65">
        <v>0</v>
      </c>
      <c r="F121" s="65">
        <v>0</v>
      </c>
      <c r="G121" s="65">
        <v>0</v>
      </c>
      <c r="H121" s="37"/>
    </row>
    <row r="122" spans="1:10" x14ac:dyDescent="0.2">
      <c r="A122" s="64">
        <v>2122</v>
      </c>
      <c r="B122" s="37" t="s">
        <v>388</v>
      </c>
      <c r="C122" s="65">
        <v>0</v>
      </c>
      <c r="D122" s="65">
        <v>0</v>
      </c>
      <c r="E122" s="65">
        <v>0</v>
      </c>
      <c r="F122" s="65">
        <v>0</v>
      </c>
      <c r="G122" s="65">
        <v>0</v>
      </c>
      <c r="H122" s="37"/>
    </row>
    <row r="123" spans="1:10" x14ac:dyDescent="0.2">
      <c r="A123" s="64">
        <v>2129</v>
      </c>
      <c r="B123" s="37" t="s">
        <v>389</v>
      </c>
      <c r="C123" s="65">
        <v>0</v>
      </c>
      <c r="D123" s="65">
        <v>0</v>
      </c>
      <c r="E123" s="65">
        <v>0</v>
      </c>
      <c r="F123" s="65">
        <v>0</v>
      </c>
      <c r="G123" s="65">
        <v>0</v>
      </c>
      <c r="H123" s="69"/>
    </row>
    <row r="124" spans="1:10" x14ac:dyDescent="0.2">
      <c r="A124" s="37"/>
      <c r="B124" s="37"/>
      <c r="C124" s="37"/>
      <c r="D124" s="37"/>
      <c r="E124" s="37"/>
      <c r="F124" s="37"/>
      <c r="G124" s="37"/>
      <c r="H124" s="37"/>
    </row>
    <row r="125" spans="1:10" x14ac:dyDescent="0.2">
      <c r="A125" s="35" t="s">
        <v>390</v>
      </c>
      <c r="B125" s="35"/>
      <c r="C125" s="35"/>
      <c r="D125" s="35"/>
      <c r="E125" s="35"/>
      <c r="F125" s="35"/>
      <c r="G125" s="35"/>
      <c r="H125" s="35"/>
    </row>
    <row r="126" spans="1:10" x14ac:dyDescent="0.2">
      <c r="A126" s="39" t="s">
        <v>71</v>
      </c>
      <c r="B126" s="39" t="s">
        <v>72</v>
      </c>
      <c r="C126" s="39" t="s">
        <v>73</v>
      </c>
      <c r="D126" s="39" t="s">
        <v>391</v>
      </c>
      <c r="E126" s="39" t="s">
        <v>280</v>
      </c>
      <c r="F126" s="39"/>
      <c r="G126" s="39"/>
      <c r="H126" s="39"/>
    </row>
    <row r="127" spans="1:10" x14ac:dyDescent="0.2">
      <c r="A127" s="64">
        <v>2160</v>
      </c>
      <c r="B127" s="37" t="s">
        <v>392</v>
      </c>
      <c r="C127" s="65">
        <v>0</v>
      </c>
      <c r="D127" s="37"/>
      <c r="E127" s="37"/>
      <c r="F127" s="37"/>
      <c r="G127" s="37"/>
      <c r="H127" s="37"/>
    </row>
    <row r="128" spans="1:10" x14ac:dyDescent="0.2">
      <c r="A128" s="64">
        <v>2161</v>
      </c>
      <c r="B128" s="37" t="s">
        <v>393</v>
      </c>
      <c r="C128" s="65">
        <v>0</v>
      </c>
      <c r="D128" s="37"/>
      <c r="E128" s="37"/>
      <c r="F128" s="37"/>
      <c r="G128" s="37"/>
      <c r="H128" s="37"/>
    </row>
    <row r="129" spans="1:5" x14ac:dyDescent="0.2">
      <c r="A129" s="64">
        <v>2162</v>
      </c>
      <c r="B129" s="37" t="s">
        <v>394</v>
      </c>
      <c r="C129" s="65">
        <v>0</v>
      </c>
      <c r="D129" s="37"/>
      <c r="E129" s="37"/>
    </row>
    <row r="130" spans="1:5" x14ac:dyDescent="0.2">
      <c r="A130" s="64">
        <v>2163</v>
      </c>
      <c r="B130" s="37" t="s">
        <v>395</v>
      </c>
      <c r="C130" s="65">
        <v>0</v>
      </c>
      <c r="D130" s="37"/>
      <c r="E130" s="37"/>
    </row>
    <row r="131" spans="1:5" x14ac:dyDescent="0.2">
      <c r="A131" s="64">
        <v>2164</v>
      </c>
      <c r="B131" s="37" t="s">
        <v>396</v>
      </c>
      <c r="C131" s="65">
        <v>0</v>
      </c>
      <c r="D131" s="37"/>
      <c r="E131" s="37"/>
    </row>
    <row r="132" spans="1:5" x14ac:dyDescent="0.2">
      <c r="A132" s="64">
        <v>2165</v>
      </c>
      <c r="B132" s="37" t="s">
        <v>397</v>
      </c>
      <c r="C132" s="65">
        <v>0</v>
      </c>
      <c r="D132" s="37"/>
      <c r="E132" s="37"/>
    </row>
    <row r="133" spans="1:5" x14ac:dyDescent="0.2">
      <c r="A133" s="64">
        <v>2166</v>
      </c>
      <c r="B133" s="37" t="s">
        <v>398</v>
      </c>
      <c r="C133" s="65">
        <v>0</v>
      </c>
      <c r="D133" s="37"/>
      <c r="E133" s="37"/>
    </row>
    <row r="134" spans="1:5" x14ac:dyDescent="0.2">
      <c r="A134" s="64">
        <v>2250</v>
      </c>
      <c r="B134" s="37" t="s">
        <v>399</v>
      </c>
      <c r="C134" s="65">
        <v>0</v>
      </c>
      <c r="D134" s="37"/>
      <c r="E134" s="37"/>
    </row>
    <row r="135" spans="1:5" x14ac:dyDescent="0.2">
      <c r="A135" s="64">
        <v>2251</v>
      </c>
      <c r="B135" s="37" t="s">
        <v>400</v>
      </c>
      <c r="C135" s="65">
        <v>0</v>
      </c>
      <c r="D135" s="37"/>
      <c r="E135" s="37"/>
    </row>
    <row r="136" spans="1:5" x14ac:dyDescent="0.2">
      <c r="A136" s="64">
        <v>2252</v>
      </c>
      <c r="B136" s="37" t="s">
        <v>401</v>
      </c>
      <c r="C136" s="65">
        <v>0</v>
      </c>
      <c r="D136" s="37"/>
      <c r="E136" s="37"/>
    </row>
    <row r="137" spans="1:5" x14ac:dyDescent="0.2">
      <c r="A137" s="64">
        <v>2253</v>
      </c>
      <c r="B137" s="37" t="s">
        <v>402</v>
      </c>
      <c r="C137" s="65">
        <v>0</v>
      </c>
      <c r="D137" s="37"/>
      <c r="E137" s="37"/>
    </row>
    <row r="138" spans="1:5" x14ac:dyDescent="0.2">
      <c r="A138" s="64">
        <v>2254</v>
      </c>
      <c r="B138" s="37" t="s">
        <v>403</v>
      </c>
      <c r="C138" s="65">
        <v>0</v>
      </c>
      <c r="D138" s="37"/>
      <c r="E138" s="37"/>
    </row>
    <row r="139" spans="1:5" x14ac:dyDescent="0.2">
      <c r="A139" s="64">
        <v>2255</v>
      </c>
      <c r="B139" s="37" t="s">
        <v>404</v>
      </c>
      <c r="C139" s="65">
        <v>0</v>
      </c>
      <c r="D139" s="37"/>
      <c r="E139" s="37"/>
    </row>
    <row r="140" spans="1:5" x14ac:dyDescent="0.2">
      <c r="A140" s="64">
        <v>2256</v>
      </c>
      <c r="B140" s="37" t="s">
        <v>405</v>
      </c>
      <c r="C140" s="65">
        <v>0</v>
      </c>
      <c r="D140" s="37"/>
      <c r="E140" s="37"/>
    </row>
    <row r="141" spans="1:5" x14ac:dyDescent="0.2">
      <c r="A141" s="64"/>
      <c r="B141" s="37"/>
      <c r="C141" s="65"/>
      <c r="D141" s="37"/>
      <c r="E141" s="37"/>
    </row>
    <row r="142" spans="1:5" x14ac:dyDescent="0.2">
      <c r="A142" s="64"/>
      <c r="B142" s="37"/>
      <c r="C142" s="65"/>
      <c r="D142" s="37"/>
      <c r="E142" s="37"/>
    </row>
    <row r="143" spans="1:5" x14ac:dyDescent="0.2">
      <c r="A143" s="64"/>
      <c r="B143" s="37"/>
      <c r="C143" s="65"/>
      <c r="D143" s="37"/>
      <c r="E143" s="37"/>
    </row>
    <row r="144" spans="1:5" x14ac:dyDescent="0.2">
      <c r="A144" s="37"/>
      <c r="B144" s="37"/>
      <c r="C144" s="37"/>
      <c r="D144" s="37"/>
      <c r="E144" s="37"/>
    </row>
    <row r="145" spans="1:5" x14ac:dyDescent="0.2">
      <c r="A145" s="35" t="s">
        <v>406</v>
      </c>
      <c r="B145" s="35"/>
      <c r="C145" s="35"/>
      <c r="D145" s="35"/>
      <c r="E145" s="35"/>
    </row>
    <row r="146" spans="1:5" x14ac:dyDescent="0.2">
      <c r="A146" s="71" t="s">
        <v>71</v>
      </c>
      <c r="B146" s="71" t="s">
        <v>72</v>
      </c>
      <c r="C146" s="71" t="s">
        <v>73</v>
      </c>
      <c r="D146" s="39" t="s">
        <v>391</v>
      </c>
      <c r="E146" s="39" t="s">
        <v>280</v>
      </c>
    </row>
    <row r="147" spans="1:5" x14ac:dyDescent="0.2">
      <c r="A147" s="64">
        <v>2150</v>
      </c>
      <c r="B147" s="37" t="s">
        <v>407</v>
      </c>
      <c r="C147" s="65">
        <v>0</v>
      </c>
      <c r="D147" s="37"/>
      <c r="E147" s="37"/>
    </row>
    <row r="148" spans="1:5" x14ac:dyDescent="0.2">
      <c r="A148" s="64">
        <v>2151</v>
      </c>
      <c r="B148" s="37" t="s">
        <v>408</v>
      </c>
      <c r="C148" s="65">
        <v>0</v>
      </c>
      <c r="D148" s="37"/>
      <c r="E148" s="37"/>
    </row>
    <row r="149" spans="1:5" x14ac:dyDescent="0.2">
      <c r="A149" s="64">
        <v>2152</v>
      </c>
      <c r="B149" s="37" t="s">
        <v>409</v>
      </c>
      <c r="C149" s="65">
        <v>0</v>
      </c>
      <c r="D149" s="37"/>
      <c r="E149" s="37"/>
    </row>
    <row r="150" spans="1:5" x14ac:dyDescent="0.2">
      <c r="A150" s="64">
        <v>2159</v>
      </c>
      <c r="B150" s="37" t="s">
        <v>410</v>
      </c>
      <c r="C150" s="65">
        <v>0</v>
      </c>
      <c r="D150" s="37"/>
      <c r="E150" s="37"/>
    </row>
    <row r="151" spans="1:5" x14ac:dyDescent="0.2">
      <c r="A151" s="64">
        <v>2240</v>
      </c>
      <c r="B151" s="37" t="s">
        <v>411</v>
      </c>
      <c r="C151" s="65">
        <v>0</v>
      </c>
      <c r="D151" s="37"/>
      <c r="E151" s="37"/>
    </row>
    <row r="152" spans="1:5" x14ac:dyDescent="0.2">
      <c r="A152" s="64">
        <v>2241</v>
      </c>
      <c r="B152" s="37" t="s">
        <v>412</v>
      </c>
      <c r="C152" s="65">
        <v>0</v>
      </c>
      <c r="D152" s="37"/>
      <c r="E152" s="37"/>
    </row>
    <row r="153" spans="1:5" x14ac:dyDescent="0.2">
      <c r="A153" s="64">
        <v>2242</v>
      </c>
      <c r="B153" s="37" t="s">
        <v>413</v>
      </c>
      <c r="C153" s="65">
        <v>0</v>
      </c>
      <c r="D153" s="37"/>
      <c r="E153" s="37"/>
    </row>
    <row r="154" spans="1:5" x14ac:dyDescent="0.2">
      <c r="A154" s="64">
        <v>2249</v>
      </c>
      <c r="B154" s="37" t="s">
        <v>414</v>
      </c>
      <c r="C154" s="65">
        <v>0</v>
      </c>
      <c r="D154" s="37"/>
      <c r="E154" s="37"/>
    </row>
    <row r="155" spans="1:5" x14ac:dyDescent="0.2">
      <c r="A155" s="64"/>
      <c r="B155" s="37"/>
      <c r="C155" s="72"/>
      <c r="D155" s="37"/>
      <c r="E155" s="37"/>
    </row>
    <row r="156" spans="1:5" x14ac:dyDescent="0.2">
      <c r="A156" s="35" t="s">
        <v>415</v>
      </c>
      <c r="B156" s="35"/>
      <c r="C156" s="35"/>
      <c r="D156" s="35"/>
      <c r="E156" s="35"/>
    </row>
    <row r="157" spans="1:5" x14ac:dyDescent="0.2">
      <c r="A157" s="71" t="s">
        <v>71</v>
      </c>
      <c r="B157" s="71" t="s">
        <v>72</v>
      </c>
      <c r="C157" s="71" t="s">
        <v>73</v>
      </c>
      <c r="D157" s="39" t="s">
        <v>391</v>
      </c>
      <c r="E157" s="39" t="s">
        <v>280</v>
      </c>
    </row>
    <row r="158" spans="1:5" x14ac:dyDescent="0.2">
      <c r="A158" s="64">
        <v>2170</v>
      </c>
      <c r="B158" s="37" t="s">
        <v>416</v>
      </c>
      <c r="C158" s="65">
        <v>0</v>
      </c>
      <c r="D158" s="37"/>
      <c r="E158" s="37"/>
    </row>
    <row r="159" spans="1:5" x14ac:dyDescent="0.2">
      <c r="A159" s="64">
        <v>2171</v>
      </c>
      <c r="B159" s="37" t="s">
        <v>417</v>
      </c>
      <c r="C159" s="65">
        <v>0</v>
      </c>
      <c r="D159" s="37"/>
      <c r="E159" s="37"/>
    </row>
    <row r="160" spans="1:5" x14ac:dyDescent="0.2">
      <c r="A160" s="64">
        <v>2172</v>
      </c>
      <c r="B160" s="37" t="s">
        <v>418</v>
      </c>
      <c r="C160" s="65">
        <v>0</v>
      </c>
      <c r="D160" s="37"/>
      <c r="E160" s="37"/>
    </row>
    <row r="161" spans="1:5" x14ac:dyDescent="0.2">
      <c r="A161" s="64">
        <v>2179</v>
      </c>
      <c r="B161" s="37" t="s">
        <v>419</v>
      </c>
      <c r="C161" s="65">
        <v>0</v>
      </c>
      <c r="D161" s="37"/>
      <c r="E161" s="37"/>
    </row>
    <row r="162" spans="1:5" x14ac:dyDescent="0.2">
      <c r="A162" s="64">
        <v>2260</v>
      </c>
      <c r="B162" s="37" t="s">
        <v>420</v>
      </c>
      <c r="C162" s="65">
        <v>0</v>
      </c>
      <c r="D162" s="37"/>
      <c r="E162" s="37"/>
    </row>
    <row r="163" spans="1:5" x14ac:dyDescent="0.2">
      <c r="A163" s="64">
        <v>2261</v>
      </c>
      <c r="B163" s="37" t="s">
        <v>421</v>
      </c>
      <c r="C163" s="65">
        <v>0</v>
      </c>
      <c r="D163" s="37"/>
      <c r="E163" s="37"/>
    </row>
    <row r="164" spans="1:5" x14ac:dyDescent="0.2">
      <c r="A164" s="64">
        <v>2262</v>
      </c>
      <c r="B164" s="37" t="s">
        <v>422</v>
      </c>
      <c r="C164" s="65">
        <v>0</v>
      </c>
      <c r="D164" s="37"/>
      <c r="E164" s="37"/>
    </row>
    <row r="165" spans="1:5" x14ac:dyDescent="0.2">
      <c r="A165" s="64">
        <v>2263</v>
      </c>
      <c r="B165" s="37" t="s">
        <v>423</v>
      </c>
      <c r="C165" s="65">
        <v>0</v>
      </c>
      <c r="D165" s="37"/>
      <c r="E165" s="37"/>
    </row>
    <row r="166" spans="1:5" x14ac:dyDescent="0.2">
      <c r="A166" s="64">
        <v>2269</v>
      </c>
      <c r="B166" s="37" t="s">
        <v>424</v>
      </c>
      <c r="C166" s="65">
        <v>0</v>
      </c>
      <c r="D166" s="37"/>
      <c r="E166" s="37"/>
    </row>
    <row r="167" spans="1:5" x14ac:dyDescent="0.2">
      <c r="A167" s="37"/>
      <c r="B167" s="37"/>
      <c r="C167" s="65"/>
      <c r="D167" s="37"/>
      <c r="E167" s="37"/>
    </row>
    <row r="168" spans="1:5" x14ac:dyDescent="0.2">
      <c r="A168" s="35" t="s">
        <v>425</v>
      </c>
      <c r="B168" s="35"/>
      <c r="C168" s="35"/>
      <c r="D168" s="35"/>
      <c r="E168" s="35"/>
    </row>
    <row r="169" spans="1:5" x14ac:dyDescent="0.2">
      <c r="A169" s="71" t="s">
        <v>71</v>
      </c>
      <c r="B169" s="71" t="s">
        <v>72</v>
      </c>
      <c r="C169" s="71" t="s">
        <v>73</v>
      </c>
      <c r="D169" s="39" t="s">
        <v>391</v>
      </c>
      <c r="E169" s="39" t="s">
        <v>280</v>
      </c>
    </row>
    <row r="170" spans="1:5" x14ac:dyDescent="0.2">
      <c r="A170" s="64">
        <v>2190</v>
      </c>
      <c r="B170" s="37" t="s">
        <v>426</v>
      </c>
      <c r="C170" s="65">
        <v>0</v>
      </c>
      <c r="D170" s="37"/>
      <c r="E170" s="37"/>
    </row>
    <row r="171" spans="1:5" x14ac:dyDescent="0.2">
      <c r="A171" s="64">
        <v>2191</v>
      </c>
      <c r="B171" s="37" t="s">
        <v>427</v>
      </c>
      <c r="C171" s="65">
        <v>0</v>
      </c>
      <c r="D171" s="37"/>
      <c r="E171" s="37"/>
    </row>
    <row r="172" spans="1:5" x14ac:dyDescent="0.2">
      <c r="A172" s="64">
        <v>2192</v>
      </c>
      <c r="B172" s="37" t="s">
        <v>428</v>
      </c>
      <c r="C172" s="65">
        <v>0</v>
      </c>
      <c r="D172" s="37"/>
      <c r="E172" s="37"/>
    </row>
    <row r="173" spans="1:5" x14ac:dyDescent="0.2">
      <c r="A173" s="64">
        <v>2199</v>
      </c>
      <c r="B173" s="37" t="s">
        <v>429</v>
      </c>
      <c r="C173" s="65">
        <v>0</v>
      </c>
      <c r="D173" s="37"/>
      <c r="E173" s="37"/>
    </row>
    <row r="174" spans="1:5" x14ac:dyDescent="0.2">
      <c r="A174" s="37"/>
      <c r="B174" s="37"/>
      <c r="C174" s="65"/>
      <c r="D174" s="37"/>
      <c r="E174" s="37"/>
    </row>
    <row r="175" spans="1:5" x14ac:dyDescent="0.2">
      <c r="A175" s="37"/>
      <c r="B175" s="37"/>
      <c r="C175" s="37"/>
      <c r="D175" s="37"/>
      <c r="E175" s="37"/>
    </row>
    <row r="176" spans="1:5" x14ac:dyDescent="0.2">
      <c r="A176" s="37"/>
      <c r="B176" s="37" t="s">
        <v>67</v>
      </c>
      <c r="C176" s="37"/>
      <c r="D176" s="37"/>
      <c r="E176" s="37"/>
    </row>
    <row r="180" spans="2:3" x14ac:dyDescent="0.2">
      <c r="B180" s="12" t="str">
        <f>[10]Hoja2!A1</f>
        <v>Ing. Marisol Suárez Correa</v>
      </c>
      <c r="C180" s="12" t="str">
        <f>[10]Hoja2!C1</f>
        <v xml:space="preserve">C.P. Juan  Lara Centeno </v>
      </c>
    </row>
    <row r="181" spans="2:3" x14ac:dyDescent="0.2">
      <c r="B181" s="12" t="str">
        <f>[10]Hoja2!A2</f>
        <v>Presidenta Suplente del Comité</v>
      </c>
      <c r="C181" s="12" t="str">
        <f>[10]Hoja2!C2</f>
        <v xml:space="preserve">Dirección de Control y Seguimiento de Fideicomisos </v>
      </c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>
    <pageSetUpPr fitToPage="1"/>
  </sheetPr>
  <dimension ref="A1:G36"/>
  <sheetViews>
    <sheetView view="pageBreakPreview" topLeftCell="A10" zoomScale="60" zoomScaleNormal="100" workbookViewId="0">
      <selection activeCell="G65" sqref="G65"/>
    </sheetView>
  </sheetViews>
  <sheetFormatPr baseColWidth="10" defaultColWidth="14.42578125" defaultRowHeight="12.75" x14ac:dyDescent="0.2"/>
  <cols>
    <col min="1" max="1" width="10" style="3" customWidth="1"/>
    <col min="2" max="2" width="48.140625" style="3" customWidth="1"/>
    <col min="3" max="3" width="22.85546875" style="3" customWidth="1"/>
    <col min="4" max="5" width="16.85546875" style="3" customWidth="1"/>
    <col min="6" max="6" width="9.140625" style="3" customWidth="1"/>
    <col min="7" max="7" width="11.28515625" style="3" customWidth="1"/>
    <col min="8" max="26" width="9.140625" style="3" customWidth="1"/>
    <col min="27" max="16384" width="14.42578125" style="3"/>
  </cols>
  <sheetData>
    <row r="1" spans="1:7" x14ac:dyDescent="0.2">
      <c r="A1" s="173" t="s">
        <v>0</v>
      </c>
      <c r="B1" s="167"/>
      <c r="C1" s="167"/>
      <c r="D1" s="63" t="s">
        <v>1</v>
      </c>
      <c r="E1" s="32">
        <f>'Notas a los Edos Financiero '!D1</f>
        <v>2025</v>
      </c>
    </row>
    <row r="2" spans="1:7" x14ac:dyDescent="0.2">
      <c r="A2" s="173" t="s">
        <v>430</v>
      </c>
      <c r="B2" s="167"/>
      <c r="C2" s="167"/>
      <c r="D2" s="63" t="s">
        <v>3</v>
      </c>
      <c r="E2" s="32" t="str">
        <f>'Notas a los Edos Financiero '!D2</f>
        <v>Trimestral</v>
      </c>
    </row>
    <row r="3" spans="1:7" x14ac:dyDescent="0.2">
      <c r="A3" s="173" t="str">
        <f>+[10]Hoja1!A3</f>
        <v>Del 01 de Enero al 31 de Diciembre 2025</v>
      </c>
      <c r="B3" s="167"/>
      <c r="C3" s="167"/>
      <c r="D3" s="63" t="s">
        <v>5</v>
      </c>
      <c r="E3" s="32">
        <f>'Notas a los Edos Financiero '!D3</f>
        <v>4</v>
      </c>
    </row>
    <row r="4" spans="1:7" x14ac:dyDescent="0.2">
      <c r="A4" s="173" t="s">
        <v>6</v>
      </c>
      <c r="B4" s="167"/>
      <c r="C4" s="167"/>
      <c r="D4" s="63"/>
      <c r="E4" s="32"/>
    </row>
    <row r="5" spans="1:7" x14ac:dyDescent="0.2">
      <c r="A5" s="34" t="s">
        <v>69</v>
      </c>
      <c r="B5" s="35"/>
      <c r="C5" s="35"/>
      <c r="D5" s="35"/>
      <c r="E5" s="35"/>
    </row>
    <row r="6" spans="1:7" x14ac:dyDescent="0.2">
      <c r="A6" s="37"/>
      <c r="B6" s="37"/>
      <c r="C6" s="37"/>
      <c r="D6" s="37"/>
      <c r="E6" s="37"/>
    </row>
    <row r="7" spans="1:7" x14ac:dyDescent="0.2">
      <c r="A7" s="35" t="s">
        <v>431</v>
      </c>
      <c r="B7" s="35"/>
      <c r="C7" s="35"/>
      <c r="D7" s="35"/>
      <c r="E7" s="35"/>
    </row>
    <row r="8" spans="1:7" x14ac:dyDescent="0.2">
      <c r="A8" s="39" t="s">
        <v>71</v>
      </c>
      <c r="B8" s="39" t="s">
        <v>72</v>
      </c>
      <c r="C8" s="39" t="s">
        <v>73</v>
      </c>
      <c r="D8" s="39" t="s">
        <v>267</v>
      </c>
      <c r="E8" s="39" t="s">
        <v>391</v>
      </c>
    </row>
    <row r="9" spans="1:7" x14ac:dyDescent="0.2">
      <c r="A9" s="64">
        <v>3110</v>
      </c>
      <c r="B9" s="37" t="s">
        <v>125</v>
      </c>
      <c r="C9" s="65">
        <v>0</v>
      </c>
      <c r="D9" s="37"/>
      <c r="E9" s="37"/>
    </row>
    <row r="10" spans="1:7" x14ac:dyDescent="0.2">
      <c r="A10" s="64">
        <v>3120</v>
      </c>
      <c r="B10" s="37" t="s">
        <v>432</v>
      </c>
      <c r="C10" s="65">
        <v>0</v>
      </c>
      <c r="D10" s="37"/>
      <c r="E10" s="37"/>
    </row>
    <row r="11" spans="1:7" x14ac:dyDescent="0.2">
      <c r="A11" s="64">
        <v>3130</v>
      </c>
      <c r="B11" s="37" t="s">
        <v>433</v>
      </c>
      <c r="C11" s="65">
        <v>0</v>
      </c>
      <c r="D11" s="37"/>
      <c r="E11" s="37"/>
    </row>
    <row r="12" spans="1:7" x14ac:dyDescent="0.2">
      <c r="A12" s="37"/>
      <c r="B12" s="37"/>
      <c r="C12" s="37"/>
      <c r="D12" s="37"/>
      <c r="E12" s="37"/>
    </row>
    <row r="13" spans="1:7" x14ac:dyDescent="0.2">
      <c r="A13" s="35" t="s">
        <v>434</v>
      </c>
      <c r="B13" s="35"/>
      <c r="C13" s="35"/>
      <c r="D13" s="35"/>
      <c r="E13" s="35"/>
    </row>
    <row r="14" spans="1:7" x14ac:dyDescent="0.2">
      <c r="A14" s="39" t="s">
        <v>71</v>
      </c>
      <c r="B14" s="39" t="s">
        <v>72</v>
      </c>
      <c r="C14" s="39" t="s">
        <v>73</v>
      </c>
      <c r="D14" s="39" t="s">
        <v>435</v>
      </c>
      <c r="E14" s="39"/>
    </row>
    <row r="15" spans="1:7" x14ac:dyDescent="0.2">
      <c r="A15" s="64">
        <v>3210</v>
      </c>
      <c r="B15" s="37" t="s">
        <v>436</v>
      </c>
      <c r="C15" s="65">
        <f>'[10]0312_ESF_PEGT_FAC_2402'!E36</f>
        <v>-35694.40000000596</v>
      </c>
      <c r="D15" s="37"/>
      <c r="E15" s="37"/>
      <c r="G15" s="61">
        <f>+C15-'[10]0312_ESF_PEGT_FAC_2402'!E36</f>
        <v>0</v>
      </c>
    </row>
    <row r="16" spans="1:7" x14ac:dyDescent="0.2">
      <c r="A16" s="64">
        <v>3220</v>
      </c>
      <c r="B16" s="37" t="s">
        <v>437</v>
      </c>
      <c r="C16" s="65">
        <f>'[10]0312_ESF_PEGT_FAC_2402'!E37</f>
        <v>10706696.75</v>
      </c>
      <c r="D16" s="37"/>
      <c r="E16" s="65"/>
      <c r="G16" s="61">
        <f>+C16-'[10]0312_ESF_PEGT_FAC_2402'!E37</f>
        <v>0</v>
      </c>
    </row>
    <row r="17" spans="1:5" x14ac:dyDescent="0.2">
      <c r="A17" s="64">
        <v>3230</v>
      </c>
      <c r="B17" s="37" t="s">
        <v>438</v>
      </c>
      <c r="C17" s="65">
        <v>0</v>
      </c>
      <c r="D17" s="37"/>
    </row>
    <row r="18" spans="1:5" x14ac:dyDescent="0.2">
      <c r="A18" s="64">
        <v>3231</v>
      </c>
      <c r="B18" s="37" t="s">
        <v>439</v>
      </c>
      <c r="C18" s="65">
        <v>0</v>
      </c>
      <c r="D18" s="37"/>
    </row>
    <row r="19" spans="1:5" x14ac:dyDescent="0.2">
      <c r="A19" s="64">
        <v>3232</v>
      </c>
      <c r="B19" s="37" t="s">
        <v>440</v>
      </c>
      <c r="C19" s="65">
        <v>0</v>
      </c>
      <c r="D19" s="37"/>
    </row>
    <row r="20" spans="1:5" x14ac:dyDescent="0.2">
      <c r="A20" s="64">
        <v>3233</v>
      </c>
      <c r="B20" s="37" t="s">
        <v>441</v>
      </c>
      <c r="C20" s="65">
        <v>0</v>
      </c>
      <c r="D20" s="37"/>
    </row>
    <row r="21" spans="1:5" x14ac:dyDescent="0.2">
      <c r="A21" s="64">
        <v>3239</v>
      </c>
      <c r="B21" s="37" t="s">
        <v>442</v>
      </c>
      <c r="C21" s="65">
        <v>0</v>
      </c>
      <c r="D21" s="37"/>
    </row>
    <row r="22" spans="1:5" x14ac:dyDescent="0.2">
      <c r="A22" s="64">
        <v>3240</v>
      </c>
      <c r="B22" s="37" t="s">
        <v>443</v>
      </c>
      <c r="C22" s="65">
        <v>0</v>
      </c>
      <c r="D22" s="37"/>
    </row>
    <row r="23" spans="1:5" x14ac:dyDescent="0.2">
      <c r="A23" s="64">
        <v>3241</v>
      </c>
      <c r="B23" s="37" t="s">
        <v>444</v>
      </c>
      <c r="C23" s="65">
        <v>0</v>
      </c>
      <c r="D23" s="37"/>
    </row>
    <row r="24" spans="1:5" x14ac:dyDescent="0.2">
      <c r="A24" s="64">
        <v>3242</v>
      </c>
      <c r="B24" s="37" t="s">
        <v>445</v>
      </c>
      <c r="C24" s="65">
        <v>0</v>
      </c>
      <c r="D24" s="37"/>
    </row>
    <row r="25" spans="1:5" x14ac:dyDescent="0.2">
      <c r="A25" s="64">
        <v>3243</v>
      </c>
      <c r="B25" s="37" t="s">
        <v>446</v>
      </c>
      <c r="C25" s="65">
        <v>0</v>
      </c>
      <c r="D25" s="37"/>
    </row>
    <row r="26" spans="1:5" x14ac:dyDescent="0.2">
      <c r="A26" s="64">
        <v>3250</v>
      </c>
      <c r="B26" s="37" t="s">
        <v>447</v>
      </c>
      <c r="C26" s="65">
        <v>0</v>
      </c>
      <c r="D26" s="37"/>
    </row>
    <row r="27" spans="1:5" x14ac:dyDescent="0.2">
      <c r="A27" s="64">
        <v>3251</v>
      </c>
      <c r="B27" s="37" t="s">
        <v>448</v>
      </c>
      <c r="C27" s="65">
        <v>0</v>
      </c>
      <c r="D27" s="37"/>
    </row>
    <row r="28" spans="1:5" x14ac:dyDescent="0.2">
      <c r="A28" s="64">
        <v>3252</v>
      </c>
      <c r="B28" s="37" t="s">
        <v>449</v>
      </c>
      <c r="C28" s="65">
        <v>0</v>
      </c>
      <c r="D28" s="37"/>
    </row>
    <row r="29" spans="1:5" x14ac:dyDescent="0.2">
      <c r="A29" s="73">
        <v>3253</v>
      </c>
      <c r="B29" s="74" t="s">
        <v>450</v>
      </c>
      <c r="C29" s="65">
        <v>0</v>
      </c>
      <c r="D29" s="37"/>
    </row>
    <row r="30" spans="1:5" x14ac:dyDescent="0.2">
      <c r="A30" s="37"/>
      <c r="B30" s="37"/>
      <c r="C30" s="37"/>
      <c r="D30" s="37"/>
    </row>
    <row r="31" spans="1:5" ht="51" customHeight="1" x14ac:dyDescent="0.2">
      <c r="A31" s="37"/>
      <c r="B31" s="176" t="s">
        <v>451</v>
      </c>
      <c r="C31" s="176"/>
      <c r="D31" s="176"/>
      <c r="E31" s="176"/>
    </row>
    <row r="35" spans="2:6" x14ac:dyDescent="0.2">
      <c r="B35" s="12" t="str">
        <f>[10]Hoja2!A1</f>
        <v>Ing. Marisol Suárez Correa</v>
      </c>
      <c r="D35" s="174" t="str">
        <f>[10]Hoja2!C1</f>
        <v xml:space="preserve">C.P. Juan  Lara Centeno </v>
      </c>
      <c r="E35" s="174"/>
      <c r="F35" s="174"/>
    </row>
    <row r="36" spans="2:6" ht="26.25" customHeight="1" x14ac:dyDescent="0.2">
      <c r="B36" s="60" t="str">
        <f>[10]Hoja2!A2</f>
        <v>Presidenta Suplente del Comité</v>
      </c>
      <c r="D36" s="172" t="str">
        <f>[10]Hoja2!C2</f>
        <v xml:space="preserve">Dirección de Control y Seguimiento de Fideicomisos </v>
      </c>
      <c r="E36" s="172"/>
      <c r="F36" s="172"/>
    </row>
  </sheetData>
  <mergeCells count="7">
    <mergeCell ref="D36:F36"/>
    <mergeCell ref="A1:C1"/>
    <mergeCell ref="A2:C2"/>
    <mergeCell ref="A3:C3"/>
    <mergeCell ref="A4:C4"/>
    <mergeCell ref="B31:E31"/>
    <mergeCell ref="D35:F35"/>
  </mergeCells>
  <pageMargins left="0.70866141732283472" right="0.70866141732283472" top="0.74803149606299213" bottom="0.74803149606299213" header="0" footer="0"/>
  <pageSetup scale="9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H152"/>
  <sheetViews>
    <sheetView view="pageBreakPreview" topLeftCell="A91" zoomScale="60" zoomScaleNormal="100" workbookViewId="0">
      <selection activeCell="G65" sqref="G65"/>
    </sheetView>
  </sheetViews>
  <sheetFormatPr baseColWidth="10" defaultColWidth="14.42578125" defaultRowHeight="12.75" x14ac:dyDescent="0.2"/>
  <cols>
    <col min="1" max="1" width="10" style="3" customWidth="1"/>
    <col min="2" max="2" width="85.85546875" style="3" customWidth="1"/>
    <col min="3" max="3" width="15.140625" style="3" customWidth="1"/>
    <col min="4" max="4" width="16.42578125" style="3" customWidth="1"/>
    <col min="5" max="5" width="19.140625" style="3" customWidth="1"/>
    <col min="6" max="7" width="9.140625" style="3" customWidth="1"/>
    <col min="8" max="8" width="11.5703125" style="3" customWidth="1"/>
    <col min="9" max="27" width="9.140625" style="3" customWidth="1"/>
    <col min="28" max="16384" width="14.42578125" style="3"/>
  </cols>
  <sheetData>
    <row r="1" spans="1:8" ht="16.5" customHeight="1" x14ac:dyDescent="0.2">
      <c r="A1" s="173" t="s">
        <v>0</v>
      </c>
      <c r="B1" s="167"/>
      <c r="C1" s="167"/>
      <c r="D1" s="63" t="s">
        <v>1</v>
      </c>
      <c r="E1" s="32">
        <f>'Notas a los Edos Financiero '!D1</f>
        <v>2025</v>
      </c>
    </row>
    <row r="2" spans="1:8" ht="16.5" customHeight="1" x14ac:dyDescent="0.2">
      <c r="A2" s="173" t="s">
        <v>452</v>
      </c>
      <c r="B2" s="167"/>
      <c r="C2" s="167"/>
      <c r="D2" s="63" t="s">
        <v>3</v>
      </c>
      <c r="E2" s="32" t="str">
        <f>'Notas a los Edos Financiero '!D2</f>
        <v>Trimestral</v>
      </c>
    </row>
    <row r="3" spans="1:8" ht="16.5" customHeight="1" x14ac:dyDescent="0.2">
      <c r="A3" s="173" t="str">
        <f>+[10]Hoja1!A3</f>
        <v>Del 01 de Enero al 31 de Diciembre 2025</v>
      </c>
      <c r="B3" s="167"/>
      <c r="C3" s="167"/>
      <c r="D3" s="63" t="s">
        <v>5</v>
      </c>
      <c r="E3" s="32">
        <f>'Notas a los Edos Financiero '!D3</f>
        <v>4</v>
      </c>
    </row>
    <row r="4" spans="1:8" ht="16.5" customHeight="1" x14ac:dyDescent="0.2">
      <c r="A4" s="173" t="s">
        <v>6</v>
      </c>
      <c r="B4" s="167"/>
      <c r="C4" s="167"/>
      <c r="D4" s="63"/>
      <c r="E4" s="32"/>
    </row>
    <row r="5" spans="1:8" x14ac:dyDescent="0.2">
      <c r="A5" s="34" t="s">
        <v>69</v>
      </c>
      <c r="B5" s="35"/>
      <c r="C5" s="35"/>
      <c r="D5" s="35"/>
      <c r="E5" s="35"/>
    </row>
    <row r="6" spans="1:8" x14ac:dyDescent="0.2">
      <c r="A6" s="37"/>
      <c r="B6" s="37"/>
      <c r="C6" s="37"/>
      <c r="D6" s="37"/>
      <c r="E6" s="37"/>
    </row>
    <row r="7" spans="1:8" x14ac:dyDescent="0.2">
      <c r="A7" s="35" t="s">
        <v>453</v>
      </c>
      <c r="B7" s="35"/>
      <c r="C7" s="35"/>
      <c r="D7" s="35"/>
      <c r="E7" s="37"/>
    </row>
    <row r="8" spans="1:8" x14ac:dyDescent="0.2">
      <c r="A8" s="39" t="s">
        <v>71</v>
      </c>
      <c r="B8" s="39" t="s">
        <v>72</v>
      </c>
      <c r="C8" s="40">
        <v>2025</v>
      </c>
      <c r="D8" s="40">
        <v>2024</v>
      </c>
      <c r="E8" s="37"/>
    </row>
    <row r="9" spans="1:8" x14ac:dyDescent="0.2">
      <c r="A9" s="64">
        <v>1111</v>
      </c>
      <c r="B9" s="37" t="s">
        <v>454</v>
      </c>
      <c r="C9" s="65">
        <v>0</v>
      </c>
      <c r="D9" s="65">
        <v>0</v>
      </c>
      <c r="E9" s="37"/>
    </row>
    <row r="10" spans="1:8" x14ac:dyDescent="0.2">
      <c r="A10" s="64">
        <v>1112</v>
      </c>
      <c r="B10" s="37" t="s">
        <v>455</v>
      </c>
      <c r="C10" s="65">
        <f>[10]cuentas!D3</f>
        <v>41.62</v>
      </c>
      <c r="D10" s="65">
        <v>4.01</v>
      </c>
      <c r="E10" s="37"/>
    </row>
    <row r="11" spans="1:8" x14ac:dyDescent="0.2">
      <c r="A11" s="64">
        <v>1113</v>
      </c>
      <c r="B11" s="37" t="s">
        <v>456</v>
      </c>
      <c r="C11" s="65">
        <v>0</v>
      </c>
      <c r="D11" s="65">
        <v>0</v>
      </c>
      <c r="E11" s="37"/>
    </row>
    <row r="12" spans="1:8" x14ac:dyDescent="0.2">
      <c r="A12" s="64">
        <v>1114</v>
      </c>
      <c r="B12" s="37" t="s">
        <v>268</v>
      </c>
      <c r="C12" s="65">
        <f>[10]cuentas!D4</f>
        <v>10434777.459999999</v>
      </c>
      <c r="D12" s="65">
        <f>8182092.27+16537.39+80350.89</f>
        <v>8278980.5499999989</v>
      </c>
      <c r="E12" s="37"/>
    </row>
    <row r="13" spans="1:8" x14ac:dyDescent="0.2">
      <c r="A13" s="64">
        <v>1115</v>
      </c>
      <c r="B13" s="37" t="s">
        <v>269</v>
      </c>
      <c r="C13" s="65">
        <v>0</v>
      </c>
      <c r="D13" s="65">
        <v>0</v>
      </c>
      <c r="E13" s="37"/>
    </row>
    <row r="14" spans="1:8" x14ac:dyDescent="0.2">
      <c r="A14" s="64">
        <v>1116</v>
      </c>
      <c r="B14" s="37" t="s">
        <v>457</v>
      </c>
      <c r="C14" s="65">
        <v>0</v>
      </c>
      <c r="D14" s="65">
        <v>0</v>
      </c>
      <c r="E14" s="37"/>
    </row>
    <row r="15" spans="1:8" x14ac:dyDescent="0.2">
      <c r="A15" s="64">
        <v>1119</v>
      </c>
      <c r="B15" s="37" t="s">
        <v>458</v>
      </c>
      <c r="C15" s="65">
        <v>0</v>
      </c>
      <c r="D15" s="65">
        <v>0</v>
      </c>
      <c r="E15" s="37"/>
    </row>
    <row r="16" spans="1:8" x14ac:dyDescent="0.2">
      <c r="A16" s="75">
        <v>1110</v>
      </c>
      <c r="B16" s="76" t="s">
        <v>459</v>
      </c>
      <c r="C16" s="77">
        <f>SUM(C9:C15)</f>
        <v>10434819.079999998</v>
      </c>
      <c r="D16" s="77">
        <f>SUM(D9:D15)</f>
        <v>8278984.5599999987</v>
      </c>
      <c r="E16" s="37"/>
      <c r="H16" s="61">
        <f>+C16-'[10]0312_ESF_PEGT_FAC_2402'!B5</f>
        <v>0</v>
      </c>
    </row>
    <row r="19" spans="1:4" x14ac:dyDescent="0.2">
      <c r="A19" s="35" t="s">
        <v>460</v>
      </c>
      <c r="B19" s="35"/>
      <c r="C19" s="35"/>
      <c r="D19" s="35"/>
    </row>
    <row r="20" spans="1:4" x14ac:dyDescent="0.2">
      <c r="A20" s="39" t="s">
        <v>71</v>
      </c>
      <c r="B20" s="39" t="s">
        <v>72</v>
      </c>
      <c r="C20" s="40">
        <v>2025</v>
      </c>
      <c r="D20" s="40">
        <v>2024</v>
      </c>
    </row>
    <row r="21" spans="1:4" x14ac:dyDescent="0.2">
      <c r="A21" s="75">
        <v>1230</v>
      </c>
      <c r="B21" s="78" t="s">
        <v>318</v>
      </c>
      <c r="C21" s="77">
        <v>0</v>
      </c>
      <c r="D21" s="77">
        <v>0</v>
      </c>
    </row>
    <row r="22" spans="1:4" x14ac:dyDescent="0.2">
      <c r="A22" s="64">
        <v>1231</v>
      </c>
      <c r="B22" s="37" t="s">
        <v>319</v>
      </c>
      <c r="C22" s="65">
        <v>0</v>
      </c>
      <c r="D22" s="65">
        <v>0</v>
      </c>
    </row>
    <row r="23" spans="1:4" x14ac:dyDescent="0.2">
      <c r="A23" s="64">
        <v>1232</v>
      </c>
      <c r="B23" s="37" t="s">
        <v>320</v>
      </c>
      <c r="C23" s="65">
        <v>0</v>
      </c>
      <c r="D23" s="65">
        <v>0</v>
      </c>
    </row>
    <row r="24" spans="1:4" x14ac:dyDescent="0.2">
      <c r="A24" s="64">
        <v>1233</v>
      </c>
      <c r="B24" s="37" t="s">
        <v>321</v>
      </c>
      <c r="C24" s="65">
        <v>0</v>
      </c>
      <c r="D24" s="65">
        <v>0</v>
      </c>
    </row>
    <row r="25" spans="1:4" x14ac:dyDescent="0.2">
      <c r="A25" s="64">
        <v>1234</v>
      </c>
      <c r="B25" s="37" t="s">
        <v>322</v>
      </c>
      <c r="C25" s="65">
        <v>0</v>
      </c>
      <c r="D25" s="65">
        <v>0</v>
      </c>
    </row>
    <row r="26" spans="1:4" x14ac:dyDescent="0.2">
      <c r="A26" s="64">
        <v>1235</v>
      </c>
      <c r="B26" s="37" t="s">
        <v>323</v>
      </c>
      <c r="C26" s="65">
        <v>0</v>
      </c>
      <c r="D26" s="65">
        <v>0</v>
      </c>
    </row>
    <row r="27" spans="1:4" x14ac:dyDescent="0.2">
      <c r="A27" s="64">
        <v>1236</v>
      </c>
      <c r="B27" s="37" t="s">
        <v>324</v>
      </c>
      <c r="C27" s="65">
        <v>0</v>
      </c>
      <c r="D27" s="65">
        <v>0</v>
      </c>
    </row>
    <row r="28" spans="1:4" x14ac:dyDescent="0.2">
      <c r="A28" s="64">
        <v>1239</v>
      </c>
      <c r="B28" s="37" t="s">
        <v>325</v>
      </c>
      <c r="C28" s="65">
        <v>0</v>
      </c>
      <c r="D28" s="65">
        <v>0</v>
      </c>
    </row>
    <row r="29" spans="1:4" x14ac:dyDescent="0.2">
      <c r="A29" s="75">
        <v>1240</v>
      </c>
      <c r="B29" s="78" t="s">
        <v>326</v>
      </c>
      <c r="C29" s="77">
        <v>0</v>
      </c>
      <c r="D29" s="77">
        <v>0</v>
      </c>
    </row>
    <row r="30" spans="1:4" x14ac:dyDescent="0.2">
      <c r="A30" s="64">
        <v>1241</v>
      </c>
      <c r="B30" s="37" t="s">
        <v>327</v>
      </c>
      <c r="C30" s="65">
        <v>58348</v>
      </c>
      <c r="D30" s="65">
        <v>115136</v>
      </c>
    </row>
    <row r="31" spans="1:4" x14ac:dyDescent="0.2">
      <c r="A31" s="64">
        <v>1242</v>
      </c>
      <c r="B31" s="37" t="s">
        <v>331</v>
      </c>
      <c r="C31" s="65">
        <v>0</v>
      </c>
      <c r="D31" s="65">
        <v>0</v>
      </c>
    </row>
    <row r="32" spans="1:4" x14ac:dyDescent="0.2">
      <c r="A32" s="64">
        <v>1243</v>
      </c>
      <c r="B32" s="37" t="s">
        <v>332</v>
      </c>
      <c r="C32" s="65">
        <v>0</v>
      </c>
      <c r="D32" s="65">
        <v>0</v>
      </c>
    </row>
    <row r="33" spans="1:4" x14ac:dyDescent="0.2">
      <c r="A33" s="64">
        <v>1244</v>
      </c>
      <c r="B33" s="37" t="s">
        <v>333</v>
      </c>
      <c r="C33" s="65">
        <v>0</v>
      </c>
      <c r="D33" s="65">
        <v>0</v>
      </c>
    </row>
    <row r="34" spans="1:4" x14ac:dyDescent="0.2">
      <c r="A34" s="64">
        <v>1245</v>
      </c>
      <c r="B34" s="37" t="s">
        <v>335</v>
      </c>
      <c r="C34" s="65">
        <v>0</v>
      </c>
      <c r="D34" s="65">
        <v>0</v>
      </c>
    </row>
    <row r="35" spans="1:4" x14ac:dyDescent="0.2">
      <c r="A35" s="64">
        <v>1246</v>
      </c>
      <c r="B35" s="37" t="s">
        <v>336</v>
      </c>
      <c r="C35" s="65">
        <v>14999.99</v>
      </c>
      <c r="D35" s="65">
        <v>46353.599999999999</v>
      </c>
    </row>
    <row r="36" spans="1:4" x14ac:dyDescent="0.2">
      <c r="A36" s="64">
        <v>1247</v>
      </c>
      <c r="B36" s="37" t="s">
        <v>337</v>
      </c>
      <c r="C36" s="65">
        <v>0</v>
      </c>
      <c r="D36" s="65">
        <v>0</v>
      </c>
    </row>
    <row r="37" spans="1:4" x14ac:dyDescent="0.2">
      <c r="A37" s="64">
        <v>1248</v>
      </c>
      <c r="B37" s="37" t="s">
        <v>338</v>
      </c>
      <c r="C37" s="65">
        <v>0</v>
      </c>
      <c r="D37" s="65">
        <v>0</v>
      </c>
    </row>
    <row r="38" spans="1:4" x14ac:dyDescent="0.2">
      <c r="A38" s="75">
        <v>1250</v>
      </c>
      <c r="B38" s="78" t="s">
        <v>344</v>
      </c>
      <c r="C38" s="77">
        <v>0</v>
      </c>
      <c r="D38" s="77">
        <v>0</v>
      </c>
    </row>
    <row r="39" spans="1:4" x14ac:dyDescent="0.2">
      <c r="A39" s="64">
        <v>1251</v>
      </c>
      <c r="B39" s="37" t="s">
        <v>345</v>
      </c>
      <c r="C39" s="65">
        <v>0</v>
      </c>
      <c r="D39" s="65">
        <v>0</v>
      </c>
    </row>
    <row r="40" spans="1:4" x14ac:dyDescent="0.2">
      <c r="A40" s="64">
        <v>1252</v>
      </c>
      <c r="B40" s="37" t="s">
        <v>346</v>
      </c>
      <c r="C40" s="65">
        <v>0</v>
      </c>
      <c r="D40" s="65">
        <v>0</v>
      </c>
    </row>
    <row r="41" spans="1:4" x14ac:dyDescent="0.2">
      <c r="A41" s="64">
        <v>1253</v>
      </c>
      <c r="B41" s="37" t="s">
        <v>347</v>
      </c>
      <c r="C41" s="65">
        <v>0</v>
      </c>
      <c r="D41" s="65">
        <v>0</v>
      </c>
    </row>
    <row r="42" spans="1:4" x14ac:dyDescent="0.2">
      <c r="A42" s="64">
        <v>1254</v>
      </c>
      <c r="B42" s="37" t="s">
        <v>348</v>
      </c>
      <c r="C42" s="65">
        <v>0</v>
      </c>
      <c r="D42" s="65">
        <v>0</v>
      </c>
    </row>
    <row r="43" spans="1:4" x14ac:dyDescent="0.2">
      <c r="A43" s="64">
        <v>1259</v>
      </c>
      <c r="B43" s="37" t="s">
        <v>349</v>
      </c>
      <c r="C43" s="65">
        <v>0</v>
      </c>
      <c r="D43" s="65">
        <v>0</v>
      </c>
    </row>
    <row r="44" spans="1:4" x14ac:dyDescent="0.2">
      <c r="A44" s="64"/>
      <c r="B44" s="76" t="s">
        <v>461</v>
      </c>
      <c r="C44" s="77">
        <f t="shared" ref="C44:D44" si="0">C21+C29+C38</f>
        <v>0</v>
      </c>
      <c r="D44" s="77">
        <f t="shared" si="0"/>
        <v>0</v>
      </c>
    </row>
    <row r="45" spans="1:4" x14ac:dyDescent="0.2">
      <c r="A45" s="37"/>
      <c r="B45" s="37"/>
      <c r="C45" s="37"/>
      <c r="D45" s="37"/>
    </row>
    <row r="46" spans="1:4" x14ac:dyDescent="0.2">
      <c r="A46" s="35" t="s">
        <v>462</v>
      </c>
      <c r="B46" s="35"/>
      <c r="C46" s="35"/>
      <c r="D46" s="35"/>
    </row>
    <row r="47" spans="1:4" x14ac:dyDescent="0.2">
      <c r="A47" s="39" t="s">
        <v>71</v>
      </c>
      <c r="B47" s="39" t="s">
        <v>72</v>
      </c>
      <c r="C47" s="40">
        <v>2025</v>
      </c>
      <c r="D47" s="40">
        <v>2024</v>
      </c>
    </row>
    <row r="48" spans="1:4" x14ac:dyDescent="0.2">
      <c r="A48" s="75">
        <v>3210</v>
      </c>
      <c r="B48" s="78" t="s">
        <v>463</v>
      </c>
      <c r="C48" s="77">
        <f>'[10]0312_ESF_PEGT_FAC_2402'!E36</f>
        <v>-35694.40000000596</v>
      </c>
      <c r="D48" s="77">
        <f>'[10]0312_ESF_PEGT_FAC_2402'!F36</f>
        <v>413566.30000001192</v>
      </c>
    </row>
    <row r="49" spans="1:4" x14ac:dyDescent="0.2">
      <c r="A49" s="64"/>
      <c r="B49" s="76" t="s">
        <v>464</v>
      </c>
      <c r="C49" s="77">
        <f>C62</f>
        <v>-1755191.14</v>
      </c>
      <c r="D49" s="77">
        <f>D62</f>
        <v>-4449329.96</v>
      </c>
    </row>
    <row r="50" spans="1:4" x14ac:dyDescent="0.2">
      <c r="A50" s="75">
        <v>5400</v>
      </c>
      <c r="B50" s="78" t="s">
        <v>220</v>
      </c>
      <c r="C50" s="77">
        <v>0</v>
      </c>
      <c r="D50" s="77">
        <v>0</v>
      </c>
    </row>
    <row r="51" spans="1:4" x14ac:dyDescent="0.2">
      <c r="A51" s="64">
        <v>5410</v>
      </c>
      <c r="B51" s="37" t="s">
        <v>465</v>
      </c>
      <c r="C51" s="65">
        <v>0</v>
      </c>
      <c r="D51" s="65">
        <v>0</v>
      </c>
    </row>
    <row r="52" spans="1:4" x14ac:dyDescent="0.2">
      <c r="A52" s="64">
        <v>5411</v>
      </c>
      <c r="B52" s="37" t="s">
        <v>222</v>
      </c>
      <c r="C52" s="65">
        <v>0</v>
      </c>
      <c r="D52" s="65">
        <v>0</v>
      </c>
    </row>
    <row r="53" spans="1:4" x14ac:dyDescent="0.2">
      <c r="A53" s="64">
        <v>5420</v>
      </c>
      <c r="B53" s="37" t="s">
        <v>466</v>
      </c>
      <c r="C53" s="65">
        <v>0</v>
      </c>
      <c r="D53" s="65">
        <v>0</v>
      </c>
    </row>
    <row r="54" spans="1:4" x14ac:dyDescent="0.2">
      <c r="A54" s="64">
        <v>5421</v>
      </c>
      <c r="B54" s="37" t="s">
        <v>225</v>
      </c>
      <c r="C54" s="65">
        <v>0</v>
      </c>
      <c r="D54" s="65">
        <v>0</v>
      </c>
    </row>
    <row r="55" spans="1:4" x14ac:dyDescent="0.2">
      <c r="A55" s="64">
        <v>5430</v>
      </c>
      <c r="B55" s="37" t="s">
        <v>467</v>
      </c>
      <c r="C55" s="65">
        <v>0</v>
      </c>
      <c r="D55" s="65">
        <v>0</v>
      </c>
    </row>
    <row r="56" spans="1:4" x14ac:dyDescent="0.2">
      <c r="A56" s="64">
        <v>5431</v>
      </c>
      <c r="B56" s="37" t="s">
        <v>228</v>
      </c>
      <c r="C56" s="65">
        <v>0</v>
      </c>
      <c r="D56" s="65">
        <v>0</v>
      </c>
    </row>
    <row r="57" spans="1:4" x14ac:dyDescent="0.2">
      <c r="A57" s="64">
        <v>5440</v>
      </c>
      <c r="B57" s="37" t="s">
        <v>468</v>
      </c>
      <c r="C57" s="65">
        <v>0</v>
      </c>
      <c r="D57" s="65">
        <v>0</v>
      </c>
    </row>
    <row r="58" spans="1:4" x14ac:dyDescent="0.2">
      <c r="A58" s="64">
        <v>5441</v>
      </c>
      <c r="B58" s="37" t="s">
        <v>468</v>
      </c>
      <c r="C58" s="65">
        <v>0</v>
      </c>
      <c r="D58" s="65">
        <v>0</v>
      </c>
    </row>
    <row r="59" spans="1:4" x14ac:dyDescent="0.2">
      <c r="A59" s="64">
        <v>5450</v>
      </c>
      <c r="B59" s="37" t="s">
        <v>469</v>
      </c>
      <c r="C59" s="65">
        <v>0</v>
      </c>
      <c r="D59" s="65">
        <v>0</v>
      </c>
    </row>
    <row r="60" spans="1:4" x14ac:dyDescent="0.2">
      <c r="A60" s="64">
        <v>5451</v>
      </c>
      <c r="B60" s="37" t="s">
        <v>232</v>
      </c>
      <c r="C60" s="65">
        <v>0</v>
      </c>
      <c r="D60" s="65">
        <v>0</v>
      </c>
    </row>
    <row r="61" spans="1:4" x14ac:dyDescent="0.2">
      <c r="A61" s="64">
        <v>5452</v>
      </c>
      <c r="B61" s="37" t="s">
        <v>233</v>
      </c>
      <c r="C61" s="65">
        <v>0</v>
      </c>
      <c r="D61" s="65">
        <v>0</v>
      </c>
    </row>
    <row r="62" spans="1:4" x14ac:dyDescent="0.2">
      <c r="A62" s="75">
        <v>5500</v>
      </c>
      <c r="B62" s="78" t="s">
        <v>234</v>
      </c>
      <c r="C62" s="77">
        <f>+C63+C72+C75+C81</f>
        <v>-1755191.14</v>
      </c>
      <c r="D62" s="77">
        <f>+D63+D72+D75+D81</f>
        <v>-4449329.96</v>
      </c>
    </row>
    <row r="63" spans="1:4" x14ac:dyDescent="0.2">
      <c r="A63" s="75">
        <v>5510</v>
      </c>
      <c r="B63" s="78" t="s">
        <v>235</v>
      </c>
      <c r="C63" s="77">
        <f>+C64+C65+C66+C67+C68+C69+C70+C71</f>
        <v>408302.88000000012</v>
      </c>
      <c r="D63" s="77">
        <f>+D64+D65+D66+D67+D68+D69+D70+D71</f>
        <v>438461.82</v>
      </c>
    </row>
    <row r="64" spans="1:4" x14ac:dyDescent="0.2">
      <c r="A64" s="64">
        <v>5511</v>
      </c>
      <c r="B64" s="37" t="s">
        <v>236</v>
      </c>
      <c r="C64" s="65">
        <v>0</v>
      </c>
      <c r="D64" s="65">
        <v>0</v>
      </c>
    </row>
    <row r="65" spans="1:4" x14ac:dyDescent="0.2">
      <c r="A65" s="64">
        <v>5512</v>
      </c>
      <c r="B65" s="37" t="s">
        <v>237</v>
      </c>
      <c r="C65" s="65">
        <v>0</v>
      </c>
      <c r="D65" s="65">
        <v>0</v>
      </c>
    </row>
    <row r="66" spans="1:4" x14ac:dyDescent="0.2">
      <c r="A66" s="64">
        <v>5513</v>
      </c>
      <c r="B66" s="37" t="s">
        <v>238</v>
      </c>
      <c r="C66" s="65">
        <v>0</v>
      </c>
      <c r="D66" s="65">
        <v>0</v>
      </c>
    </row>
    <row r="67" spans="1:4" x14ac:dyDescent="0.2">
      <c r="A67" s="64">
        <v>5514</v>
      </c>
      <c r="B67" s="37" t="s">
        <v>239</v>
      </c>
      <c r="C67" s="65">
        <v>0</v>
      </c>
      <c r="D67" s="65">
        <v>0</v>
      </c>
    </row>
    <row r="68" spans="1:4" x14ac:dyDescent="0.2">
      <c r="A68" s="64">
        <v>5515</v>
      </c>
      <c r="B68" s="37" t="s">
        <v>240</v>
      </c>
      <c r="C68" s="65">
        <f>'[10]0311_ACT_PEGT_FAC_2402'!B56</f>
        <v>408302.88000000012</v>
      </c>
      <c r="D68" s="51">
        <f>'[10]0311_ACT_PEGT_FAC_2402'!C56</f>
        <v>438461.82</v>
      </c>
    </row>
    <row r="69" spans="1:4" x14ac:dyDescent="0.2">
      <c r="A69" s="64">
        <v>5516</v>
      </c>
      <c r="B69" s="37" t="s">
        <v>241</v>
      </c>
      <c r="C69" s="65">
        <v>0</v>
      </c>
      <c r="D69" s="65">
        <v>0</v>
      </c>
    </row>
    <row r="70" spans="1:4" x14ac:dyDescent="0.2">
      <c r="A70" s="64">
        <v>5517</v>
      </c>
      <c r="B70" s="37" t="s">
        <v>242</v>
      </c>
      <c r="C70" s="65">
        <v>0</v>
      </c>
      <c r="D70" s="65">
        <v>0</v>
      </c>
    </row>
    <row r="71" spans="1:4" x14ac:dyDescent="0.2">
      <c r="A71" s="64">
        <v>5518</v>
      </c>
      <c r="B71" s="37" t="s">
        <v>243</v>
      </c>
      <c r="C71" s="65">
        <v>0</v>
      </c>
      <c r="D71" s="65">
        <v>0</v>
      </c>
    </row>
    <row r="72" spans="1:4" x14ac:dyDescent="0.2">
      <c r="A72" s="75">
        <v>5520</v>
      </c>
      <c r="B72" s="78" t="s">
        <v>244</v>
      </c>
      <c r="C72" s="77">
        <f>+C73</f>
        <v>203205.97999999998</v>
      </c>
      <c r="D72" s="77">
        <f>+D73</f>
        <v>162641.28</v>
      </c>
    </row>
    <row r="73" spans="1:4" x14ac:dyDescent="0.2">
      <c r="A73" s="64">
        <v>5521</v>
      </c>
      <c r="B73" s="37" t="s">
        <v>245</v>
      </c>
      <c r="C73" s="65">
        <f>+'[10]0312_ESF_PEGT_FAC_2402'!E5-'[10]0312_ESF_PEGT_FAC_2402'!F5</f>
        <v>203205.97999999998</v>
      </c>
      <c r="D73" s="79">
        <v>162641.28</v>
      </c>
    </row>
    <row r="74" spans="1:4" x14ac:dyDescent="0.2">
      <c r="A74" s="64">
        <v>5522</v>
      </c>
      <c r="B74" s="37" t="s">
        <v>246</v>
      </c>
      <c r="C74" s="65">
        <v>0</v>
      </c>
      <c r="D74" s="65">
        <v>0</v>
      </c>
    </row>
    <row r="75" spans="1:4" x14ac:dyDescent="0.2">
      <c r="A75" s="75">
        <v>5530</v>
      </c>
      <c r="B75" s="78" t="s">
        <v>247</v>
      </c>
      <c r="C75" s="77">
        <v>0</v>
      </c>
      <c r="D75" s="77">
        <v>0</v>
      </c>
    </row>
    <row r="76" spans="1:4" x14ac:dyDescent="0.2">
      <c r="A76" s="64">
        <v>5531</v>
      </c>
      <c r="B76" s="37" t="s">
        <v>248</v>
      </c>
      <c r="C76" s="65">
        <v>0</v>
      </c>
      <c r="D76" s="65">
        <v>0</v>
      </c>
    </row>
    <row r="77" spans="1:4" x14ac:dyDescent="0.2">
      <c r="A77" s="64">
        <v>5532</v>
      </c>
      <c r="B77" s="37" t="s">
        <v>249</v>
      </c>
      <c r="C77" s="65">
        <v>0</v>
      </c>
      <c r="D77" s="65">
        <v>0</v>
      </c>
    </row>
    <row r="78" spans="1:4" x14ac:dyDescent="0.2">
      <c r="A78" s="64">
        <v>5533</v>
      </c>
      <c r="B78" s="37" t="s">
        <v>250</v>
      </c>
      <c r="C78" s="65">
        <v>0</v>
      </c>
      <c r="D78" s="65">
        <v>0</v>
      </c>
    </row>
    <row r="79" spans="1:4" x14ac:dyDescent="0.2">
      <c r="A79" s="64">
        <v>5534</v>
      </c>
      <c r="B79" s="37" t="s">
        <v>251</v>
      </c>
      <c r="C79" s="65">
        <v>0</v>
      </c>
      <c r="D79" s="65">
        <v>0</v>
      </c>
    </row>
    <row r="80" spans="1:4" x14ac:dyDescent="0.2">
      <c r="A80" s="64">
        <v>5535</v>
      </c>
      <c r="B80" s="37" t="s">
        <v>252</v>
      </c>
      <c r="C80" s="65">
        <v>0</v>
      </c>
      <c r="D80" s="65">
        <v>0</v>
      </c>
    </row>
    <row r="81" spans="1:4" x14ac:dyDescent="0.2">
      <c r="A81" s="75">
        <v>5590</v>
      </c>
      <c r="B81" s="78" t="s">
        <v>253</v>
      </c>
      <c r="C81" s="77">
        <f>+C82</f>
        <v>-2366700</v>
      </c>
      <c r="D81" s="77">
        <f>+D82</f>
        <v>-5050433.0599999996</v>
      </c>
    </row>
    <row r="82" spans="1:4" x14ac:dyDescent="0.2">
      <c r="A82" s="64">
        <v>5591</v>
      </c>
      <c r="B82" s="37" t="s">
        <v>254</v>
      </c>
      <c r="C82" s="65">
        <f>-'[10]0315_EFE_PEGT_FAC_2402'!B32</f>
        <v>-2366700</v>
      </c>
      <c r="D82" s="65">
        <f>-'[10]0315_EFE_PEGT_FAC_2402'!C32</f>
        <v>-5050433.0599999996</v>
      </c>
    </row>
    <row r="83" spans="1:4" x14ac:dyDescent="0.2">
      <c r="A83" s="64">
        <v>5592</v>
      </c>
      <c r="B83" s="37" t="s">
        <v>255</v>
      </c>
      <c r="C83" s="65">
        <v>0</v>
      </c>
      <c r="D83" s="65">
        <v>0</v>
      </c>
    </row>
    <row r="84" spans="1:4" x14ac:dyDescent="0.2">
      <c r="A84" s="64">
        <v>5593</v>
      </c>
      <c r="B84" s="37" t="s">
        <v>256</v>
      </c>
      <c r="C84" s="65">
        <v>0</v>
      </c>
      <c r="D84" s="65">
        <v>0</v>
      </c>
    </row>
    <row r="85" spans="1:4" x14ac:dyDescent="0.2">
      <c r="A85" s="64">
        <v>5594</v>
      </c>
      <c r="B85" s="37" t="s">
        <v>470</v>
      </c>
      <c r="C85" s="65">
        <v>0</v>
      </c>
      <c r="D85" s="65">
        <v>0</v>
      </c>
    </row>
    <row r="86" spans="1:4" x14ac:dyDescent="0.2">
      <c r="A86" s="64">
        <v>5595</v>
      </c>
      <c r="B86" s="37" t="s">
        <v>258</v>
      </c>
      <c r="C86" s="65">
        <v>0</v>
      </c>
      <c r="D86" s="65">
        <v>0</v>
      </c>
    </row>
    <row r="87" spans="1:4" x14ac:dyDescent="0.2">
      <c r="A87" s="64">
        <v>5596</v>
      </c>
      <c r="B87" s="37" t="s">
        <v>150</v>
      </c>
      <c r="C87" s="65">
        <v>0</v>
      </c>
      <c r="D87" s="65">
        <v>0</v>
      </c>
    </row>
    <row r="88" spans="1:4" x14ac:dyDescent="0.2">
      <c r="A88" s="64">
        <v>5597</v>
      </c>
      <c r="B88" s="37" t="s">
        <v>259</v>
      </c>
      <c r="C88" s="65">
        <v>0</v>
      </c>
      <c r="D88" s="65">
        <v>0</v>
      </c>
    </row>
    <row r="89" spans="1:4" x14ac:dyDescent="0.2">
      <c r="A89" s="64">
        <v>5599</v>
      </c>
      <c r="B89" s="37" t="s">
        <v>261</v>
      </c>
      <c r="C89" s="65">
        <v>0</v>
      </c>
      <c r="D89" s="65">
        <v>0</v>
      </c>
    </row>
    <row r="90" spans="1:4" x14ac:dyDescent="0.2">
      <c r="A90" s="75">
        <v>5600</v>
      </c>
      <c r="B90" s="78" t="s">
        <v>262</v>
      </c>
      <c r="C90" s="77">
        <v>0</v>
      </c>
      <c r="D90" s="77">
        <v>0</v>
      </c>
    </row>
    <row r="91" spans="1:4" x14ac:dyDescent="0.2">
      <c r="A91" s="75">
        <v>5610</v>
      </c>
      <c r="B91" s="78" t="s">
        <v>263</v>
      </c>
      <c r="C91" s="77">
        <v>0</v>
      </c>
      <c r="D91" s="77">
        <v>0</v>
      </c>
    </row>
    <row r="92" spans="1:4" x14ac:dyDescent="0.2">
      <c r="A92" s="64">
        <v>5611</v>
      </c>
      <c r="B92" s="37" t="s">
        <v>264</v>
      </c>
      <c r="C92" s="65">
        <v>0</v>
      </c>
      <c r="D92" s="65">
        <v>0</v>
      </c>
    </row>
    <row r="93" spans="1:4" x14ac:dyDescent="0.2">
      <c r="A93" s="75">
        <v>2110</v>
      </c>
      <c r="B93" s="80" t="s">
        <v>471</v>
      </c>
      <c r="C93" s="77">
        <v>0</v>
      </c>
      <c r="D93" s="77">
        <v>0</v>
      </c>
    </row>
    <row r="94" spans="1:4" x14ac:dyDescent="0.2">
      <c r="A94" s="64">
        <v>2111</v>
      </c>
      <c r="B94" s="37" t="s">
        <v>472</v>
      </c>
      <c r="C94" s="65">
        <v>0</v>
      </c>
      <c r="D94" s="65">
        <v>0</v>
      </c>
    </row>
    <row r="95" spans="1:4" x14ac:dyDescent="0.2">
      <c r="A95" s="64">
        <v>2112</v>
      </c>
      <c r="B95" s="37" t="s">
        <v>473</v>
      </c>
      <c r="C95" s="65">
        <v>0</v>
      </c>
      <c r="D95" s="65">
        <v>0</v>
      </c>
    </row>
    <row r="96" spans="1:4" x14ac:dyDescent="0.2">
      <c r="A96" s="64">
        <v>2112</v>
      </c>
      <c r="B96" s="37" t="s">
        <v>474</v>
      </c>
      <c r="C96" s="65">
        <v>0</v>
      </c>
      <c r="D96" s="65">
        <v>0</v>
      </c>
    </row>
    <row r="97" spans="1:4" x14ac:dyDescent="0.2">
      <c r="A97" s="64">
        <v>2115</v>
      </c>
      <c r="B97" s="37" t="s">
        <v>475</v>
      </c>
      <c r="C97" s="65">
        <v>0</v>
      </c>
      <c r="D97" s="65">
        <v>0</v>
      </c>
    </row>
    <row r="98" spans="1:4" x14ac:dyDescent="0.2">
      <c r="A98" s="64">
        <v>2114</v>
      </c>
      <c r="B98" s="37" t="s">
        <v>476</v>
      </c>
      <c r="C98" s="65">
        <v>0</v>
      </c>
      <c r="D98" s="65">
        <v>0</v>
      </c>
    </row>
    <row r="99" spans="1:4" x14ac:dyDescent="0.2">
      <c r="A99" s="75">
        <v>5120</v>
      </c>
      <c r="B99" s="80" t="s">
        <v>303</v>
      </c>
      <c r="C99" s="77">
        <v>0</v>
      </c>
      <c r="D99" s="77">
        <v>0</v>
      </c>
    </row>
    <row r="100" spans="1:4" x14ac:dyDescent="0.2">
      <c r="A100" s="64">
        <v>5120</v>
      </c>
      <c r="B100" s="12" t="s">
        <v>303</v>
      </c>
      <c r="C100" s="65">
        <v>0</v>
      </c>
      <c r="D100" s="65">
        <v>0</v>
      </c>
    </row>
    <row r="101" spans="1:4" x14ac:dyDescent="0.2">
      <c r="A101" s="64"/>
      <c r="B101" s="76" t="s">
        <v>477</v>
      </c>
      <c r="C101" s="77">
        <f>+C116</f>
        <v>-4020068.05</v>
      </c>
      <c r="D101" s="77">
        <f>+D116</f>
        <v>-5042161.82</v>
      </c>
    </row>
    <row r="102" spans="1:4" x14ac:dyDescent="0.2">
      <c r="A102" s="75">
        <v>4300</v>
      </c>
      <c r="B102" s="76" t="s">
        <v>134</v>
      </c>
      <c r="C102" s="65">
        <v>0</v>
      </c>
      <c r="D102" s="65">
        <v>0</v>
      </c>
    </row>
    <row r="103" spans="1:4" x14ac:dyDescent="0.2">
      <c r="A103" s="75">
        <v>4310</v>
      </c>
      <c r="B103" s="76" t="s">
        <v>135</v>
      </c>
      <c r="C103" s="77">
        <v>0</v>
      </c>
      <c r="D103" s="77">
        <v>0</v>
      </c>
    </row>
    <row r="104" spans="1:4" x14ac:dyDescent="0.2">
      <c r="A104" s="64">
        <v>4311</v>
      </c>
      <c r="B104" s="81" t="s">
        <v>136</v>
      </c>
      <c r="C104" s="65">
        <v>0</v>
      </c>
      <c r="D104" s="65">
        <v>0</v>
      </c>
    </row>
    <row r="105" spans="1:4" x14ac:dyDescent="0.2">
      <c r="A105" s="64">
        <v>4319</v>
      </c>
      <c r="B105" s="81" t="s">
        <v>137</v>
      </c>
      <c r="C105" s="65">
        <v>0</v>
      </c>
      <c r="D105" s="65">
        <v>0</v>
      </c>
    </row>
    <row r="106" spans="1:4" x14ac:dyDescent="0.2">
      <c r="A106" s="75">
        <v>4320</v>
      </c>
      <c r="B106" s="76" t="s">
        <v>138</v>
      </c>
      <c r="C106" s="77">
        <v>0</v>
      </c>
      <c r="D106" s="77">
        <v>0</v>
      </c>
    </row>
    <row r="107" spans="1:4" x14ac:dyDescent="0.2">
      <c r="A107" s="64">
        <v>4321</v>
      </c>
      <c r="B107" s="81" t="s">
        <v>139</v>
      </c>
      <c r="C107" s="65">
        <v>0</v>
      </c>
      <c r="D107" s="65">
        <v>0</v>
      </c>
    </row>
    <row r="108" spans="1:4" x14ac:dyDescent="0.2">
      <c r="A108" s="64">
        <v>4322</v>
      </c>
      <c r="B108" s="81" t="s">
        <v>140</v>
      </c>
      <c r="C108" s="65">
        <v>0</v>
      </c>
      <c r="D108" s="65">
        <v>0</v>
      </c>
    </row>
    <row r="109" spans="1:4" x14ac:dyDescent="0.2">
      <c r="A109" s="64">
        <v>4323</v>
      </c>
      <c r="B109" s="81" t="s">
        <v>141</v>
      </c>
      <c r="C109" s="65">
        <v>0</v>
      </c>
      <c r="D109" s="65">
        <v>0</v>
      </c>
    </row>
    <row r="110" spans="1:4" x14ac:dyDescent="0.2">
      <c r="A110" s="64">
        <v>4324</v>
      </c>
      <c r="B110" s="81" t="s">
        <v>142</v>
      </c>
      <c r="C110" s="65">
        <v>0</v>
      </c>
      <c r="D110" s="65">
        <v>0</v>
      </c>
    </row>
    <row r="111" spans="1:4" x14ac:dyDescent="0.2">
      <c r="A111" s="64">
        <v>4325</v>
      </c>
      <c r="B111" s="81" t="s">
        <v>143</v>
      </c>
      <c r="C111" s="65">
        <v>0</v>
      </c>
      <c r="D111" s="65">
        <v>0</v>
      </c>
    </row>
    <row r="112" spans="1:4" x14ac:dyDescent="0.2">
      <c r="A112" s="75">
        <v>4330</v>
      </c>
      <c r="B112" s="76" t="s">
        <v>144</v>
      </c>
      <c r="C112" s="77">
        <v>0</v>
      </c>
      <c r="D112" s="77">
        <v>0</v>
      </c>
    </row>
    <row r="113" spans="1:4" x14ac:dyDescent="0.2">
      <c r="A113" s="64">
        <v>4331</v>
      </c>
      <c r="B113" s="81" t="s">
        <v>144</v>
      </c>
      <c r="C113" s="65">
        <v>0</v>
      </c>
      <c r="D113" s="65">
        <v>0</v>
      </c>
    </row>
    <row r="114" spans="1:4" x14ac:dyDescent="0.2">
      <c r="A114" s="75">
        <v>4340</v>
      </c>
      <c r="B114" s="76" t="s">
        <v>145</v>
      </c>
      <c r="C114" s="77">
        <v>0</v>
      </c>
      <c r="D114" s="77">
        <v>0</v>
      </c>
    </row>
    <row r="115" spans="1:4" x14ac:dyDescent="0.2">
      <c r="A115" s="64">
        <v>4341</v>
      </c>
      <c r="B115" s="81" t="s">
        <v>145</v>
      </c>
      <c r="C115" s="65">
        <v>0</v>
      </c>
      <c r="D115" s="65">
        <v>0</v>
      </c>
    </row>
    <row r="116" spans="1:4" x14ac:dyDescent="0.2">
      <c r="A116" s="75">
        <v>4390</v>
      </c>
      <c r="B116" s="76" t="s">
        <v>146</v>
      </c>
      <c r="C116" s="77">
        <f>+C123</f>
        <v>-4020068.05</v>
      </c>
      <c r="D116" s="77">
        <f>+D123</f>
        <v>-5042161.82</v>
      </c>
    </row>
    <row r="117" spans="1:4" x14ac:dyDescent="0.2">
      <c r="A117" s="64">
        <v>4392</v>
      </c>
      <c r="B117" s="81" t="s">
        <v>147</v>
      </c>
      <c r="C117" s="65">
        <v>0</v>
      </c>
      <c r="D117" s="65">
        <v>0</v>
      </c>
    </row>
    <row r="118" spans="1:4" x14ac:dyDescent="0.2">
      <c r="A118" s="64">
        <v>4393</v>
      </c>
      <c r="B118" s="81" t="s">
        <v>148</v>
      </c>
      <c r="C118" s="65">
        <v>0</v>
      </c>
      <c r="D118" s="65">
        <v>0</v>
      </c>
    </row>
    <row r="119" spans="1:4" x14ac:dyDescent="0.2">
      <c r="A119" s="64">
        <v>4394</v>
      </c>
      <c r="B119" s="81" t="s">
        <v>149</v>
      </c>
      <c r="C119" s="65">
        <v>0</v>
      </c>
      <c r="D119" s="65">
        <v>0</v>
      </c>
    </row>
    <row r="120" spans="1:4" x14ac:dyDescent="0.2">
      <c r="A120" s="64">
        <v>4395</v>
      </c>
      <c r="B120" s="81" t="s">
        <v>150</v>
      </c>
      <c r="C120" s="65">
        <v>0</v>
      </c>
      <c r="D120" s="65">
        <v>0</v>
      </c>
    </row>
    <row r="121" spans="1:4" x14ac:dyDescent="0.2">
      <c r="A121" s="64">
        <v>4396</v>
      </c>
      <c r="B121" s="81" t="s">
        <v>151</v>
      </c>
      <c r="C121" s="65">
        <v>0</v>
      </c>
      <c r="D121" s="65">
        <v>0</v>
      </c>
    </row>
    <row r="122" spans="1:4" x14ac:dyDescent="0.2">
      <c r="A122" s="64">
        <v>4397</v>
      </c>
      <c r="B122" s="81" t="s">
        <v>152</v>
      </c>
      <c r="C122" s="65">
        <v>0</v>
      </c>
      <c r="D122" s="65">
        <v>0</v>
      </c>
    </row>
    <row r="123" spans="1:4" x14ac:dyDescent="0.2">
      <c r="A123" s="64">
        <v>4399</v>
      </c>
      <c r="B123" s="81" t="s">
        <v>146</v>
      </c>
      <c r="C123" s="65">
        <f>-'[10]0315_EFE_PEGT_FAC_2402'!B14+'[10]0311_ACT_PEGT_FAC_2402'!B22</f>
        <v>-4020068.05</v>
      </c>
      <c r="D123" s="65">
        <f>-'[10]0315_EFE_PEGT_FAC_2402'!C14+'[10]0311_ACT_PEGT_FAC_2402'!C22</f>
        <v>-5042161.82</v>
      </c>
    </row>
    <row r="124" spans="1:4" x14ac:dyDescent="0.2">
      <c r="A124" s="75">
        <v>1120</v>
      </c>
      <c r="B124" s="80" t="s">
        <v>478</v>
      </c>
      <c r="C124" s="77">
        <v>0</v>
      </c>
      <c r="D124" s="77">
        <v>0</v>
      </c>
    </row>
    <row r="125" spans="1:4" x14ac:dyDescent="0.2">
      <c r="A125" s="64">
        <v>1124</v>
      </c>
      <c r="B125" s="12" t="s">
        <v>479</v>
      </c>
      <c r="C125" s="65">
        <v>0</v>
      </c>
      <c r="D125" s="65">
        <v>0</v>
      </c>
    </row>
    <row r="126" spans="1:4" x14ac:dyDescent="0.2">
      <c r="A126" s="64">
        <v>1124</v>
      </c>
      <c r="B126" s="12" t="s">
        <v>480</v>
      </c>
      <c r="C126" s="65">
        <v>0</v>
      </c>
      <c r="D126" s="65">
        <v>0</v>
      </c>
    </row>
    <row r="127" spans="1:4" x14ac:dyDescent="0.2">
      <c r="A127" s="64">
        <v>1124</v>
      </c>
      <c r="B127" s="12" t="s">
        <v>481</v>
      </c>
      <c r="C127" s="65">
        <v>0</v>
      </c>
      <c r="D127" s="65">
        <v>0</v>
      </c>
    </row>
    <row r="128" spans="1:4" x14ac:dyDescent="0.2">
      <c r="A128" s="64">
        <v>1124</v>
      </c>
      <c r="B128" s="12" t="s">
        <v>482</v>
      </c>
      <c r="C128" s="65">
        <v>0</v>
      </c>
      <c r="D128" s="65">
        <v>0</v>
      </c>
    </row>
    <row r="129" spans="1:4" x14ac:dyDescent="0.2">
      <c r="A129" s="64">
        <v>1124</v>
      </c>
      <c r="B129" s="12" t="s">
        <v>483</v>
      </c>
      <c r="C129" s="65">
        <v>0</v>
      </c>
      <c r="D129" s="65">
        <v>0</v>
      </c>
    </row>
    <row r="130" spans="1:4" x14ac:dyDescent="0.2">
      <c r="A130" s="64">
        <v>1124</v>
      </c>
      <c r="B130" s="12" t="s">
        <v>484</v>
      </c>
      <c r="C130" s="65">
        <v>0</v>
      </c>
      <c r="D130" s="65">
        <v>0</v>
      </c>
    </row>
    <row r="131" spans="1:4" x14ac:dyDescent="0.2">
      <c r="A131" s="64">
        <v>1122</v>
      </c>
      <c r="B131" s="12" t="s">
        <v>485</v>
      </c>
      <c r="C131" s="65">
        <v>0</v>
      </c>
      <c r="D131" s="65">
        <v>0</v>
      </c>
    </row>
    <row r="132" spans="1:4" x14ac:dyDescent="0.2">
      <c r="A132" s="64">
        <v>1122</v>
      </c>
      <c r="B132" s="12" t="s">
        <v>486</v>
      </c>
      <c r="C132" s="65">
        <v>0</v>
      </c>
      <c r="D132" s="65">
        <v>0</v>
      </c>
    </row>
    <row r="133" spans="1:4" x14ac:dyDescent="0.2">
      <c r="A133" s="64">
        <v>1122</v>
      </c>
      <c r="B133" s="12" t="s">
        <v>487</v>
      </c>
      <c r="C133" s="65">
        <v>0</v>
      </c>
      <c r="D133" s="65">
        <v>0</v>
      </c>
    </row>
    <row r="134" spans="1:4" x14ac:dyDescent="0.2">
      <c r="A134" s="75">
        <v>5120</v>
      </c>
      <c r="B134" s="80" t="s">
        <v>303</v>
      </c>
      <c r="C134" s="77">
        <v>0</v>
      </c>
      <c r="D134" s="77">
        <v>0</v>
      </c>
    </row>
    <row r="135" spans="1:4" x14ac:dyDescent="0.2">
      <c r="A135" s="64">
        <v>5120</v>
      </c>
      <c r="B135" s="12" t="s">
        <v>303</v>
      </c>
      <c r="C135" s="65">
        <v>0</v>
      </c>
      <c r="D135" s="65">
        <v>0</v>
      </c>
    </row>
    <row r="136" spans="1:4" x14ac:dyDescent="0.2">
      <c r="A136" s="64"/>
      <c r="B136" s="82" t="s">
        <v>488</v>
      </c>
      <c r="C136" s="77">
        <f>+C48+C49-C101</f>
        <v>2229182.5099999942</v>
      </c>
      <c r="D136" s="77">
        <f>+D48+D49-D101</f>
        <v>1006398.1600000123</v>
      </c>
    </row>
    <row r="137" spans="1:4" x14ac:dyDescent="0.2">
      <c r="A137" s="37"/>
      <c r="B137" s="37"/>
    </row>
    <row r="138" spans="1:4" x14ac:dyDescent="0.2">
      <c r="A138" s="37"/>
      <c r="B138" s="37" t="s">
        <v>67</v>
      </c>
      <c r="C138" s="37"/>
      <c r="D138" s="37"/>
    </row>
    <row r="143" spans="1:4" x14ac:dyDescent="0.2">
      <c r="B143" s="12" t="str">
        <f>[10]Hoja2!A1</f>
        <v>Ing. Marisol Suárez Correa</v>
      </c>
      <c r="C143" s="12" t="str">
        <f>[10]Hoja2!C1</f>
        <v xml:space="preserve">C.P. Juan  Lara Centeno </v>
      </c>
    </row>
    <row r="144" spans="1:4" x14ac:dyDescent="0.2">
      <c r="B144" s="12" t="str">
        <f>[10]Hoja2!A2</f>
        <v>Presidenta Suplente del Comité</v>
      </c>
      <c r="C144" s="12" t="str">
        <f>[10]Hoja2!C2</f>
        <v xml:space="preserve">Dirección de Control y Seguimiento de Fideicomisos </v>
      </c>
    </row>
    <row r="146" spans="3:4" hidden="1" x14ac:dyDescent="0.2"/>
    <row r="147" spans="3:4" hidden="1" x14ac:dyDescent="0.2">
      <c r="C147" s="83">
        <f>+C136-'[10]0315_EFE_PEGT_FAC_2402'!B33</f>
        <v>-1.1175870895385742E-8</v>
      </c>
      <c r="D147" s="83">
        <f>-D136+'[10]0315_EFE_PEGT_FAC_2402'!C33</f>
        <v>-1.5832483768463135E-8</v>
      </c>
    </row>
    <row r="148" spans="3:4" hidden="1" x14ac:dyDescent="0.2"/>
    <row r="149" spans="3:4" hidden="1" x14ac:dyDescent="0.2"/>
    <row r="150" spans="3:4" hidden="1" x14ac:dyDescent="0.2"/>
    <row r="151" spans="3:4" hidden="1" x14ac:dyDescent="0.2"/>
    <row r="152" spans="3:4" hidden="1" x14ac:dyDescent="0.2"/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1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7">
    <pageSetUpPr fitToPage="1"/>
  </sheetPr>
  <dimension ref="A1:D27"/>
  <sheetViews>
    <sheetView view="pageBreakPreview" topLeftCell="A6" zoomScale="60" zoomScaleNormal="100" workbookViewId="0">
      <selection activeCell="G65" sqref="G65"/>
    </sheetView>
  </sheetViews>
  <sheetFormatPr baseColWidth="10" defaultColWidth="14.42578125" defaultRowHeight="15" customHeight="1" x14ac:dyDescent="0.2"/>
  <cols>
    <col min="1" max="1" width="4" style="3" customWidth="1"/>
    <col min="2" max="2" width="63.140625" style="3" customWidth="1"/>
    <col min="3" max="3" width="24.85546875" style="3" customWidth="1"/>
    <col min="4" max="26" width="11.42578125" style="3" customWidth="1"/>
    <col min="27" max="16384" width="14.42578125" style="3"/>
  </cols>
  <sheetData>
    <row r="1" spans="1:3" ht="12.75" customHeight="1" x14ac:dyDescent="0.2">
      <c r="A1" s="177" t="s">
        <v>0</v>
      </c>
      <c r="B1" s="165"/>
      <c r="C1" s="178"/>
    </row>
    <row r="2" spans="1:3" ht="12.75" customHeight="1" x14ac:dyDescent="0.2">
      <c r="A2" s="166" t="s">
        <v>489</v>
      </c>
      <c r="B2" s="167"/>
      <c r="C2" s="179"/>
    </row>
    <row r="3" spans="1:3" ht="12.75" customHeight="1" x14ac:dyDescent="0.2">
      <c r="A3" s="166" t="str">
        <f>+[10]Hoja1!A3</f>
        <v>Del 01 de Enero al 31 de Diciembre 2025</v>
      </c>
      <c r="B3" s="167"/>
      <c r="C3" s="179"/>
    </row>
    <row r="4" spans="1:3" ht="12.75" customHeight="1" x14ac:dyDescent="0.2">
      <c r="A4" s="168" t="s">
        <v>490</v>
      </c>
      <c r="B4" s="169"/>
      <c r="C4" s="179"/>
    </row>
    <row r="5" spans="1:3" ht="13.5" customHeight="1" x14ac:dyDescent="0.2">
      <c r="A5" s="180" t="s">
        <v>491</v>
      </c>
      <c r="B5" s="181"/>
      <c r="C5" s="84">
        <v>2025</v>
      </c>
    </row>
    <row r="6" spans="1:3" ht="15.75" customHeight="1" x14ac:dyDescent="0.2">
      <c r="A6" s="85" t="s">
        <v>492</v>
      </c>
      <c r="B6" s="86"/>
      <c r="C6" s="87">
        <f>'[10]0321_EAI PARA ASEG'!F15</f>
        <v>105843129.46000001</v>
      </c>
    </row>
    <row r="7" spans="1:3" ht="12.75" customHeight="1" x14ac:dyDescent="0.2">
      <c r="A7" s="88"/>
      <c r="B7" s="89"/>
      <c r="C7" s="90"/>
    </row>
    <row r="8" spans="1:3" ht="15" customHeight="1" x14ac:dyDescent="0.2">
      <c r="A8" s="91" t="s">
        <v>493</v>
      </c>
      <c r="B8" s="92"/>
      <c r="C8" s="93">
        <f>SUM(C9:C14)</f>
        <v>0</v>
      </c>
    </row>
    <row r="9" spans="1:3" ht="13.5" customHeight="1" x14ac:dyDescent="0.2">
      <c r="A9" s="94" t="s">
        <v>494</v>
      </c>
      <c r="B9" s="95" t="s">
        <v>135</v>
      </c>
      <c r="C9" s="96">
        <v>0</v>
      </c>
    </row>
    <row r="10" spans="1:3" ht="13.5" customHeight="1" x14ac:dyDescent="0.2">
      <c r="A10" s="97" t="s">
        <v>495</v>
      </c>
      <c r="B10" s="98" t="s">
        <v>496</v>
      </c>
      <c r="C10" s="96">
        <v>0</v>
      </c>
    </row>
    <row r="11" spans="1:3" ht="25.5" x14ac:dyDescent="0.2">
      <c r="A11" s="97" t="s">
        <v>497</v>
      </c>
      <c r="B11" s="98" t="s">
        <v>144</v>
      </c>
      <c r="C11" s="96">
        <v>0</v>
      </c>
    </row>
    <row r="12" spans="1:3" ht="13.5" customHeight="1" x14ac:dyDescent="0.2">
      <c r="A12" s="97" t="s">
        <v>498</v>
      </c>
      <c r="B12" s="98" t="s">
        <v>145</v>
      </c>
      <c r="C12" s="96">
        <v>0</v>
      </c>
    </row>
    <row r="13" spans="1:3" ht="13.5" customHeight="1" x14ac:dyDescent="0.2">
      <c r="A13" s="97" t="s">
        <v>499</v>
      </c>
      <c r="B13" s="98" t="s">
        <v>146</v>
      </c>
      <c r="C13" s="96">
        <v>0</v>
      </c>
    </row>
    <row r="14" spans="1:3" ht="13.5" customHeight="1" x14ac:dyDescent="0.2">
      <c r="A14" s="99" t="s">
        <v>500</v>
      </c>
      <c r="B14" s="100" t="s">
        <v>501</v>
      </c>
      <c r="C14" s="96">
        <v>0</v>
      </c>
    </row>
    <row r="15" spans="1:3" ht="12.75" x14ac:dyDescent="0.2">
      <c r="A15" s="101"/>
      <c r="B15" s="98"/>
      <c r="C15" s="96"/>
    </row>
    <row r="16" spans="1:3" ht="16.5" customHeight="1" x14ac:dyDescent="0.2">
      <c r="A16" s="102" t="s">
        <v>502</v>
      </c>
      <c r="B16" s="103"/>
      <c r="C16" s="93">
        <f>SUM(C17:C19)</f>
        <v>0</v>
      </c>
    </row>
    <row r="17" spans="1:4" ht="13.5" customHeight="1" x14ac:dyDescent="0.2">
      <c r="A17" s="104">
        <v>3.1</v>
      </c>
      <c r="B17" s="98" t="s">
        <v>503</v>
      </c>
      <c r="C17" s="96">
        <v>0</v>
      </c>
    </row>
    <row r="18" spans="1:4" ht="13.5" customHeight="1" x14ac:dyDescent="0.2">
      <c r="A18" s="105">
        <v>3.2</v>
      </c>
      <c r="B18" s="98" t="s">
        <v>504</v>
      </c>
      <c r="C18" s="96">
        <v>0</v>
      </c>
    </row>
    <row r="19" spans="1:4" ht="13.5" customHeight="1" x14ac:dyDescent="0.2">
      <c r="A19" s="105">
        <v>3.3</v>
      </c>
      <c r="B19" s="100" t="s">
        <v>505</v>
      </c>
      <c r="C19" s="106">
        <v>0</v>
      </c>
    </row>
    <row r="20" spans="1:4" ht="12.75" x14ac:dyDescent="0.2">
      <c r="A20" s="101"/>
      <c r="B20" s="100"/>
      <c r="C20" s="107"/>
    </row>
    <row r="21" spans="1:4" ht="16.5" customHeight="1" x14ac:dyDescent="0.2">
      <c r="A21" s="108" t="s">
        <v>506</v>
      </c>
      <c r="B21" s="109"/>
      <c r="C21" s="110">
        <f>C6+C8-C16</f>
        <v>105843129.46000001</v>
      </c>
      <c r="D21" s="46">
        <f>+C21-'[10]0311_ACT_PEGT_FAC_2402'!B24</f>
        <v>0</v>
      </c>
    </row>
    <row r="22" spans="1:4" ht="9.75" customHeight="1" x14ac:dyDescent="0.2">
      <c r="A22" s="12"/>
      <c r="B22" s="12"/>
      <c r="C22" s="12"/>
    </row>
    <row r="23" spans="1:4" ht="36.75" customHeight="1" x14ac:dyDescent="0.2">
      <c r="A23" s="182" t="s">
        <v>67</v>
      </c>
      <c r="B23" s="182"/>
      <c r="C23" s="182"/>
    </row>
    <row r="26" spans="1:4" ht="15" customHeight="1" x14ac:dyDescent="0.2">
      <c r="B26" s="12" t="str">
        <f>[10]Hoja2!A1</f>
        <v>Ing. Marisol Suárez Correa</v>
      </c>
      <c r="C26" s="174" t="str">
        <f>[10]Hoja2!C1</f>
        <v xml:space="preserve">C.P. Juan  Lara Centeno </v>
      </c>
      <c r="D26" s="174"/>
    </row>
    <row r="27" spans="1:4" ht="24.75" customHeight="1" x14ac:dyDescent="0.2">
      <c r="B27" s="12" t="str">
        <f>[10]Hoja2!A2</f>
        <v>Presidenta Suplente del Comité</v>
      </c>
      <c r="C27" s="172" t="str">
        <f>[10]Hoja2!C2</f>
        <v xml:space="preserve">Dirección de Control y Seguimiento de Fideicomisos </v>
      </c>
      <c r="D27" s="172"/>
    </row>
  </sheetData>
  <mergeCells count="8">
    <mergeCell ref="C26:D26"/>
    <mergeCell ref="C27:D27"/>
    <mergeCell ref="A1:C1"/>
    <mergeCell ref="A2:C2"/>
    <mergeCell ref="A3:C3"/>
    <mergeCell ref="A4:C4"/>
    <mergeCell ref="A5:B5"/>
    <mergeCell ref="A23:C23"/>
  </mergeCells>
  <pageMargins left="0.70866141732283472" right="0.70866141732283472" top="0.74803149606299213" bottom="0.74803149606299213" header="0" footer="0"/>
  <pageSetup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8">
    <pageSetUpPr fitToPage="1"/>
  </sheetPr>
  <dimension ref="A1:M46"/>
  <sheetViews>
    <sheetView view="pageBreakPreview" topLeftCell="A19" zoomScale="60" zoomScaleNormal="100" workbookViewId="0">
      <selection activeCell="G65" sqref="G65"/>
    </sheetView>
  </sheetViews>
  <sheetFormatPr baseColWidth="10" defaultColWidth="14.42578125" defaultRowHeight="12.75" x14ac:dyDescent="0.2"/>
  <cols>
    <col min="1" max="1" width="4.85546875" style="3" customWidth="1"/>
    <col min="2" max="2" width="62.140625" style="3" customWidth="1"/>
    <col min="3" max="3" width="31.28515625" style="3" customWidth="1"/>
    <col min="4" max="4" width="13.7109375" style="3" customWidth="1"/>
    <col min="5" max="13" width="11.42578125" style="3" hidden="1" customWidth="1"/>
    <col min="14" max="14" width="7.85546875" style="3" customWidth="1"/>
    <col min="15" max="26" width="11.42578125" style="3" customWidth="1"/>
    <col min="27" max="16384" width="14.42578125" style="3"/>
  </cols>
  <sheetData>
    <row r="1" spans="1:3" x14ac:dyDescent="0.2">
      <c r="A1" s="183" t="s">
        <v>507</v>
      </c>
      <c r="B1" s="165"/>
      <c r="C1" s="178"/>
    </row>
    <row r="2" spans="1:3" x14ac:dyDescent="0.2">
      <c r="A2" s="184" t="s">
        <v>508</v>
      </c>
      <c r="B2" s="167"/>
      <c r="C2" s="179"/>
    </row>
    <row r="3" spans="1:3" x14ac:dyDescent="0.2">
      <c r="A3" s="184" t="str">
        <f>+[10]Hoja1!A3</f>
        <v>Del 01 de Enero al 31 de Diciembre 2025</v>
      </c>
      <c r="B3" s="167"/>
      <c r="C3" s="179"/>
    </row>
    <row r="4" spans="1:3" x14ac:dyDescent="0.2">
      <c r="A4" s="168" t="s">
        <v>490</v>
      </c>
      <c r="B4" s="169"/>
      <c r="C4" s="185"/>
    </row>
    <row r="5" spans="1:3" x14ac:dyDescent="0.2">
      <c r="A5" s="180" t="s">
        <v>491</v>
      </c>
      <c r="B5" s="186"/>
      <c r="C5" s="111">
        <v>2025</v>
      </c>
    </row>
    <row r="6" spans="1:3" ht="14.25" customHeight="1" x14ac:dyDescent="0.2">
      <c r="A6" s="112" t="s">
        <v>509</v>
      </c>
      <c r="B6" s="109"/>
      <c r="C6" s="113">
        <f>'[10]0322_EAE_PEGT_FAC_2304'!F76</f>
        <v>105543868.97</v>
      </c>
    </row>
    <row r="7" spans="1:3" x14ac:dyDescent="0.2">
      <c r="A7" s="114"/>
      <c r="B7" s="103"/>
      <c r="C7" s="115"/>
    </row>
    <row r="8" spans="1:3" ht="14.25" customHeight="1" x14ac:dyDescent="0.2">
      <c r="A8" s="116" t="s">
        <v>510</v>
      </c>
      <c r="B8" s="117"/>
      <c r="C8" s="118">
        <f>SUM(C9:C29)</f>
        <v>73347.990000000005</v>
      </c>
    </row>
    <row r="9" spans="1:3" ht="13.5" customHeight="1" x14ac:dyDescent="0.2">
      <c r="A9" s="119">
        <v>2.1</v>
      </c>
      <c r="B9" s="120" t="s">
        <v>165</v>
      </c>
      <c r="C9" s="121">
        <v>0</v>
      </c>
    </row>
    <row r="10" spans="1:3" ht="13.5" customHeight="1" x14ac:dyDescent="0.2">
      <c r="A10" s="119">
        <v>2.2000000000000002</v>
      </c>
      <c r="B10" s="120" t="s">
        <v>162</v>
      </c>
      <c r="C10" s="121">
        <v>0</v>
      </c>
    </row>
    <row r="11" spans="1:3" ht="13.5" customHeight="1" x14ac:dyDescent="0.2">
      <c r="A11" s="122">
        <v>2.2999999999999998</v>
      </c>
      <c r="B11" s="123" t="s">
        <v>327</v>
      </c>
      <c r="C11" s="121">
        <f>+'[10]0322_EAE_PEGT_FAC_2304'!F43</f>
        <v>14999.99</v>
      </c>
    </row>
    <row r="12" spans="1:3" ht="13.5" customHeight="1" x14ac:dyDescent="0.2">
      <c r="A12" s="122">
        <v>2.4</v>
      </c>
      <c r="B12" s="123" t="s">
        <v>331</v>
      </c>
      <c r="C12" s="121">
        <v>0</v>
      </c>
    </row>
    <row r="13" spans="1:3" ht="13.5" customHeight="1" x14ac:dyDescent="0.2">
      <c r="A13" s="122">
        <v>2.5</v>
      </c>
      <c r="B13" s="123" t="s">
        <v>332</v>
      </c>
      <c r="C13" s="121">
        <v>0</v>
      </c>
    </row>
    <row r="14" spans="1:3" ht="13.5" customHeight="1" x14ac:dyDescent="0.2">
      <c r="A14" s="122">
        <v>2.6</v>
      </c>
      <c r="B14" s="123" t="s">
        <v>333</v>
      </c>
      <c r="C14" s="121">
        <v>0</v>
      </c>
    </row>
    <row r="15" spans="1:3" ht="13.5" customHeight="1" x14ac:dyDescent="0.2">
      <c r="A15" s="122">
        <v>2.7</v>
      </c>
      <c r="B15" s="123" t="s">
        <v>335</v>
      </c>
      <c r="C15" s="121">
        <v>0</v>
      </c>
    </row>
    <row r="16" spans="1:3" ht="13.5" customHeight="1" x14ac:dyDescent="0.2">
      <c r="A16" s="122">
        <v>2.8</v>
      </c>
      <c r="B16" s="123" t="s">
        <v>336</v>
      </c>
      <c r="C16" s="121">
        <f>+'[10]0322_EAE_PEGT_FAC_2304'!F48</f>
        <v>58348</v>
      </c>
    </row>
    <row r="17" spans="1:5" ht="13.5" customHeight="1" x14ac:dyDescent="0.2">
      <c r="A17" s="122">
        <v>2.9</v>
      </c>
      <c r="B17" s="123" t="s">
        <v>338</v>
      </c>
      <c r="C17" s="121">
        <v>0</v>
      </c>
    </row>
    <row r="18" spans="1:5" ht="13.5" customHeight="1" x14ac:dyDescent="0.2">
      <c r="A18" s="122" t="s">
        <v>511</v>
      </c>
      <c r="B18" s="123" t="s">
        <v>512</v>
      </c>
      <c r="C18" s="121">
        <v>0</v>
      </c>
    </row>
    <row r="19" spans="1:5" ht="13.5" customHeight="1" x14ac:dyDescent="0.2">
      <c r="A19" s="122" t="s">
        <v>513</v>
      </c>
      <c r="B19" s="123" t="s">
        <v>344</v>
      </c>
      <c r="C19" s="121">
        <v>0</v>
      </c>
    </row>
    <row r="20" spans="1:5" ht="13.5" customHeight="1" x14ac:dyDescent="0.2">
      <c r="A20" s="122" t="s">
        <v>514</v>
      </c>
      <c r="B20" s="123" t="s">
        <v>515</v>
      </c>
      <c r="C20" s="121">
        <v>0</v>
      </c>
    </row>
    <row r="21" spans="1:5" ht="13.5" customHeight="1" x14ac:dyDescent="0.2">
      <c r="A21" s="122" t="s">
        <v>516</v>
      </c>
      <c r="B21" s="123" t="s">
        <v>517</v>
      </c>
      <c r="C21" s="121">
        <v>0</v>
      </c>
    </row>
    <row r="22" spans="1:5" ht="13.5" customHeight="1" x14ac:dyDescent="0.2">
      <c r="A22" s="122" t="s">
        <v>518</v>
      </c>
      <c r="B22" s="123" t="s">
        <v>519</v>
      </c>
      <c r="C22" s="121">
        <v>0</v>
      </c>
    </row>
    <row r="23" spans="1:5" ht="13.5" customHeight="1" x14ac:dyDescent="0.2">
      <c r="A23" s="122" t="s">
        <v>520</v>
      </c>
      <c r="B23" s="123" t="s">
        <v>521</v>
      </c>
      <c r="C23" s="121">
        <v>0</v>
      </c>
    </row>
    <row r="24" spans="1:5" ht="13.5" customHeight="1" x14ac:dyDescent="0.2">
      <c r="A24" s="122" t="s">
        <v>522</v>
      </c>
      <c r="B24" s="123" t="s">
        <v>523</v>
      </c>
      <c r="C24" s="121">
        <v>0</v>
      </c>
    </row>
    <row r="25" spans="1:5" ht="13.5" customHeight="1" x14ac:dyDescent="0.2">
      <c r="A25" s="122" t="s">
        <v>524</v>
      </c>
      <c r="B25" s="123" t="s">
        <v>525</v>
      </c>
      <c r="C25" s="121">
        <v>0</v>
      </c>
    </row>
    <row r="26" spans="1:5" ht="13.5" customHeight="1" x14ac:dyDescent="0.2">
      <c r="A26" s="122" t="s">
        <v>526</v>
      </c>
      <c r="B26" s="123" t="s">
        <v>527</v>
      </c>
      <c r="C26" s="121">
        <v>0</v>
      </c>
    </row>
    <row r="27" spans="1:5" ht="13.5" customHeight="1" x14ac:dyDescent="0.2">
      <c r="A27" s="122" t="s">
        <v>528</v>
      </c>
      <c r="B27" s="123" t="s">
        <v>529</v>
      </c>
      <c r="C27" s="121">
        <v>0</v>
      </c>
    </row>
    <row r="28" spans="1:5" ht="13.5" customHeight="1" x14ac:dyDescent="0.2">
      <c r="A28" s="122" t="s">
        <v>530</v>
      </c>
      <c r="B28" s="123" t="s">
        <v>531</v>
      </c>
      <c r="C28" s="121">
        <v>0</v>
      </c>
    </row>
    <row r="29" spans="1:5" ht="13.5" customHeight="1" x14ac:dyDescent="0.2">
      <c r="A29" s="122" t="s">
        <v>532</v>
      </c>
      <c r="B29" s="120" t="s">
        <v>533</v>
      </c>
      <c r="C29" s="121">
        <v>0</v>
      </c>
      <c r="E29" s="3" t="s">
        <v>534</v>
      </c>
    </row>
    <row r="30" spans="1:5" x14ac:dyDescent="0.2">
      <c r="A30" s="114"/>
      <c r="B30" s="124"/>
      <c r="C30" s="125"/>
      <c r="E30" s="3" t="s">
        <v>535</v>
      </c>
    </row>
    <row r="31" spans="1:5" ht="14.25" customHeight="1" x14ac:dyDescent="0.2">
      <c r="A31" s="126" t="s">
        <v>536</v>
      </c>
      <c r="B31" s="127"/>
      <c r="C31" s="128">
        <f>SUM(C32:C38)</f>
        <v>408302.88000000012</v>
      </c>
    </row>
    <row r="32" spans="1:5" ht="25.5" x14ac:dyDescent="0.2">
      <c r="A32" s="122" t="s">
        <v>537</v>
      </c>
      <c r="B32" s="123" t="s">
        <v>235</v>
      </c>
      <c r="C32" s="121">
        <f>'[10]0311_ACT_PEGT_FAC_2402'!B56</f>
        <v>408302.88000000012</v>
      </c>
    </row>
    <row r="33" spans="1:4" ht="13.5" customHeight="1" x14ac:dyDescent="0.2">
      <c r="A33" s="122" t="s">
        <v>538</v>
      </c>
      <c r="B33" s="123" t="s">
        <v>244</v>
      </c>
      <c r="C33" s="121">
        <v>0</v>
      </c>
    </row>
    <row r="34" spans="1:4" ht="13.5" customHeight="1" x14ac:dyDescent="0.2">
      <c r="A34" s="122" t="s">
        <v>539</v>
      </c>
      <c r="B34" s="123" t="s">
        <v>247</v>
      </c>
      <c r="C34" s="121">
        <v>0</v>
      </c>
    </row>
    <row r="35" spans="1:4" ht="13.5" customHeight="1" x14ac:dyDescent="0.2">
      <c r="A35" s="122" t="s">
        <v>540</v>
      </c>
      <c r="B35" s="123" t="s">
        <v>253</v>
      </c>
      <c r="C35" s="121">
        <v>0</v>
      </c>
    </row>
    <row r="36" spans="1:4" ht="13.5" customHeight="1" x14ac:dyDescent="0.2">
      <c r="A36" s="122" t="s">
        <v>541</v>
      </c>
      <c r="B36" s="123" t="s">
        <v>263</v>
      </c>
      <c r="C36" s="121">
        <v>0</v>
      </c>
    </row>
    <row r="37" spans="1:4" ht="13.5" customHeight="1" x14ac:dyDescent="0.2">
      <c r="A37" s="122" t="s">
        <v>542</v>
      </c>
      <c r="B37" s="123" t="s">
        <v>543</v>
      </c>
      <c r="C37" s="121">
        <v>0</v>
      </c>
    </row>
    <row r="38" spans="1:4" ht="13.5" customHeight="1" x14ac:dyDescent="0.2">
      <c r="A38" s="122" t="s">
        <v>544</v>
      </c>
      <c r="B38" s="120" t="s">
        <v>545</v>
      </c>
      <c r="C38" s="129">
        <v>0</v>
      </c>
    </row>
    <row r="39" spans="1:4" x14ac:dyDescent="0.2">
      <c r="A39" s="114"/>
      <c r="B39" s="130"/>
      <c r="C39" s="131"/>
    </row>
    <row r="40" spans="1:4" ht="13.5" customHeight="1" x14ac:dyDescent="0.2">
      <c r="A40" s="132" t="s">
        <v>546</v>
      </c>
      <c r="B40" s="109"/>
      <c r="C40" s="133">
        <f>C6-C8+C31</f>
        <v>105878823.86</v>
      </c>
      <c r="D40" s="134">
        <f>+C40-'[10]0311_ACT_PEGT_FAC_2402'!B64</f>
        <v>0</v>
      </c>
    </row>
    <row r="41" spans="1:4" x14ac:dyDescent="0.2">
      <c r="A41" s="12"/>
      <c r="B41" s="12"/>
      <c r="C41" s="12"/>
    </row>
    <row r="42" spans="1:4" ht="39.75" customHeight="1" x14ac:dyDescent="0.2">
      <c r="A42" s="182" t="s">
        <v>67</v>
      </c>
      <c r="B42" s="182"/>
      <c r="C42" s="182"/>
    </row>
    <row r="45" spans="1:4" x14ac:dyDescent="0.2">
      <c r="B45" s="12" t="str">
        <f>[10]Hoja2!A1</f>
        <v>Ing. Marisol Suárez Correa</v>
      </c>
      <c r="C45" s="174" t="str">
        <f>[10]Hoja2!C1</f>
        <v xml:space="preserve">C.P. Juan  Lara Centeno </v>
      </c>
      <c r="D45" s="174"/>
    </row>
    <row r="46" spans="1:4" x14ac:dyDescent="0.2">
      <c r="B46" s="12" t="str">
        <f>[10]Hoja2!A2</f>
        <v>Presidenta Suplente del Comité</v>
      </c>
      <c r="C46" s="174" t="str">
        <f>[10]Hoja2!C2</f>
        <v xml:space="preserve">Dirección de Control y Seguimiento de Fideicomisos </v>
      </c>
      <c r="D46" s="174"/>
    </row>
  </sheetData>
  <mergeCells count="8">
    <mergeCell ref="C45:D45"/>
    <mergeCell ref="C46:D46"/>
    <mergeCell ref="A1:C1"/>
    <mergeCell ref="A2:C2"/>
    <mergeCell ref="A3:C3"/>
    <mergeCell ref="A4:C4"/>
    <mergeCell ref="A5:B5"/>
    <mergeCell ref="A42:C42"/>
  </mergeCells>
  <pageMargins left="0.70866141732283472" right="0.70866141732283472" top="0.74803149606299213" bottom="0.74803149606299213" header="0" footer="0"/>
  <pageSetup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/>
  <dimension ref="A1:J67"/>
  <sheetViews>
    <sheetView tabSelected="1" view="pageBreakPreview" zoomScale="60" zoomScaleNormal="85" workbookViewId="0">
      <selection activeCell="G65" sqref="G65"/>
    </sheetView>
  </sheetViews>
  <sheetFormatPr baseColWidth="10" defaultColWidth="14.42578125" defaultRowHeight="15" x14ac:dyDescent="0.25"/>
  <cols>
    <col min="1" max="1" width="12.85546875" style="138" customWidth="1"/>
    <col min="2" max="2" width="72.140625" style="138" customWidth="1"/>
    <col min="3" max="3" width="15.85546875" style="138" customWidth="1"/>
    <col min="4" max="4" width="20.42578125" style="138" customWidth="1"/>
    <col min="5" max="5" width="15.28515625" style="138" bestFit="1" customWidth="1"/>
    <col min="6" max="6" width="9.28515625" style="138" bestFit="1" customWidth="1"/>
    <col min="7" max="7" width="19.140625" style="138" customWidth="1"/>
    <col min="8" max="8" width="15.7109375" style="138" customWidth="1"/>
    <col min="9" max="9" width="11" style="138" bestFit="1" customWidth="1"/>
    <col min="10" max="10" width="13" style="138" bestFit="1" customWidth="1"/>
    <col min="11" max="26" width="9.140625" style="138" customWidth="1"/>
    <col min="27" max="16384" width="14.42578125" style="138"/>
  </cols>
  <sheetData>
    <row r="1" spans="1:10" ht="18.75" customHeight="1" x14ac:dyDescent="0.25">
      <c r="A1" s="188" t="s">
        <v>507</v>
      </c>
      <c r="B1" s="189"/>
      <c r="C1" s="189"/>
      <c r="D1" s="189"/>
      <c r="E1" s="189"/>
      <c r="F1" s="189"/>
      <c r="G1" s="135" t="s">
        <v>1</v>
      </c>
      <c r="H1" s="136">
        <f>'Notas a los Edos Financiero '!D1</f>
        <v>2025</v>
      </c>
      <c r="I1" s="137"/>
      <c r="J1" s="137"/>
    </row>
    <row r="2" spans="1:10" ht="18.75" customHeight="1" x14ac:dyDescent="0.25">
      <c r="A2" s="188" t="s">
        <v>547</v>
      </c>
      <c r="B2" s="189"/>
      <c r="C2" s="189"/>
      <c r="D2" s="189"/>
      <c r="E2" s="189"/>
      <c r="F2" s="189"/>
      <c r="G2" s="135" t="s">
        <v>3</v>
      </c>
      <c r="H2" s="136" t="str">
        <f>'Notas a los Edos Financiero '!D2</f>
        <v>Trimestral</v>
      </c>
      <c r="I2" s="137"/>
      <c r="J2" s="137"/>
    </row>
    <row r="3" spans="1:10" ht="18.75" customHeight="1" x14ac:dyDescent="0.25">
      <c r="A3" s="188" t="str">
        <f>+[10]Hoja1!A3</f>
        <v>Del 01 de Enero al 31 de Diciembre 2025</v>
      </c>
      <c r="B3" s="189"/>
      <c r="C3" s="189"/>
      <c r="D3" s="189"/>
      <c r="E3" s="189"/>
      <c r="F3" s="189"/>
      <c r="G3" s="135" t="s">
        <v>5</v>
      </c>
      <c r="H3" s="136">
        <f>'Notas a los Edos Financiero '!D3</f>
        <v>4</v>
      </c>
      <c r="I3" s="137"/>
      <c r="J3" s="137"/>
    </row>
    <row r="4" spans="1:10" ht="18.75" customHeight="1" x14ac:dyDescent="0.25">
      <c r="A4" s="188" t="s">
        <v>6</v>
      </c>
      <c r="B4" s="189"/>
      <c r="C4" s="189"/>
      <c r="D4" s="189"/>
      <c r="E4" s="189"/>
      <c r="F4" s="189"/>
      <c r="G4" s="135"/>
      <c r="H4" s="136"/>
      <c r="I4" s="137"/>
      <c r="J4" s="137"/>
    </row>
    <row r="5" spans="1:10" x14ac:dyDescent="0.25">
      <c r="A5" s="139" t="s">
        <v>69</v>
      </c>
      <c r="B5" s="140"/>
      <c r="C5" s="140"/>
      <c r="D5" s="140"/>
      <c r="E5" s="140"/>
      <c r="F5" s="140"/>
      <c r="G5" s="140"/>
      <c r="H5" s="140"/>
      <c r="I5" s="137"/>
      <c r="J5" s="137"/>
    </row>
    <row r="6" spans="1:10" x14ac:dyDescent="0.25">
      <c r="A6" s="137"/>
      <c r="B6" s="137"/>
      <c r="C6" s="137"/>
      <c r="D6" s="137"/>
      <c r="E6" s="137"/>
      <c r="F6" s="137"/>
      <c r="G6" s="137"/>
      <c r="H6" s="137"/>
      <c r="I6" s="137"/>
      <c r="J6" s="137"/>
    </row>
    <row r="7" spans="1:10" x14ac:dyDescent="0.25">
      <c r="A7" s="137"/>
      <c r="B7" s="137"/>
      <c r="C7" s="137"/>
      <c r="D7" s="137"/>
      <c r="E7" s="137"/>
      <c r="F7" s="137"/>
      <c r="G7" s="137"/>
      <c r="H7" s="137"/>
      <c r="I7" s="137"/>
      <c r="J7" s="137"/>
    </row>
    <row r="8" spans="1:10" ht="22.5" x14ac:dyDescent="0.25">
      <c r="A8" s="141" t="s">
        <v>71</v>
      </c>
      <c r="B8" s="141" t="s">
        <v>491</v>
      </c>
      <c r="C8" s="142" t="s">
        <v>548</v>
      </c>
      <c r="D8" s="142" t="s">
        <v>549</v>
      </c>
      <c r="E8" s="142" t="s">
        <v>550</v>
      </c>
      <c r="F8" s="142" t="s">
        <v>551</v>
      </c>
      <c r="G8" s="142" t="s">
        <v>552</v>
      </c>
      <c r="H8" s="142" t="s">
        <v>553</v>
      </c>
      <c r="I8" s="142" t="s">
        <v>554</v>
      </c>
      <c r="J8" s="142" t="s">
        <v>555</v>
      </c>
    </row>
    <row r="9" spans="1:10" x14ac:dyDescent="0.25">
      <c r="A9" s="143">
        <v>7000</v>
      </c>
      <c r="B9" s="144" t="s">
        <v>556</v>
      </c>
      <c r="C9" s="145"/>
      <c r="D9" s="145"/>
      <c r="E9" s="145"/>
      <c r="F9" s="145"/>
      <c r="G9" s="145"/>
      <c r="H9" s="145"/>
      <c r="I9" s="145"/>
      <c r="J9" s="145"/>
    </row>
    <row r="10" spans="1:10" x14ac:dyDescent="0.25">
      <c r="A10" s="137">
        <v>7110</v>
      </c>
      <c r="B10" s="146" t="s">
        <v>552</v>
      </c>
      <c r="C10" s="147">
        <v>0</v>
      </c>
      <c r="D10" s="147">
        <v>0</v>
      </c>
      <c r="E10" s="147">
        <v>0</v>
      </c>
      <c r="F10" s="147">
        <v>0</v>
      </c>
      <c r="G10" s="137"/>
      <c r="H10" s="137"/>
      <c r="I10" s="137"/>
      <c r="J10" s="137"/>
    </row>
    <row r="11" spans="1:10" x14ac:dyDescent="0.25">
      <c r="A11" s="137">
        <v>7120</v>
      </c>
      <c r="B11" s="146" t="s">
        <v>557</v>
      </c>
      <c r="C11" s="147">
        <v>0</v>
      </c>
      <c r="D11" s="147">
        <v>0</v>
      </c>
      <c r="E11" s="147">
        <v>0</v>
      </c>
      <c r="F11" s="147">
        <v>0</v>
      </c>
      <c r="G11" s="137"/>
      <c r="H11" s="137"/>
      <c r="I11" s="137"/>
      <c r="J11" s="137"/>
    </row>
    <row r="12" spans="1:10" x14ac:dyDescent="0.25">
      <c r="A12" s="137">
        <v>7130</v>
      </c>
      <c r="B12" s="146" t="s">
        <v>558</v>
      </c>
      <c r="C12" s="147">
        <v>0</v>
      </c>
      <c r="D12" s="147">
        <v>0</v>
      </c>
      <c r="E12" s="147">
        <v>0</v>
      </c>
      <c r="F12" s="147">
        <v>0</v>
      </c>
      <c r="G12" s="137"/>
      <c r="H12" s="137"/>
      <c r="I12" s="137"/>
      <c r="J12" s="137"/>
    </row>
    <row r="13" spans="1:10" x14ac:dyDescent="0.25">
      <c r="A13" s="137">
        <v>7140</v>
      </c>
      <c r="B13" s="146" t="s">
        <v>559</v>
      </c>
      <c r="C13" s="147">
        <v>0</v>
      </c>
      <c r="D13" s="147">
        <v>0</v>
      </c>
      <c r="E13" s="147">
        <v>0</v>
      </c>
      <c r="F13" s="147">
        <v>0</v>
      </c>
      <c r="G13" s="137"/>
      <c r="H13" s="137"/>
      <c r="I13" s="137"/>
      <c r="J13" s="137"/>
    </row>
    <row r="14" spans="1:10" x14ac:dyDescent="0.25">
      <c r="A14" s="137">
        <v>7150</v>
      </c>
      <c r="B14" s="146" t="s">
        <v>560</v>
      </c>
      <c r="C14" s="147">
        <v>0</v>
      </c>
      <c r="D14" s="147">
        <v>0</v>
      </c>
      <c r="E14" s="147">
        <v>0</v>
      </c>
      <c r="F14" s="147">
        <v>0</v>
      </c>
      <c r="G14" s="137"/>
      <c r="H14" s="137"/>
      <c r="I14" s="137"/>
      <c r="J14" s="137"/>
    </row>
    <row r="15" spans="1:10" x14ac:dyDescent="0.25">
      <c r="A15" s="137">
        <v>7160</v>
      </c>
      <c r="B15" s="146" t="s">
        <v>561</v>
      </c>
      <c r="C15" s="147">
        <v>0</v>
      </c>
      <c r="D15" s="147">
        <v>0</v>
      </c>
      <c r="E15" s="147">
        <v>0</v>
      </c>
      <c r="F15" s="147">
        <v>0</v>
      </c>
      <c r="G15" s="137"/>
      <c r="H15" s="137"/>
      <c r="I15" s="137"/>
      <c r="J15" s="137"/>
    </row>
    <row r="16" spans="1:10" x14ac:dyDescent="0.25">
      <c r="A16" s="137">
        <v>7210</v>
      </c>
      <c r="B16" s="146" t="s">
        <v>562</v>
      </c>
      <c r="C16" s="147">
        <v>0</v>
      </c>
      <c r="D16" s="147">
        <v>0</v>
      </c>
      <c r="E16" s="147">
        <v>0</v>
      </c>
      <c r="F16" s="147">
        <v>0</v>
      </c>
      <c r="G16" s="137"/>
      <c r="H16" s="137"/>
      <c r="I16" s="137"/>
      <c r="J16" s="137"/>
    </row>
    <row r="17" spans="1:10" x14ac:dyDescent="0.25">
      <c r="A17" s="137">
        <v>7220</v>
      </c>
      <c r="B17" s="146" t="s">
        <v>563</v>
      </c>
      <c r="C17" s="147">
        <v>0</v>
      </c>
      <c r="D17" s="147">
        <v>0</v>
      </c>
      <c r="E17" s="147">
        <v>0</v>
      </c>
      <c r="F17" s="147">
        <v>0</v>
      </c>
      <c r="G17" s="137"/>
      <c r="H17" s="137"/>
      <c r="I17" s="137"/>
      <c r="J17" s="137"/>
    </row>
    <row r="18" spans="1:10" x14ac:dyDescent="0.25">
      <c r="A18" s="137">
        <v>7230</v>
      </c>
      <c r="B18" s="146" t="s">
        <v>564</v>
      </c>
      <c r="C18" s="147">
        <v>0</v>
      </c>
      <c r="D18" s="147">
        <v>0</v>
      </c>
      <c r="E18" s="147">
        <v>0</v>
      </c>
      <c r="F18" s="147">
        <v>0</v>
      </c>
      <c r="G18" s="137"/>
      <c r="H18" s="137"/>
      <c r="I18" s="137"/>
      <c r="J18" s="137"/>
    </row>
    <row r="19" spans="1:10" x14ac:dyDescent="0.25">
      <c r="A19" s="137">
        <v>7240</v>
      </c>
      <c r="B19" s="146" t="s">
        <v>565</v>
      </c>
      <c r="C19" s="147">
        <v>0</v>
      </c>
      <c r="D19" s="147">
        <v>0</v>
      </c>
      <c r="E19" s="147">
        <v>0</v>
      </c>
      <c r="F19" s="147">
        <v>0</v>
      </c>
      <c r="G19" s="137"/>
      <c r="H19" s="137"/>
      <c r="I19" s="137"/>
      <c r="J19" s="137"/>
    </row>
    <row r="20" spans="1:10" x14ac:dyDescent="0.25">
      <c r="A20" s="137">
        <v>7250</v>
      </c>
      <c r="B20" s="146" t="s">
        <v>566</v>
      </c>
      <c r="C20" s="147">
        <v>0</v>
      </c>
      <c r="D20" s="147">
        <v>0</v>
      </c>
      <c r="E20" s="147">
        <v>0</v>
      </c>
      <c r="F20" s="147">
        <v>0</v>
      </c>
      <c r="G20" s="137"/>
      <c r="H20" s="137"/>
      <c r="I20" s="137"/>
      <c r="J20" s="137"/>
    </row>
    <row r="21" spans="1:10" x14ac:dyDescent="0.25">
      <c r="A21" s="137">
        <v>7260</v>
      </c>
      <c r="B21" s="146" t="s">
        <v>567</v>
      </c>
      <c r="C21" s="147">
        <v>0</v>
      </c>
      <c r="D21" s="147">
        <v>0</v>
      </c>
      <c r="E21" s="147">
        <v>0</v>
      </c>
      <c r="F21" s="147">
        <v>0</v>
      </c>
      <c r="G21" s="137"/>
      <c r="H21" s="137"/>
      <c r="I21" s="137"/>
      <c r="J21" s="137"/>
    </row>
    <row r="22" spans="1:10" x14ac:dyDescent="0.25">
      <c r="A22" s="137">
        <v>7310</v>
      </c>
      <c r="B22" s="146" t="s">
        <v>568</v>
      </c>
      <c r="C22" s="147">
        <v>0</v>
      </c>
      <c r="D22" s="147">
        <v>0</v>
      </c>
      <c r="E22" s="147">
        <v>0</v>
      </c>
      <c r="F22" s="147">
        <v>0</v>
      </c>
      <c r="G22" s="137"/>
      <c r="H22" s="137"/>
      <c r="I22" s="137"/>
      <c r="J22" s="137"/>
    </row>
    <row r="23" spans="1:10" x14ac:dyDescent="0.25">
      <c r="A23" s="137">
        <v>7320</v>
      </c>
      <c r="B23" s="146" t="s">
        <v>569</v>
      </c>
      <c r="C23" s="147">
        <v>0</v>
      </c>
      <c r="D23" s="147">
        <v>0</v>
      </c>
      <c r="E23" s="147">
        <v>0</v>
      </c>
      <c r="F23" s="147">
        <v>0</v>
      </c>
      <c r="G23" s="137"/>
      <c r="H23" s="137"/>
      <c r="I23" s="137"/>
      <c r="J23" s="137"/>
    </row>
    <row r="24" spans="1:10" x14ac:dyDescent="0.25">
      <c r="A24" s="137">
        <v>7330</v>
      </c>
      <c r="B24" s="146" t="s">
        <v>570</v>
      </c>
      <c r="C24" s="147">
        <v>0</v>
      </c>
      <c r="D24" s="147">
        <v>0</v>
      </c>
      <c r="E24" s="147">
        <v>0</v>
      </c>
      <c r="F24" s="147">
        <v>0</v>
      </c>
      <c r="G24" s="137"/>
      <c r="H24" s="137"/>
      <c r="I24" s="137"/>
      <c r="J24" s="137"/>
    </row>
    <row r="25" spans="1:10" x14ac:dyDescent="0.25">
      <c r="A25" s="137">
        <v>7340</v>
      </c>
      <c r="B25" s="146" t="s">
        <v>571</v>
      </c>
      <c r="C25" s="147">
        <v>0</v>
      </c>
      <c r="D25" s="147">
        <v>0</v>
      </c>
      <c r="E25" s="147">
        <v>0</v>
      </c>
      <c r="F25" s="147">
        <v>0</v>
      </c>
      <c r="G25" s="137"/>
      <c r="H25" s="137"/>
      <c r="I25" s="137"/>
      <c r="J25" s="137"/>
    </row>
    <row r="26" spans="1:10" x14ac:dyDescent="0.25">
      <c r="A26" s="137">
        <v>7350</v>
      </c>
      <c r="B26" s="146" t="s">
        <v>572</v>
      </c>
      <c r="C26" s="147">
        <v>0</v>
      </c>
      <c r="D26" s="147">
        <v>0</v>
      </c>
      <c r="E26" s="147">
        <v>0</v>
      </c>
      <c r="F26" s="147">
        <v>0</v>
      </c>
      <c r="G26" s="137"/>
      <c r="H26" s="137"/>
      <c r="I26" s="137"/>
      <c r="J26" s="137"/>
    </row>
    <row r="27" spans="1:10" x14ac:dyDescent="0.25">
      <c r="A27" s="137">
        <v>7360</v>
      </c>
      <c r="B27" s="146" t="s">
        <v>573</v>
      </c>
      <c r="C27" s="147">
        <v>0</v>
      </c>
      <c r="D27" s="147">
        <v>0</v>
      </c>
      <c r="E27" s="147">
        <v>0</v>
      </c>
      <c r="F27" s="147">
        <v>0</v>
      </c>
      <c r="G27" s="137"/>
      <c r="H27" s="137"/>
      <c r="I27" s="137"/>
      <c r="J27" s="137"/>
    </row>
    <row r="28" spans="1:10" x14ac:dyDescent="0.25">
      <c r="A28" s="137">
        <v>7410</v>
      </c>
      <c r="B28" s="146" t="s">
        <v>574</v>
      </c>
      <c r="C28" s="147">
        <v>0</v>
      </c>
      <c r="D28" s="147">
        <v>0</v>
      </c>
      <c r="E28" s="147">
        <v>0</v>
      </c>
      <c r="F28" s="147">
        <v>0</v>
      </c>
      <c r="G28" s="137"/>
      <c r="H28" s="137"/>
      <c r="I28" s="137"/>
      <c r="J28" s="137"/>
    </row>
    <row r="29" spans="1:10" x14ac:dyDescent="0.25">
      <c r="A29" s="137">
        <v>7420</v>
      </c>
      <c r="B29" s="146" t="s">
        <v>575</v>
      </c>
      <c r="C29" s="147">
        <v>0</v>
      </c>
      <c r="D29" s="147">
        <v>0</v>
      </c>
      <c r="E29" s="147">
        <v>0</v>
      </c>
      <c r="F29" s="147">
        <v>0</v>
      </c>
      <c r="G29" s="137"/>
      <c r="H29" s="137"/>
      <c r="I29" s="137"/>
      <c r="J29" s="137"/>
    </row>
    <row r="30" spans="1:10" x14ac:dyDescent="0.25">
      <c r="A30" s="137">
        <v>7510</v>
      </c>
      <c r="B30" s="146" t="s">
        <v>576</v>
      </c>
      <c r="C30" s="147">
        <v>0</v>
      </c>
      <c r="D30" s="147">
        <v>0</v>
      </c>
      <c r="E30" s="147">
        <v>0</v>
      </c>
      <c r="F30" s="147">
        <v>0</v>
      </c>
      <c r="G30" s="137"/>
      <c r="H30" s="137"/>
      <c r="I30" s="137"/>
      <c r="J30" s="137"/>
    </row>
    <row r="31" spans="1:10" x14ac:dyDescent="0.25">
      <c r="A31" s="137">
        <v>7520</v>
      </c>
      <c r="B31" s="146" t="s">
        <v>577</v>
      </c>
      <c r="C31" s="147">
        <v>0</v>
      </c>
      <c r="D31" s="147">
        <v>0</v>
      </c>
      <c r="E31" s="147">
        <v>0</v>
      </c>
      <c r="F31" s="147">
        <v>0</v>
      </c>
      <c r="G31" s="137"/>
      <c r="H31" s="137"/>
      <c r="I31" s="137"/>
      <c r="J31" s="137"/>
    </row>
    <row r="32" spans="1:10" x14ac:dyDescent="0.25">
      <c r="A32" s="137">
        <v>7610</v>
      </c>
      <c r="B32" s="146" t="s">
        <v>578</v>
      </c>
      <c r="C32" s="147">
        <v>0</v>
      </c>
      <c r="D32" s="147">
        <v>0</v>
      </c>
      <c r="E32" s="147">
        <v>0</v>
      </c>
      <c r="F32" s="147">
        <v>0</v>
      </c>
      <c r="G32" s="137"/>
      <c r="H32" s="137"/>
      <c r="I32" s="137"/>
      <c r="J32" s="137"/>
    </row>
    <row r="33" spans="1:10" x14ac:dyDescent="0.25">
      <c r="A33" s="137">
        <v>7620</v>
      </c>
      <c r="B33" s="146" t="s">
        <v>579</v>
      </c>
      <c r="C33" s="147">
        <v>0</v>
      </c>
      <c r="D33" s="147">
        <v>0</v>
      </c>
      <c r="E33" s="147">
        <v>0</v>
      </c>
      <c r="F33" s="147">
        <v>0</v>
      </c>
      <c r="G33" s="137"/>
      <c r="H33" s="137"/>
      <c r="I33" s="137"/>
      <c r="J33" s="137"/>
    </row>
    <row r="34" spans="1:10" x14ac:dyDescent="0.25">
      <c r="A34" s="137">
        <v>7630</v>
      </c>
      <c r="B34" s="146" t="s">
        <v>580</v>
      </c>
      <c r="C34" s="147">
        <v>0</v>
      </c>
      <c r="D34" s="147">
        <v>0</v>
      </c>
      <c r="E34" s="147">
        <v>0</v>
      </c>
      <c r="F34" s="147">
        <v>0</v>
      </c>
      <c r="G34" s="137"/>
      <c r="H34" s="137"/>
      <c r="I34" s="137"/>
      <c r="J34" s="137"/>
    </row>
    <row r="35" spans="1:10" x14ac:dyDescent="0.25">
      <c r="A35" s="137">
        <v>7640</v>
      </c>
      <c r="B35" s="146" t="s">
        <v>581</v>
      </c>
      <c r="C35" s="147">
        <v>0</v>
      </c>
      <c r="D35" s="147">
        <v>0</v>
      </c>
      <c r="E35" s="147">
        <v>0</v>
      </c>
      <c r="F35" s="147">
        <v>0</v>
      </c>
      <c r="G35" s="137"/>
      <c r="H35" s="137"/>
      <c r="I35" s="137"/>
      <c r="J35" s="137"/>
    </row>
    <row r="36" spans="1:10" x14ac:dyDescent="0.25">
      <c r="A36" s="137"/>
      <c r="B36" s="137"/>
      <c r="C36" s="148"/>
      <c r="D36" s="148"/>
      <c r="E36" s="148"/>
      <c r="F36" s="148"/>
      <c r="G36" s="137"/>
      <c r="H36" s="137"/>
      <c r="I36" s="137"/>
      <c r="J36" s="137"/>
    </row>
    <row r="37" spans="1:10" x14ac:dyDescent="0.25">
      <c r="A37" s="143">
        <v>8000</v>
      </c>
      <c r="B37" s="144" t="s">
        <v>582</v>
      </c>
      <c r="C37" s="145"/>
      <c r="D37" s="145"/>
      <c r="E37" s="145"/>
      <c r="F37" s="145"/>
      <c r="G37" s="145"/>
      <c r="H37" s="145"/>
      <c r="I37" s="145"/>
      <c r="J37" s="145"/>
    </row>
    <row r="38" spans="1:10" ht="15.75" thickBot="1" x14ac:dyDescent="0.3">
      <c r="A38" s="137"/>
      <c r="B38" s="137"/>
      <c r="C38" s="137"/>
      <c r="D38" s="137"/>
      <c r="E38" s="137"/>
      <c r="F38" s="137"/>
      <c r="G38" s="137"/>
      <c r="H38" s="137"/>
      <c r="I38" s="137"/>
      <c r="J38" s="137"/>
    </row>
    <row r="39" spans="1:10" x14ac:dyDescent="0.25">
      <c r="A39" s="137"/>
      <c r="B39" s="190" t="s">
        <v>583</v>
      </c>
      <c r="C39" s="191"/>
      <c r="D39" s="137"/>
      <c r="E39" s="137"/>
      <c r="F39" s="137"/>
      <c r="G39" s="137"/>
      <c r="H39" s="137"/>
      <c r="I39" s="137"/>
      <c r="J39" s="137"/>
    </row>
    <row r="40" spans="1:10" x14ac:dyDescent="0.25">
      <c r="A40" s="137"/>
      <c r="B40" s="149" t="s">
        <v>491</v>
      </c>
      <c r="C40" s="150">
        <v>2025</v>
      </c>
      <c r="D40" s="137"/>
      <c r="E40" s="137"/>
      <c r="F40" s="137"/>
      <c r="G40" s="137"/>
      <c r="H40" s="137"/>
      <c r="I40" s="137"/>
      <c r="J40" s="137"/>
    </row>
    <row r="41" spans="1:10" x14ac:dyDescent="0.25">
      <c r="A41" s="137">
        <v>8110</v>
      </c>
      <c r="B41" s="151" t="s">
        <v>584</v>
      </c>
      <c r="C41" s="152">
        <v>104816628.29000001</v>
      </c>
      <c r="D41" s="153" t="s">
        <v>585</v>
      </c>
      <c r="E41" s="137"/>
      <c r="F41" s="137"/>
      <c r="G41" s="137"/>
      <c r="H41" s="137"/>
      <c r="I41" s="137"/>
      <c r="J41" s="137"/>
    </row>
    <row r="42" spans="1:10" x14ac:dyDescent="0.25">
      <c r="A42" s="137">
        <v>8120</v>
      </c>
      <c r="B42" s="151" t="s">
        <v>586</v>
      </c>
      <c r="C42" s="152">
        <v>-114457087.45999999</v>
      </c>
      <c r="D42" s="153" t="s">
        <v>587</v>
      </c>
      <c r="E42" s="154"/>
      <c r="F42" s="147"/>
      <c r="G42" s="137"/>
      <c r="H42" s="137"/>
      <c r="I42" s="137"/>
      <c r="J42" s="137"/>
    </row>
    <row r="43" spans="1:10" x14ac:dyDescent="0.25">
      <c r="A43" s="137">
        <v>8130</v>
      </c>
      <c r="B43" s="151" t="s">
        <v>588</v>
      </c>
      <c r="C43" s="152">
        <v>115483388.63</v>
      </c>
      <c r="D43" s="153" t="s">
        <v>589</v>
      </c>
      <c r="E43" s="137"/>
      <c r="F43" s="137"/>
      <c r="G43" s="137"/>
      <c r="H43" s="137"/>
      <c r="I43" s="137"/>
      <c r="J43" s="137"/>
    </row>
    <row r="44" spans="1:10" x14ac:dyDescent="0.25">
      <c r="A44" s="137">
        <v>8140</v>
      </c>
      <c r="B44" s="151" t="s">
        <v>590</v>
      </c>
      <c r="C44" s="152">
        <v>47615.7</v>
      </c>
      <c r="D44" s="153" t="s">
        <v>591</v>
      </c>
      <c r="E44" s="147"/>
      <c r="F44" s="137"/>
      <c r="G44" s="137"/>
      <c r="H44" s="137"/>
      <c r="I44" s="137"/>
      <c r="J44" s="137"/>
    </row>
    <row r="45" spans="1:10" ht="15.75" thickBot="1" x14ac:dyDescent="0.3">
      <c r="A45" s="137">
        <v>8150</v>
      </c>
      <c r="B45" s="155" t="s">
        <v>592</v>
      </c>
      <c r="C45" s="156">
        <f>+C44</f>
        <v>47615.7</v>
      </c>
      <c r="D45" s="157" t="s">
        <v>593</v>
      </c>
      <c r="E45" s="137"/>
      <c r="F45" s="137"/>
      <c r="G45" s="137"/>
      <c r="H45" s="137"/>
      <c r="I45" s="137"/>
      <c r="J45" s="137"/>
    </row>
    <row r="46" spans="1:10" x14ac:dyDescent="0.25">
      <c r="A46" s="137"/>
      <c r="B46" s="137"/>
      <c r="C46" s="137"/>
      <c r="D46" s="74"/>
      <c r="E46" s="137"/>
      <c r="F46" s="137"/>
      <c r="G46" s="137"/>
      <c r="H46" s="137"/>
      <c r="I46" s="137"/>
      <c r="J46" s="137"/>
    </row>
    <row r="47" spans="1:10" ht="15.75" thickBot="1" x14ac:dyDescent="0.3">
      <c r="A47" s="137"/>
      <c r="B47" s="137"/>
      <c r="C47" s="137"/>
      <c r="D47" s="74"/>
      <c r="E47" s="137"/>
      <c r="F47" s="137"/>
      <c r="G47" s="137"/>
      <c r="H47" s="137"/>
      <c r="I47" s="137"/>
      <c r="J47" s="137"/>
    </row>
    <row r="48" spans="1:10" x14ac:dyDescent="0.25">
      <c r="A48" s="137"/>
      <c r="B48" s="190" t="s">
        <v>594</v>
      </c>
      <c r="C48" s="191"/>
      <c r="D48" s="74"/>
      <c r="E48" s="137"/>
      <c r="F48" s="137"/>
      <c r="G48" s="137"/>
      <c r="H48" s="137"/>
      <c r="I48" s="137"/>
      <c r="J48" s="137"/>
    </row>
    <row r="49" spans="1:6" x14ac:dyDescent="0.25">
      <c r="A49" s="137"/>
      <c r="B49" s="149" t="s">
        <v>491</v>
      </c>
      <c r="C49" s="150">
        <v>2025</v>
      </c>
      <c r="D49" s="158"/>
    </row>
    <row r="50" spans="1:6" x14ac:dyDescent="0.25">
      <c r="A50" s="137">
        <v>8210</v>
      </c>
      <c r="B50" s="151" t="s">
        <v>595</v>
      </c>
      <c r="C50" s="152">
        <v>0</v>
      </c>
      <c r="D50" s="159" t="s">
        <v>596</v>
      </c>
    </row>
    <row r="51" spans="1:6" x14ac:dyDescent="0.25">
      <c r="A51" s="137">
        <v>8220</v>
      </c>
      <c r="B51" s="151" t="s">
        <v>597</v>
      </c>
      <c r="C51" s="152">
        <f>'[10]0322_EAE_PEGT_FAC_2304'!H76</f>
        <v>9939519.6600000001</v>
      </c>
      <c r="D51" s="159" t="s">
        <v>598</v>
      </c>
    </row>
    <row r="52" spans="1:6" x14ac:dyDescent="0.25">
      <c r="A52" s="137">
        <v>8230</v>
      </c>
      <c r="B52" s="151" t="s">
        <v>599</v>
      </c>
      <c r="C52" s="152">
        <f>+'[10]0322_EAE_PEGT_FAC_2304'!E76</f>
        <v>115483388.63000001</v>
      </c>
      <c r="D52" s="159" t="s">
        <v>600</v>
      </c>
    </row>
    <row r="53" spans="1:6" x14ac:dyDescent="0.25">
      <c r="A53" s="137">
        <v>8240</v>
      </c>
      <c r="B53" s="151" t="s">
        <v>601</v>
      </c>
      <c r="C53" s="152">
        <v>0</v>
      </c>
      <c r="D53" s="159" t="s">
        <v>602</v>
      </c>
    </row>
    <row r="54" spans="1:6" x14ac:dyDescent="0.25">
      <c r="A54" s="137">
        <v>8250</v>
      </c>
      <c r="B54" s="151" t="s">
        <v>603</v>
      </c>
      <c r="C54" s="152">
        <v>1394480.89</v>
      </c>
      <c r="D54" s="159" t="s">
        <v>604</v>
      </c>
      <c r="F54" s="160"/>
    </row>
    <row r="55" spans="1:6" x14ac:dyDescent="0.25">
      <c r="A55" s="137">
        <v>8260</v>
      </c>
      <c r="B55" s="151" t="s">
        <v>605</v>
      </c>
      <c r="C55" s="152">
        <f>C54</f>
        <v>1394480.89</v>
      </c>
      <c r="D55" s="159" t="s">
        <v>606</v>
      </c>
      <c r="E55" s="160"/>
    </row>
    <row r="56" spans="1:6" ht="15.75" thickBot="1" x14ac:dyDescent="0.3">
      <c r="A56" s="137">
        <v>8270</v>
      </c>
      <c r="B56" s="155" t="s">
        <v>607</v>
      </c>
      <c r="C56" s="156">
        <v>1160986.43</v>
      </c>
      <c r="D56" s="161" t="s">
        <v>608</v>
      </c>
      <c r="E56" s="160"/>
    </row>
    <row r="57" spans="1:6" x14ac:dyDescent="0.25">
      <c r="A57" s="137"/>
      <c r="B57" s="137"/>
      <c r="C57" s="137"/>
    </row>
    <row r="58" spans="1:6" x14ac:dyDescent="0.25">
      <c r="A58" s="137"/>
      <c r="B58" s="137"/>
      <c r="C58" s="137"/>
    </row>
    <row r="59" spans="1:6" x14ac:dyDescent="0.25">
      <c r="A59" s="137"/>
      <c r="B59" s="137" t="s">
        <v>67</v>
      </c>
      <c r="C59" s="137"/>
    </row>
    <row r="60" spans="1:6" x14ac:dyDescent="0.25">
      <c r="B60" s="162"/>
      <c r="C60" s="162"/>
      <c r="D60" s="162"/>
      <c r="E60" s="162"/>
    </row>
    <row r="61" spans="1:6" x14ac:dyDescent="0.25">
      <c r="B61" s="162"/>
      <c r="C61" s="162"/>
      <c r="D61" s="162"/>
      <c r="E61" s="162"/>
    </row>
    <row r="62" spans="1:6" x14ac:dyDescent="0.25">
      <c r="B62" s="12" t="str">
        <f>[10]Hoja2!A1</f>
        <v>Ing. Marisol Suárez Correa</v>
      </c>
      <c r="C62" s="12" t="str">
        <f>[10]Hoja2!C1</f>
        <v xml:space="preserve">C.P. Juan  Lara Centeno </v>
      </c>
      <c r="D62" s="162"/>
      <c r="E62" s="162"/>
    </row>
    <row r="63" spans="1:6" x14ac:dyDescent="0.25">
      <c r="B63" s="12" t="str">
        <f>[10]Hoja2!A2</f>
        <v>Presidenta Suplente del Comité</v>
      </c>
      <c r="C63" s="12" t="str">
        <f>[10]Hoja2!C2</f>
        <v xml:space="preserve">Dirección de Control y Seguimiento de Fideicomisos </v>
      </c>
      <c r="D63" s="162"/>
      <c r="E63" s="162"/>
    </row>
    <row r="64" spans="1:6" x14ac:dyDescent="0.25">
      <c r="B64" s="162"/>
      <c r="C64" s="162"/>
      <c r="D64" s="162"/>
      <c r="E64" s="162"/>
    </row>
    <row r="65" spans="2:6" x14ac:dyDescent="0.25">
      <c r="B65" s="162"/>
      <c r="C65" s="162"/>
      <c r="D65" s="162"/>
      <c r="E65" s="162"/>
    </row>
    <row r="66" spans="2:6" hidden="1" x14ac:dyDescent="0.25">
      <c r="B66" s="163" t="s">
        <v>609</v>
      </c>
      <c r="C66" s="187" t="s">
        <v>610</v>
      </c>
      <c r="D66" s="187"/>
      <c r="E66" s="187"/>
      <c r="F66" s="3"/>
    </row>
    <row r="67" spans="2:6" hidden="1" x14ac:dyDescent="0.25">
      <c r="B67" s="30" t="s">
        <v>611</v>
      </c>
      <c r="C67" s="12"/>
      <c r="D67" s="30" t="s">
        <v>612</v>
      </c>
      <c r="E67" s="12"/>
      <c r="F67" s="3"/>
    </row>
  </sheetData>
  <mergeCells count="7">
    <mergeCell ref="C66:E66"/>
    <mergeCell ref="A1:F1"/>
    <mergeCell ref="A2:F2"/>
    <mergeCell ref="A3:F3"/>
    <mergeCell ref="A4:F4"/>
    <mergeCell ref="B39:C39"/>
    <mergeCell ref="B48:C48"/>
  </mergeCells>
  <pageMargins left="0.70866141732283472" right="0.70866141732283472" top="0" bottom="0" header="0" footer="0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11</vt:i4>
      </vt:variant>
    </vt:vector>
  </HeadingPairs>
  <TitlesOfParts>
    <vt:vector size="19" baseType="lpstr">
      <vt:lpstr>Notas a los Edos Financiero </vt:lpstr>
      <vt:lpstr>ACT (2)</vt:lpstr>
      <vt:lpstr>ESF (2)</vt:lpstr>
      <vt:lpstr>VHP (2)</vt:lpstr>
      <vt:lpstr>EFE</vt:lpstr>
      <vt:lpstr>Conciliacion_Ig (2)</vt:lpstr>
      <vt:lpstr>Conciliacion_Eg (2)</vt:lpstr>
      <vt:lpstr>Memoria (2)</vt:lpstr>
      <vt:lpstr>'ACT (2)'!Área_de_impresión</vt:lpstr>
      <vt:lpstr>'Conciliacion_Eg (2)'!Área_de_impresión</vt:lpstr>
      <vt:lpstr>'Conciliacion_Ig (2)'!Área_de_impresión</vt:lpstr>
      <vt:lpstr>EFE!Área_de_impresión</vt:lpstr>
      <vt:lpstr>'ESF (2)'!Área_de_impresión</vt:lpstr>
      <vt:lpstr>'Memoria (2)'!Área_de_impresión</vt:lpstr>
      <vt:lpstr>'Notas a los Edos Financiero '!Área_de_impresión</vt:lpstr>
      <vt:lpstr>'VHP (2)'!Área_de_impresión</vt:lpstr>
      <vt:lpstr>'ACT (2)'!Títulos_a_imprimir</vt:lpstr>
      <vt:lpstr>EFE!Títulos_a_imprimir</vt:lpstr>
      <vt:lpstr>'ESF (2)'!Títulos_a_imprimir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cp:lastPrinted>2026-01-15T22:39:43Z</cp:lastPrinted>
  <dcterms:created xsi:type="dcterms:W3CDTF">2026-01-15T18:01:41Z</dcterms:created>
  <dcterms:modified xsi:type="dcterms:W3CDTF">2026-01-15T22:41:35Z</dcterms:modified>
</cp:coreProperties>
</file>