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NOTAS" sheetId="1" r:id="rId1"/>
  </sheets>
  <externalReferences>
    <externalReference r:id="rId2"/>
    <externalReference r:id="rId3"/>
    <externalReference r:id="rId4"/>
  </externalReferences>
  <definedNames>
    <definedName name="_xlnm.Print_Area" localSheetId="0">NOTAS!$A$2:$H$589</definedName>
  </definedNames>
  <calcPr calcId="125725"/>
</workbook>
</file>

<file path=xl/calcChain.xml><?xml version="1.0" encoding="utf-8"?>
<calcChain xmlns="http://schemas.openxmlformats.org/spreadsheetml/2006/main">
  <c r="C23" i="1"/>
  <c r="E23"/>
  <c r="D41"/>
  <c r="D42"/>
  <c r="D44"/>
  <c r="D45"/>
  <c r="D43" s="1"/>
  <c r="D48"/>
  <c r="D49"/>
  <c r="D47" s="1"/>
  <c r="D50"/>
  <c r="D52"/>
  <c r="D65"/>
  <c r="D63" s="1"/>
  <c r="D75"/>
  <c r="D76"/>
  <c r="D77"/>
  <c r="D78"/>
  <c r="D79"/>
  <c r="D80"/>
  <c r="D81"/>
  <c r="D82"/>
  <c r="D84"/>
  <c r="D87"/>
  <c r="D86" s="1"/>
  <c r="D83" s="1"/>
  <c r="D89"/>
  <c r="D93"/>
  <c r="D95"/>
  <c r="D88" s="1"/>
  <c r="D99"/>
  <c r="D103"/>
  <c r="D105"/>
  <c r="D111"/>
  <c r="D112"/>
  <c r="D106" s="1"/>
  <c r="D113"/>
  <c r="D115"/>
  <c r="D116"/>
  <c r="D117"/>
  <c r="D118"/>
  <c r="D121"/>
  <c r="D123"/>
  <c r="D122" s="1"/>
  <c r="D124"/>
  <c r="D155"/>
  <c r="D159"/>
  <c r="D158" s="1"/>
  <c r="D160"/>
  <c r="D163"/>
  <c r="D164"/>
  <c r="E196"/>
  <c r="F196"/>
  <c r="D208"/>
  <c r="D218"/>
  <c r="D225"/>
  <c r="G225"/>
  <c r="D230"/>
  <c r="G230"/>
  <c r="D236"/>
  <c r="F236"/>
  <c r="G236"/>
  <c r="C246"/>
  <c r="C256"/>
  <c r="C266"/>
  <c r="F272"/>
  <c r="D273"/>
  <c r="E273"/>
  <c r="F273" s="1"/>
  <c r="C281"/>
  <c r="D281"/>
  <c r="E281"/>
  <c r="D352"/>
  <c r="C360"/>
  <c r="D372"/>
  <c r="D377"/>
  <c r="C390"/>
  <c r="C397"/>
  <c r="C404"/>
  <c r="C411"/>
  <c r="C422"/>
  <c r="C427"/>
  <c r="C429"/>
  <c r="D449"/>
  <c r="D457"/>
  <c r="E457"/>
  <c r="F457"/>
  <c r="F460" s="1"/>
  <c r="D458"/>
  <c r="E458"/>
  <c r="F458" s="1"/>
  <c r="D460"/>
  <c r="E460"/>
  <c r="C468"/>
  <c r="D468"/>
  <c r="D471" s="1"/>
  <c r="C471"/>
  <c r="E481"/>
  <c r="E490" s="1"/>
  <c r="E482"/>
  <c r="E485"/>
  <c r="E486"/>
  <c r="C490"/>
  <c r="D490"/>
  <c r="C502"/>
  <c r="E514"/>
  <c r="E516"/>
  <c r="D520"/>
  <c r="E523"/>
  <c r="E529"/>
  <c r="E535"/>
  <c r="E537"/>
  <c r="D558"/>
  <c r="E556" s="1"/>
  <c r="E565" s="1"/>
  <c r="C577"/>
  <c r="D577"/>
  <c r="E577"/>
  <c r="D98" l="1"/>
  <c r="D97" s="1"/>
  <c r="D196" s="1"/>
  <c r="D40"/>
  <c r="D46"/>
  <c r="E468"/>
</calcChain>
</file>

<file path=xl/sharedStrings.xml><?xml version="1.0" encoding="utf-8"?>
<sst xmlns="http://schemas.openxmlformats.org/spreadsheetml/2006/main" count="742" uniqueCount="599">
  <si>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</si>
  <si>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</si>
  <si>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</si>
  <si>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</si>
  <si>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</si>
  <si>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</si>
  <si>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</si>
  <si>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</si>
  <si>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</si>
  <si>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</si>
  <si>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</si>
  <si>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</si>
  <si>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</si>
  <si>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</si>
  <si>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</si>
  <si>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</si>
  <si>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</si>
  <si>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</si>
  <si>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</si>
  <si>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</si>
  <si>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</si>
  <si>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</si>
  <si>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</si>
  <si>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</si>
  <si>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</si>
  <si>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</si>
  <si>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</si>
  <si>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</si>
  <si>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</si>
  <si>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</si>
  <si>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</si>
  <si>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</si>
  <si>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</si>
  <si>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</si>
  <si>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</si>
  <si>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</si>
  <si>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</si>
  <si>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</si>
  <si>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</si>
  <si>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</si>
  <si>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</si>
  <si>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 xml:space="preserve">Correspondiente del 1 de Enero al 30 de septiembre de 2018 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</si>
  <si>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</si>
  <si>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</si>
  <si>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</si>
  <si>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</si>
  <si>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</si>
  <si>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</si>
  <si>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</si>
  <si>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</si>
  <si>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</si>
  <si>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</si>
  <si>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</si>
  <si>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</si>
  <si>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</si>
  <si>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</si>
  <si>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</si>
  <si>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</si>
  <si>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</si>
  <si>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</si>
  <si>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</si>
  <si>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</si>
  <si>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</si>
  <si>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</si>
  <si>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</si>
  <si>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</si>
  <si>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11141001</t>
  </si>
  <si>
    <t>11140001</t>
  </si>
  <si>
    <t>11120002</t>
  </si>
  <si>
    <t>11120001</t>
  </si>
  <si>
    <t>1110 EFECTIVO Y EQUIVALENTES</t>
  </si>
  <si>
    <t>EFE-01 FLUJO DE EFECTIVO</t>
  </si>
  <si>
    <t>IV) NOTAS AL ESTADO DE FLUJO DE EFECTIVO</t>
  </si>
  <si>
    <t>3210 HACIENDA PUBLICA /PATRIMONIO GENERADO</t>
  </si>
  <si>
    <t>NATURALEZA</t>
  </si>
  <si>
    <t>MODIFICACION</t>
  </si>
  <si>
    <t>VHP-02 PATRIMONIO GENERADO</t>
  </si>
  <si>
    <t>Actualización de la Hacienda Pública</t>
  </si>
  <si>
    <t>313</t>
  </si>
  <si>
    <t>Aportaciones patrimoniales</t>
  </si>
  <si>
    <t>311</t>
  </si>
  <si>
    <t>TIPO</t>
  </si>
  <si>
    <t>CONCEPTO DE LA CUENTA</t>
  </si>
  <si>
    <t>VHP-01 PATRIMONIO CONTRIBUIDO</t>
  </si>
  <si>
    <t>III) NOTAS AL ESTADO DE VARIACIÓN A LA HACIEDA PÚBLICA</t>
  </si>
  <si>
    <t>Total</t>
  </si>
  <si>
    <t>Recargos y Actualizaciones</t>
  </si>
  <si>
    <t>5139000101</t>
  </si>
  <si>
    <t>Penas, multas, accesorios y actualizaciones</t>
  </si>
  <si>
    <t>51390001</t>
  </si>
  <si>
    <t>Otros Servicios Generales</t>
  </si>
  <si>
    <t>5139</t>
  </si>
  <si>
    <t>Honorarios fiduciarios y comisiones bancarias</t>
  </si>
  <si>
    <t>51340001</t>
  </si>
  <si>
    <t>Servicios Financieros, Bancarios y Comerciales</t>
  </si>
  <si>
    <t>5134</t>
  </si>
  <si>
    <t>Servicio de fotocopiado</t>
  </si>
  <si>
    <t>5133000060</t>
  </si>
  <si>
    <t>Servicios legales, de contabilidad, auditoria</t>
  </si>
  <si>
    <t>5133000010</t>
  </si>
  <si>
    <t>Servicios Profesionales, Científicos y Técnicos y</t>
  </si>
  <si>
    <t>5133</t>
  </si>
  <si>
    <t>EXPLICACION</t>
  </si>
  <si>
    <t>%GASTO</t>
  </si>
  <si>
    <t>MONTO</t>
  </si>
  <si>
    <t>ERA-03 GASTOS</t>
  </si>
  <si>
    <t>GASTOS Y OTRAS PÉRDIDAS</t>
  </si>
  <si>
    <t>INTERÉS GENERADO</t>
  </si>
  <si>
    <t>43110001</t>
  </si>
  <si>
    <t xml:space="preserve">4300 OTROS INGRESOS Y BENEFICIOS
</t>
  </si>
  <si>
    <t>CARACTERISTICAS</t>
  </si>
  <si>
    <t>NOTA</t>
  </si>
  <si>
    <t>ERA-02 OTROS INGRESOS Y BENEFICIOS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</si>
  <si>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</si>
  <si>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</si>
  <si>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</si>
  <si>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</si>
  <si>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</si>
  <si>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</si>
  <si>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</si>
  <si>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</si>
  <si>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</si>
  <si>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</si>
  <si>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</si>
  <si>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</si>
  <si>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</si>
  <si>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Otros Documentos por Pagar a Corto Plazo</t>
  </si>
  <si>
    <t>21290-0000-0000-0000-0000</t>
  </si>
  <si>
    <t>X</t>
  </si>
  <si>
    <t>Depositos no Identificados</t>
  </si>
  <si>
    <t>21190001</t>
  </si>
  <si>
    <t>OTRAS CUENTAS POR PAGAR C/P</t>
  </si>
  <si>
    <t>2119</t>
  </si>
  <si>
    <t>Cedular Servicios Profesionales</t>
  </si>
  <si>
    <t>21170004</t>
  </si>
  <si>
    <t>Retencion IVA</t>
  </si>
  <si>
    <t>21170003</t>
  </si>
  <si>
    <t>Ret. ISR Servicios Profesionales</t>
  </si>
  <si>
    <t>21170002</t>
  </si>
  <si>
    <t>ISR por Asimilables a SyS</t>
  </si>
  <si>
    <t>21170001</t>
  </si>
  <si>
    <t>Retenciones y Contribuciones por pagar a Corto Plazo</t>
  </si>
  <si>
    <t>2117</t>
  </si>
  <si>
    <t>365 DIAS</t>
  </si>
  <si>
    <t>180 DIAS</t>
  </si>
  <si>
    <t>90 DIAS</t>
  </si>
  <si>
    <t>ESF-12 CUENTAS Y DOC. POR PAGAR</t>
  </si>
  <si>
    <t>PASIVO</t>
  </si>
  <si>
    <t>ESF-11 OTROS ACTIVOS</t>
  </si>
  <si>
    <t>Almacenes Generales del Bajio SA de CV</t>
  </si>
  <si>
    <t>1282000263</t>
  </si>
  <si>
    <t>Otros</t>
  </si>
  <si>
    <t>1282000262</t>
  </si>
  <si>
    <t>Secretaria de Finanzas y Admon</t>
  </si>
  <si>
    <t>1282000261</t>
  </si>
  <si>
    <t>Ma. Silvia Rodriguez</t>
  </si>
  <si>
    <t>1282000260</t>
  </si>
  <si>
    <t>1282000259</t>
  </si>
  <si>
    <t>Programa de Seguro Municipal</t>
  </si>
  <si>
    <t>1282000258</t>
  </si>
  <si>
    <t>Tarimoro</t>
  </si>
  <si>
    <t>1282000257</t>
  </si>
  <si>
    <t>Abasolo</t>
  </si>
  <si>
    <t>1282000256</t>
  </si>
  <si>
    <t>Acámbaro</t>
  </si>
  <si>
    <t>1282000255</t>
  </si>
  <si>
    <t>Pénjamo</t>
  </si>
  <si>
    <t>1282000254</t>
  </si>
  <si>
    <t>Irapuato</t>
  </si>
  <si>
    <t>1282000253</t>
  </si>
  <si>
    <t>San Francisco</t>
  </si>
  <si>
    <t>1282000252</t>
  </si>
  <si>
    <t>Yuriría</t>
  </si>
  <si>
    <t>1282000251</t>
  </si>
  <si>
    <t>Villagrán</t>
  </si>
  <si>
    <t>1282000250</t>
  </si>
  <si>
    <t>Santiago</t>
  </si>
  <si>
    <t>1282000249</t>
  </si>
  <si>
    <t>Tarandacuaro</t>
  </si>
  <si>
    <t>1282000248</t>
  </si>
  <si>
    <t>Salvatierra</t>
  </si>
  <si>
    <t>1282000247</t>
  </si>
  <si>
    <t>Huanimaro</t>
  </si>
  <si>
    <t>1282000246</t>
  </si>
  <si>
    <t>Guanajuato</t>
  </si>
  <si>
    <t>1282000245</t>
  </si>
  <si>
    <t>Salamanca</t>
  </si>
  <si>
    <t>1282000244</t>
  </si>
  <si>
    <t>León</t>
  </si>
  <si>
    <t>1282000243</t>
  </si>
  <si>
    <t>Uriangato</t>
  </si>
  <si>
    <t>1282000242</t>
  </si>
  <si>
    <t>Santiago Maravatio</t>
  </si>
  <si>
    <t>1282000241</t>
  </si>
  <si>
    <t>Santa Cruz de Juventino Rosas</t>
  </si>
  <si>
    <t>1282000240</t>
  </si>
  <si>
    <t>Purísima del Rincón</t>
  </si>
  <si>
    <t>1282000239</t>
  </si>
  <si>
    <t>Ocampo</t>
  </si>
  <si>
    <t>1282000238</t>
  </si>
  <si>
    <t>Moroleón</t>
  </si>
  <si>
    <t>1282000237</t>
  </si>
  <si>
    <t>Jerecuaro</t>
  </si>
  <si>
    <t>1282000236</t>
  </si>
  <si>
    <t>Jaral del Progreso</t>
  </si>
  <si>
    <t>1282000235</t>
  </si>
  <si>
    <t>Cueramaro</t>
  </si>
  <si>
    <t>1282000234</t>
  </si>
  <si>
    <t>Cortazar</t>
  </si>
  <si>
    <t>1282000233</t>
  </si>
  <si>
    <t>Coroneo</t>
  </si>
  <si>
    <t>1282000232</t>
  </si>
  <si>
    <t>Comonfort</t>
  </si>
  <si>
    <t>1282000231</t>
  </si>
  <si>
    <t>Manuel Doblado</t>
  </si>
  <si>
    <t>1282000230</t>
  </si>
  <si>
    <t>Apaseo el Grande</t>
  </si>
  <si>
    <t>1282000229</t>
  </si>
  <si>
    <t>Pueblo Nuevo</t>
  </si>
  <si>
    <t>1282000228</t>
  </si>
  <si>
    <t>Pedro Maldonado Garcia</t>
  </si>
  <si>
    <t>1282000227</t>
  </si>
  <si>
    <t>Productores del Bajio Emiliano Zapata SPR de RI</t>
  </si>
  <si>
    <t>1282000226</t>
  </si>
  <si>
    <t>MA. Eugenia Sandoval Ramirez y Otros</t>
  </si>
  <si>
    <t>1282000225</t>
  </si>
  <si>
    <t>Productores de Leche La Moncada, S.P.R. de R.L.</t>
  </si>
  <si>
    <t>1282000224</t>
  </si>
  <si>
    <t>Humberto Martinez Tovar</t>
  </si>
  <si>
    <t>1282000223</t>
  </si>
  <si>
    <t>Alejandro Chavez Ledesma</t>
  </si>
  <si>
    <t>1282000222</t>
  </si>
  <si>
    <t>Unión de Ejidos de Productores Comercialización e Industrialización Agropecuaria de Irapuato</t>
  </si>
  <si>
    <t>1282000221</t>
  </si>
  <si>
    <t>Productores del Rincon S.P.R. de R.L.</t>
  </si>
  <si>
    <t>1282000220</t>
  </si>
  <si>
    <t>Ofelia Zavala Almanza</t>
  </si>
  <si>
    <t>1282000219</t>
  </si>
  <si>
    <t>Cirilo Onesto Perez</t>
  </si>
  <si>
    <t>1282000218</t>
  </si>
  <si>
    <t>J. Jesus Lopez Zepeda</t>
  </si>
  <si>
    <t>1282000217</t>
  </si>
  <si>
    <t>Ma. Sara Rangel Castillo</t>
  </si>
  <si>
    <t>1282000216</t>
  </si>
  <si>
    <t>Rodolfo Martinez Villegas</t>
  </si>
  <si>
    <t>1282000215</t>
  </si>
  <si>
    <t>Eduardo Jaraleño Espinosa</t>
  </si>
  <si>
    <t>1282000214</t>
  </si>
  <si>
    <t>Productores Unidos de San Martin del Terrero, S.P.R. de R.I.</t>
  </si>
  <si>
    <t>1282000213</t>
  </si>
  <si>
    <t>"Sociedad de Productores de Granada Apaseo el Alto, S.P.R. de R.L."</t>
  </si>
  <si>
    <t>1282000212</t>
  </si>
  <si>
    <t>Francisco Javier Guerrero Salas</t>
  </si>
  <si>
    <t>1282000211</t>
  </si>
  <si>
    <t>Ignacio Perez Ramirez</t>
  </si>
  <si>
    <t>1282000210</t>
  </si>
  <si>
    <t>Virginio Rodriguez Herrera</t>
  </si>
  <si>
    <t>1282000209</t>
  </si>
  <si>
    <t>Prod. de San Pedro Piedra Gorda, S.P.R de R.I.</t>
  </si>
  <si>
    <t>1282000208</t>
  </si>
  <si>
    <t>J. Jesus Ordaz Verduzco</t>
  </si>
  <si>
    <t>1282000207</t>
  </si>
  <si>
    <t>Everardo Rosillo Moreno</t>
  </si>
  <si>
    <t>1282000206</t>
  </si>
  <si>
    <t>Francisco Orduña Ramirez</t>
  </si>
  <si>
    <t>1282000205</t>
  </si>
  <si>
    <t>Ma. Eugenia Sandoval Ramirez</t>
  </si>
  <si>
    <t>1282000204</t>
  </si>
  <si>
    <t>Agroproductores Aliados del Bajio, SPR de RL</t>
  </si>
  <si>
    <t>1282000203</t>
  </si>
  <si>
    <t>Victor Manuel Bermudez Olivares</t>
  </si>
  <si>
    <t>1282000202</t>
  </si>
  <si>
    <t>Eloy Moises Sosa Ramirez</t>
  </si>
  <si>
    <t>1282000201</t>
  </si>
  <si>
    <t>Estim. por Perd. de  Ctas. Incobr.  LP</t>
  </si>
  <si>
    <t>12820002</t>
  </si>
  <si>
    <t>1280 ESTIMACIÓN POR PÉRDIDA O DETERIORO DE ACTIVOS NO CIRCULANTES</t>
  </si>
  <si>
    <t>ESF-10   ESTIMACIONES Y DETERIOROS</t>
  </si>
  <si>
    <t>1260 DEPRECIAC, DET. Y AMORTIZAC ACUMULADA DE BIENES</t>
  </si>
  <si>
    <t>CRITERIO</t>
  </si>
  <si>
    <t>ESF-09 INTANGIBLES Y DIFERIDOS</t>
  </si>
  <si>
    <t xml:space="preserve"> </t>
  </si>
  <si>
    <t>12410 Mobiliario y Equipo</t>
  </si>
  <si>
    <t>ESF-08 BIENES MUEBLES E INMUEBLES</t>
  </si>
  <si>
    <t>* BIENES MUEBLES, INMUEBLES E INTAGIBLES</t>
  </si>
  <si>
    <t>Frigorífico de Guanajuato SA CV</t>
  </si>
  <si>
    <t>Acciones</t>
  </si>
  <si>
    <t>12140-8300-0000-0001-0002</t>
  </si>
  <si>
    <t>Unión Ganadera Reg de Gto</t>
  </si>
  <si>
    <t>12140-8300-0000-0001-0001</t>
  </si>
  <si>
    <t>12140-0000-0000-0000-0000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</si>
  <si>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</si>
  <si>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</si>
  <si>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</si>
  <si>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</si>
  <si>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</si>
  <si>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</si>
  <si>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</si>
  <si>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</si>
  <si>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</si>
  <si>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</si>
  <si>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</si>
  <si>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</si>
  <si>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</si>
  <si>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11300 Derechos a recibir bienes o servicios</t>
  </si>
  <si>
    <t>11290 Otros Derechos a Recibir Efectivo o Eq a Corto Pla</t>
  </si>
  <si>
    <t>11260 Prestamos Otorgados a Corto Plazo</t>
  </si>
  <si>
    <t>11230 Dedudores Pendientes por Recuperar</t>
  </si>
  <si>
    <t>ESF-03 DEUDORES P/RECUPERAR</t>
  </si>
  <si>
    <t>122200010104</t>
  </si>
  <si>
    <t>122200010103</t>
  </si>
  <si>
    <t>Secretaría de Finanzas y Admon.</t>
  </si>
  <si>
    <t>122200010102</t>
  </si>
  <si>
    <t>Ma. Silvia Rodríguez</t>
  </si>
  <si>
    <t>122200010101</t>
  </si>
  <si>
    <t>Cartera Vencida</t>
  </si>
  <si>
    <t>1222000101</t>
  </si>
  <si>
    <t>'12220-0000-0000-0000-0000</t>
  </si>
  <si>
    <t>12220 Deudores diversos a largo plazo</t>
  </si>
  <si>
    <t>122100070130</t>
  </si>
  <si>
    <t>122100070129</t>
  </si>
  <si>
    <t>122100070128</t>
  </si>
  <si>
    <t>122100070127</t>
  </si>
  <si>
    <t>122100070126</t>
  </si>
  <si>
    <t>122100070125</t>
  </si>
  <si>
    <t>122100070124</t>
  </si>
  <si>
    <t>122100070123</t>
  </si>
  <si>
    <t>122100070122</t>
  </si>
  <si>
    <t>122100070121</t>
  </si>
  <si>
    <t>122100070120</t>
  </si>
  <si>
    <t>122100070119</t>
  </si>
  <si>
    <t>122100070118</t>
  </si>
  <si>
    <t>122100070117</t>
  </si>
  <si>
    <t>122100070116</t>
  </si>
  <si>
    <t>122100070115</t>
  </si>
  <si>
    <t>122100070114</t>
  </si>
  <si>
    <t>122100070113</t>
  </si>
  <si>
    <t>122100070112</t>
  </si>
  <si>
    <t>122100070111</t>
  </si>
  <si>
    <t>122100070110</t>
  </si>
  <si>
    <t>122100070109</t>
  </si>
  <si>
    <t>122100070108</t>
  </si>
  <si>
    <t>122100070107</t>
  </si>
  <si>
    <t>122100070106</t>
  </si>
  <si>
    <t>122100070105</t>
  </si>
  <si>
    <t>122100070104</t>
  </si>
  <si>
    <t>122100070103</t>
  </si>
  <si>
    <t>122100070102</t>
  </si>
  <si>
    <t>122100070101</t>
  </si>
  <si>
    <t>1221000701</t>
  </si>
  <si>
    <t>Programa de Insumos Agrícolas</t>
  </si>
  <si>
    <t>12210007</t>
  </si>
  <si>
    <t>Integradora Gto de Productores de Frijol SA de CV</t>
  </si>
  <si>
    <t>122100060103</t>
  </si>
  <si>
    <t>Raúl Godoy Obregón</t>
  </si>
  <si>
    <t>122100060102</t>
  </si>
  <si>
    <t>122100060101</t>
  </si>
  <si>
    <t>Cartera Legal</t>
  </si>
  <si>
    <t>1221000601</t>
  </si>
  <si>
    <t>FIDEFRIJOL</t>
  </si>
  <si>
    <t>12210006</t>
  </si>
  <si>
    <t>M Natalia Cruz Flores</t>
  </si>
  <si>
    <t>122100050333</t>
  </si>
  <si>
    <t>Juan Silva Almaraz</t>
  </si>
  <si>
    <t>122100050332</t>
  </si>
  <si>
    <t>El Buen Toro SPR de RL</t>
  </si>
  <si>
    <t>122100050331</t>
  </si>
  <si>
    <t>SPR Lácteos Salvatierra de RL</t>
  </si>
  <si>
    <t>122100050330</t>
  </si>
  <si>
    <t>Arturo Martínez Martínez</t>
  </si>
  <si>
    <t>122100050329</t>
  </si>
  <si>
    <t>J. Faustino Maldonado Ramírez</t>
  </si>
  <si>
    <t>122100050328</t>
  </si>
  <si>
    <t>Pedro Domínguez Martínez</t>
  </si>
  <si>
    <t>122100050327</t>
  </si>
  <si>
    <t>Jesús Bustos</t>
  </si>
  <si>
    <t>122100050326</t>
  </si>
  <si>
    <t>Juvenal Tierrafría Teniente</t>
  </si>
  <si>
    <t>122100050325</t>
  </si>
  <si>
    <t>Juan Cuellar Guerrero</t>
  </si>
  <si>
    <t>122100050324</t>
  </si>
  <si>
    <t>Gustavo Yebras Pacheco</t>
  </si>
  <si>
    <t>122100050323</t>
  </si>
  <si>
    <t>Salvador Yebra Pacheco</t>
  </si>
  <si>
    <t>122100050322</t>
  </si>
  <si>
    <t>Luis Manuel Ruiz Torres</t>
  </si>
  <si>
    <t>122100050321</t>
  </si>
  <si>
    <t>Carlos Sánchez Mendoza</t>
  </si>
  <si>
    <t>122100050320</t>
  </si>
  <si>
    <t>Obdulia Ríos Hernández</t>
  </si>
  <si>
    <t>122100050319</t>
  </si>
  <si>
    <t>Juan Pacheco Moreno</t>
  </si>
  <si>
    <t>122100050318</t>
  </si>
  <si>
    <t>J. Luis Ríos Reyes</t>
  </si>
  <si>
    <t>122100050317</t>
  </si>
  <si>
    <t>Alicia Pérez M.</t>
  </si>
  <si>
    <t>122100050316</t>
  </si>
  <si>
    <t>Zeferino Olalde Núñez</t>
  </si>
  <si>
    <t>122100050315</t>
  </si>
  <si>
    <t>Ofelia Almanza García</t>
  </si>
  <si>
    <t>122100050314</t>
  </si>
  <si>
    <t>Pueblo Grande, SPR de RL</t>
  </si>
  <si>
    <t>122100050313</t>
  </si>
  <si>
    <t>Juan Manuel Maldonado</t>
  </si>
  <si>
    <t>122100050312</t>
  </si>
  <si>
    <t>Unión de Productores de Leche del Rincón de Tamayo, SC</t>
  </si>
  <si>
    <t>122100050311</t>
  </si>
  <si>
    <t>Sociedad Cooperativa de Consumo Agropecuario San José el Nuevo, SCL</t>
  </si>
  <si>
    <t>122100050310</t>
  </si>
  <si>
    <t>Jesús Parra García</t>
  </si>
  <si>
    <t>122100050309</t>
  </si>
  <si>
    <t>J. Encarnación García Maldonado</t>
  </si>
  <si>
    <t>122100050308</t>
  </si>
  <si>
    <t>Olimpia Maldonado García</t>
  </si>
  <si>
    <t>122100050307</t>
  </si>
  <si>
    <t>J. Jesús Domínguez Martínez</t>
  </si>
  <si>
    <t>122100050306</t>
  </si>
  <si>
    <t>José Zamora Cazares</t>
  </si>
  <si>
    <t>122100050305</t>
  </si>
  <si>
    <t>María Ana de Jesús Huerta Fiscal</t>
  </si>
  <si>
    <t>122100050304</t>
  </si>
  <si>
    <t>Antonio Gómez Rivera</t>
  </si>
  <si>
    <t>122100050303</t>
  </si>
  <si>
    <t>La Herradura  Produce S.P.R de R.L</t>
  </si>
  <si>
    <t>122100050302</t>
  </si>
  <si>
    <t>J. Merced Mejía López</t>
  </si>
  <si>
    <t>122100050301</t>
  </si>
  <si>
    <t>1221000503</t>
  </si>
  <si>
    <t>Armando Ortiz Puga</t>
  </si>
  <si>
    <t>122100050201</t>
  </si>
  <si>
    <t>Cartera Vigente</t>
  </si>
  <si>
    <t>1221000502</t>
  </si>
  <si>
    <t>Ma. Eugenia Sandoval Ramírez y Otros</t>
  </si>
  <si>
    <t>12210005010316</t>
  </si>
  <si>
    <t>Productores de Leche la Moncada SPR DE RL</t>
  </si>
  <si>
    <t>12210005010315</t>
  </si>
  <si>
    <t>Pedro Maldonado García</t>
  </si>
  <si>
    <t>12210005010314</t>
  </si>
  <si>
    <t>Humberto Martínez Tovar</t>
  </si>
  <si>
    <t>12210005010313</t>
  </si>
  <si>
    <t>Alejandro Chávez Ledesma</t>
  </si>
  <si>
    <t>12210005010312</t>
  </si>
  <si>
    <t>12210005010311</t>
  </si>
  <si>
    <t>Productores del Rincón SPR de RL</t>
  </si>
  <si>
    <t>12210005010310</t>
  </si>
  <si>
    <t>12210005010309</t>
  </si>
  <si>
    <t>12210005010308</t>
  </si>
  <si>
    <t>Ignacio Soto Trejo</t>
  </si>
  <si>
    <t>12210005010307</t>
  </si>
  <si>
    <t>Javier García Centeno</t>
  </si>
  <si>
    <t>12210005010306</t>
  </si>
  <si>
    <t>Cirilo Onesto Pérez</t>
  </si>
  <si>
    <t>12210005010304</t>
  </si>
  <si>
    <t>J. Jesús López Zepeda</t>
  </si>
  <si>
    <t>12210005010303</t>
  </si>
  <si>
    <t>12210005010302</t>
  </si>
  <si>
    <t>Rodolfo Martínez Villegas</t>
  </si>
  <si>
    <t>12210005010301</t>
  </si>
  <si>
    <t>Apoyos Refaccionarios</t>
  </si>
  <si>
    <t>122100050103</t>
  </si>
  <si>
    <t>12210005010202</t>
  </si>
  <si>
    <t>Productores Unidos de San Martín del Terrero, SPR de RI</t>
  </si>
  <si>
    <t>12210005010201</t>
  </si>
  <si>
    <t>Apoyos de Habilitación o Avió</t>
  </si>
  <si>
    <t>122100050102</t>
  </si>
  <si>
    <t>Sociedad de productores de Granada Apaseo el Alto, SPR de RL</t>
  </si>
  <si>
    <t>12210005010103</t>
  </si>
  <si>
    <t>12210005010102</t>
  </si>
  <si>
    <t>Ignacio Pérez Ramírez</t>
  </si>
  <si>
    <t>12210005010101</t>
  </si>
  <si>
    <t>Apoyos Simples o en Cta. C</t>
  </si>
  <si>
    <t>122100050101</t>
  </si>
  <si>
    <t>1221000501</t>
  </si>
  <si>
    <t>FIRE 2000</t>
  </si>
  <si>
    <t>12210005</t>
  </si>
  <si>
    <t>Agroproductores Unidos de Yuriría S.P.R. de R.L.</t>
  </si>
  <si>
    <t>122100040301</t>
  </si>
  <si>
    <t>1221000403</t>
  </si>
  <si>
    <t>María Deyanira Alarcón Salmerón</t>
  </si>
  <si>
    <t>122100040201</t>
  </si>
  <si>
    <t>1221000402</t>
  </si>
  <si>
    <t>Rio Lerma Gto SRL de IP de CV</t>
  </si>
  <si>
    <t>122100040103</t>
  </si>
  <si>
    <t>Modulo de Riego Abasolo S.P.R de R.L.</t>
  </si>
  <si>
    <t>122100040102</t>
  </si>
  <si>
    <t>Servi Asociación Abasolo SRL</t>
  </si>
  <si>
    <t>122100040101</t>
  </si>
  <si>
    <t>1221000401</t>
  </si>
  <si>
    <t>FIDESAG</t>
  </si>
  <si>
    <t>12210004</t>
  </si>
  <si>
    <t>Casa Noble Servicios Agropecuarios S.A. de C.V.</t>
  </si>
  <si>
    <t>122100030201</t>
  </si>
  <si>
    <t>1221000302</t>
  </si>
  <si>
    <t>122100030101</t>
  </si>
  <si>
    <t>1221000301</t>
  </si>
  <si>
    <t>FICOMEG</t>
  </si>
  <si>
    <t>12210003</t>
  </si>
  <si>
    <t>Claudio Santoyo Cabello</t>
  </si>
  <si>
    <t>122100020221</t>
  </si>
  <si>
    <t>El Pergamino de Romita SPR de RL</t>
  </si>
  <si>
    <t>122100020220</t>
  </si>
  <si>
    <t>Ejido de Duarte</t>
  </si>
  <si>
    <t>122100020219</t>
  </si>
  <si>
    <t>Graneros Camacho SPR de RL</t>
  </si>
  <si>
    <t>122100020217</t>
  </si>
  <si>
    <t>Productores la Herradura de Pénjamo SPR De RL</t>
  </si>
  <si>
    <t>122100020215</t>
  </si>
  <si>
    <t>Red Estatal del Campo Ac</t>
  </si>
  <si>
    <t>122100020214</t>
  </si>
  <si>
    <t>Asociacion para la Agricultura Sostenible de Siembra Directa</t>
  </si>
  <si>
    <t>122100020213</t>
  </si>
  <si>
    <t>Campesina de Huanimaro</t>
  </si>
  <si>
    <t>122100020212</t>
  </si>
  <si>
    <t>Integradora Agropecuaria del Centro SA de CV</t>
  </si>
  <si>
    <t>122100020211</t>
  </si>
  <si>
    <t>Natural Alimenticia, S.A. de C.V.</t>
  </si>
  <si>
    <t>122100020210</t>
  </si>
  <si>
    <t>J. Luz Jiménez Márquez</t>
  </si>
  <si>
    <t>122100020209</t>
  </si>
  <si>
    <t>Lechera San Luis el Alto SPR de R.I.</t>
  </si>
  <si>
    <t>122100020208</t>
  </si>
  <si>
    <t>Juan José Jáuregui Indart y/o tall akerra SA de CV</t>
  </si>
  <si>
    <t>122100020207</t>
  </si>
  <si>
    <t>Lorenzo Rodriguez Montoya</t>
  </si>
  <si>
    <t>122100020206</t>
  </si>
  <si>
    <t>Industrial Molinera de Lagos, S.A de C.V.</t>
  </si>
  <si>
    <t>122100020205</t>
  </si>
  <si>
    <t>El torito Suizo SPR de RL</t>
  </si>
  <si>
    <t>122100020204</t>
  </si>
  <si>
    <t>Garci EST SPR de RL</t>
  </si>
  <si>
    <t>122100020203</t>
  </si>
  <si>
    <t>Agronegocios del Bicentenario, S.P.R. de R.L.</t>
  </si>
  <si>
    <t>122100020202</t>
  </si>
  <si>
    <t>Guillermo Casto Cantú</t>
  </si>
  <si>
    <t>122100020201</t>
  </si>
  <si>
    <t>1221000202</t>
  </si>
  <si>
    <t>Virginio Rodríguez Herrera</t>
  </si>
  <si>
    <t>122100020116</t>
  </si>
  <si>
    <t>Productores de San Pedro Piedra Gorda SPR de RL</t>
  </si>
  <si>
    <t>122100020115</t>
  </si>
  <si>
    <t>J Jesús Ordaz Verduzco</t>
  </si>
  <si>
    <t>122100020114</t>
  </si>
  <si>
    <t>122100020113</t>
  </si>
  <si>
    <t>Francisco Orduña Ramírez</t>
  </si>
  <si>
    <t>122100020112</t>
  </si>
  <si>
    <t>Ma. Eugenia Sandoval Ramírez</t>
  </si>
  <si>
    <t>122100020111</t>
  </si>
  <si>
    <t>Agroproductores Aliados del Bajío SPR DE RL</t>
  </si>
  <si>
    <t>122100020110</t>
  </si>
  <si>
    <t>Víctor Manuel Bermúdez Olivares</t>
  </si>
  <si>
    <t>122100020109</t>
  </si>
  <si>
    <t>Eloy Moisés Sosa Ramírez</t>
  </si>
  <si>
    <t>122100020108</t>
  </si>
  <si>
    <t>Programa Seguro Municipal</t>
  </si>
  <si>
    <t>122100020107</t>
  </si>
  <si>
    <t>María Martina Campos Torres y Otros</t>
  </si>
  <si>
    <t>122100020106</t>
  </si>
  <si>
    <t>Integradora Agropecuaria del Bajío S de RL de CV</t>
  </si>
  <si>
    <t>122100020105</t>
  </si>
  <si>
    <t>Juan Miguel LLanos Mendoza</t>
  </si>
  <si>
    <t>122100020103</t>
  </si>
  <si>
    <t>Sociedad Integral Sancristo, SPR de RL</t>
  </si>
  <si>
    <t>122100020102</t>
  </si>
  <si>
    <t>Ricardo Enrique Gómez Alba</t>
  </si>
  <si>
    <t>122100020101</t>
  </si>
  <si>
    <t>1221000201</t>
  </si>
  <si>
    <t>FIMICRO</t>
  </si>
  <si>
    <t>12210002</t>
  </si>
  <si>
    <t>Unión Regional de Pequeños Ganaderos Productores de leche de Gto SPR de RL</t>
  </si>
  <si>
    <t>122100010202</t>
  </si>
  <si>
    <t>Unión de Productores de Leche del Noroeste de Gto SPR de RL</t>
  </si>
  <si>
    <t>122100010201</t>
  </si>
  <si>
    <t>1221000102</t>
  </si>
  <si>
    <t>Unión Ganadera Regional de GTO</t>
  </si>
  <si>
    <t>122100010101</t>
  </si>
  <si>
    <t>1221000101</t>
  </si>
  <si>
    <t>FIREG</t>
  </si>
  <si>
    <t>12210001</t>
  </si>
  <si>
    <t>Doc. por Cobrar L.P. FIDESAG</t>
  </si>
  <si>
    <t>12210</t>
  </si>
  <si>
    <t>12210 Documentos por Cobrar a Largo Plazo</t>
  </si>
  <si>
    <t>11220 Cuentas por Cobrar a CP</t>
  </si>
  <si>
    <t>2015</t>
  </si>
  <si>
    <t>2016</t>
  </si>
  <si>
    <t>ESF-02 INGRESOS P/RECUPERAR</t>
  </si>
  <si>
    <t>* DERECHOSA RECIBIR EFECTIVO Y EQUIVALENTES Y BIENES O SERVICIOS A RECIBIR</t>
  </si>
  <si>
    <t>1211 INVERSIONES A LP</t>
  </si>
  <si>
    <t>Mercado de dinero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</si>
  <si>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</si>
  <si>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</si>
  <si>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</si>
  <si>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</si>
  <si>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</si>
  <si>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</si>
  <si>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</si>
  <si>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FIDEICOMISO PARA EL DESARROLLO DE LOS SECTORES AGRICOLA, GANADERO, RURAL Y DE PESCA PARA EL ESTADO DE GUANAJUATO &lt;&lt;FIDESAG&gt;&gt;</t>
  </si>
  <si>
    <t>Ente Público:</t>
  </si>
  <si>
    <t xml:space="preserve">al 30 de septiembre de 2018 </t>
  </si>
  <si>
    <t xml:space="preserve">NOTAS A LOS ESTADOS FINANCIEROS 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</si>
</sst>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0.0%"/>
    <numFmt numFmtId="168" formatCode="#,##0.00000000_ ;\-#,##0.00000000\ "/>
    <numFmt numFmtId="169" formatCode="General_)"/>
    <numFmt numFmtId="170" formatCode="_-[$€-2]* #,##0.00_-;\-[$€-2]* #,##0.00_-;_-[$€-2]* &quot;-&quot;??_-"/>
    <numFmt numFmtId="171" formatCode="_-* #,##0.00\ _€_-;\-* #,##0.00\ _€_-;_-* &quot;-&quot;??\ _€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Soberana Sans Light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8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9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70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3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</cellStyleXfs>
  <cellXfs count="304">
    <xf numFmtId="0" fontId="0" fillId="0" borderId="0" xfId="0"/>
    <xf numFmtId="0" fontId="3" fillId="11" borderId="0" xfId="0" applyFont="1" applyFill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11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4" fontId="5" fillId="0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3" fillId="0" borderId="7" xfId="0" applyNumberFormat="1" applyFont="1" applyFill="1" applyBorder="1"/>
    <xf numFmtId="164" fontId="7" fillId="0" borderId="7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7" fillId="13" borderId="8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6" fillId="11" borderId="9" xfId="0" applyNumberFormat="1" applyFont="1" applyFill="1" applyBorder="1"/>
    <xf numFmtId="164" fontId="3" fillId="0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3" fillId="11" borderId="0" xfId="0" applyNumberFormat="1" applyFont="1" applyFill="1" applyBorder="1"/>
    <xf numFmtId="43" fontId="3" fillId="11" borderId="0" xfId="1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0" fontId="12" fillId="0" borderId="4" xfId="0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43" fontId="3" fillId="11" borderId="0" xfId="1" applyFont="1" applyFill="1" applyBorder="1"/>
    <xf numFmtId="43" fontId="12" fillId="0" borderId="4" xfId="1" applyFont="1" applyFill="1" applyBorder="1" applyAlignment="1">
      <alignment horizontal="right" vertical="center"/>
    </xf>
    <xf numFmtId="43" fontId="11" fillId="0" borderId="4" xfId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0" borderId="0" xfId="0" applyFont="1" applyFill="1" applyAlignment="1">
      <alignment horizontal="right"/>
    </xf>
    <xf numFmtId="4" fontId="12" fillId="0" borderId="4" xfId="0" applyNumberFormat="1" applyFont="1" applyFill="1" applyBorder="1" applyAlignment="1">
      <alignment horizontal="right" vertical="center"/>
    </xf>
    <xf numFmtId="0" fontId="14" fillId="0" borderId="0" xfId="0" applyFont="1"/>
    <xf numFmtId="4" fontId="3" fillId="11" borderId="0" xfId="0" applyNumberFormat="1" applyFont="1" applyFill="1"/>
    <xf numFmtId="0" fontId="3" fillId="0" borderId="4" xfId="0" applyFont="1" applyFill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vertical="center"/>
    </xf>
    <xf numFmtId="0" fontId="12" fillId="11" borderId="0" xfId="0" applyFont="1" applyFill="1" applyAlignment="1">
      <alignment horizontal="center" vertical="center"/>
    </xf>
    <xf numFmtId="43" fontId="12" fillId="0" borderId="4" xfId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11" borderId="0" xfId="0" applyFont="1" applyFill="1" applyAlignment="1">
      <alignment vertical="center"/>
    </xf>
    <xf numFmtId="43" fontId="12" fillId="0" borderId="4" xfId="1" applyFont="1" applyBorder="1" applyAlignment="1">
      <alignment horizontal="center" vertical="center"/>
    </xf>
    <xf numFmtId="43" fontId="3" fillId="0" borderId="4" xfId="1" applyFont="1" applyFill="1" applyBorder="1"/>
    <xf numFmtId="0" fontId="11" fillId="0" borderId="4" xfId="0" applyFont="1" applyBorder="1" applyAlignment="1">
      <alignment vertical="center" wrapText="1"/>
    </xf>
    <xf numFmtId="43" fontId="3" fillId="0" borderId="0" xfId="1" applyFont="1" applyFill="1" applyBorder="1"/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0" xfId="0" applyFont="1" applyFill="1" applyBorder="1"/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64" fontId="6" fillId="11" borderId="0" xfId="0" applyNumberFormat="1" applyFont="1" applyFill="1" applyBorder="1"/>
    <xf numFmtId="164" fontId="3" fillId="0" borderId="6" xfId="0" applyNumberFormat="1" applyFont="1" applyFill="1" applyBorder="1"/>
    <xf numFmtId="164" fontId="6" fillId="11" borderId="5" xfId="0" applyNumberFormat="1" applyFont="1" applyFill="1" applyBorder="1"/>
    <xf numFmtId="164" fontId="3" fillId="0" borderId="8" xfId="0" applyNumberFormat="1" applyFont="1" applyFill="1" applyBorder="1"/>
    <xf numFmtId="164" fontId="3" fillId="0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6" fontId="5" fillId="12" borderId="4" xfId="0" applyNumberFormat="1" applyFont="1" applyFill="1" applyBorder="1" applyAlignment="1">
      <alignment horizontal="right" vertical="center"/>
    </xf>
    <xf numFmtId="166" fontId="5" fillId="0" borderId="4" xfId="0" applyNumberFormat="1" applyFont="1" applyFill="1" applyBorder="1" applyAlignment="1">
      <alignment horizontal="right" vertical="center"/>
    </xf>
    <xf numFmtId="164" fontId="6" fillId="11" borderId="6" xfId="0" applyNumberFormat="1" applyFont="1" applyFill="1" applyBorder="1"/>
    <xf numFmtId="164" fontId="6" fillId="11" borderId="8" xfId="0" applyNumberFormat="1" applyFont="1" applyFill="1" applyBorder="1"/>
    <xf numFmtId="49" fontId="9" fillId="11" borderId="8" xfId="0" applyNumberFormat="1" applyFont="1" applyFill="1" applyBorder="1" applyAlignment="1">
      <alignment horizontal="left"/>
    </xf>
    <xf numFmtId="4" fontId="16" fillId="14" borderId="8" xfId="0" applyNumberFormat="1" applyFont="1" applyFill="1" applyBorder="1" applyAlignment="1">
      <alignment horizontal="right" vertical="top"/>
    </xf>
    <xf numFmtId="49" fontId="16" fillId="14" borderId="8" xfId="0" applyNumberFormat="1" applyFont="1" applyFill="1" applyBorder="1" applyAlignment="1">
      <alignment horizontal="left" vertical="top"/>
    </xf>
    <xf numFmtId="4" fontId="16" fillId="0" borderId="8" xfId="0" applyNumberFormat="1" applyFont="1" applyFill="1" applyBorder="1" applyAlignment="1">
      <alignment horizontal="right" vertical="top"/>
    </xf>
    <xf numFmtId="0" fontId="0" fillId="0" borderId="8" xfId="0" applyBorder="1"/>
    <xf numFmtId="49" fontId="17" fillId="14" borderId="8" xfId="0" applyNumberFormat="1" applyFont="1" applyFill="1" applyBorder="1" applyAlignment="1">
      <alignment horizontal="left" vertical="top"/>
    </xf>
    <xf numFmtId="164" fontId="3" fillId="11" borderId="8" xfId="0" applyNumberFormat="1" applyFont="1" applyFill="1" applyBorder="1"/>
    <xf numFmtId="49" fontId="17" fillId="14" borderId="10" xfId="0" applyNumberFormat="1" applyFont="1" applyFill="1" applyBorder="1" applyAlignment="1">
      <alignment horizontal="left" vertical="top"/>
    </xf>
    <xf numFmtId="164" fontId="7" fillId="11" borderId="10" xfId="0" applyNumberFormat="1" applyFont="1" applyFill="1" applyBorder="1"/>
    <xf numFmtId="164" fontId="7" fillId="0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164" fontId="6" fillId="11" borderId="10" xfId="0" applyNumberFormat="1" applyFont="1" applyFill="1" applyBorder="1"/>
    <xf numFmtId="43" fontId="5" fillId="12" borderId="11" xfId="1" applyFont="1" applyFill="1" applyBorder="1" applyAlignment="1">
      <alignment horizontal="right" vertical="center"/>
    </xf>
    <xf numFmtId="43" fontId="5" fillId="12" borderId="12" xfId="1" applyFont="1" applyFill="1" applyBorder="1" applyAlignment="1">
      <alignment horizontal="right" vertical="center"/>
    </xf>
    <xf numFmtId="43" fontId="5" fillId="0" borderId="4" xfId="1" applyFont="1" applyFill="1" applyBorder="1" applyAlignment="1">
      <alignment horizontal="right" vertical="center"/>
    </xf>
    <xf numFmtId="43" fontId="5" fillId="12" borderId="4" xfId="1" applyFont="1" applyFill="1" applyBorder="1" applyAlignment="1">
      <alignment horizontal="right" vertical="center"/>
    </xf>
    <xf numFmtId="0" fontId="3" fillId="11" borderId="6" xfId="0" applyFont="1" applyFill="1" applyBorder="1"/>
    <xf numFmtId="164" fontId="3" fillId="11" borderId="6" xfId="0" applyNumberFormat="1" applyFont="1" applyFill="1" applyBorder="1"/>
    <xf numFmtId="4" fontId="9" fillId="0" borderId="8" xfId="0" applyNumberFormat="1" applyFont="1" applyFill="1" applyBorder="1"/>
    <xf numFmtId="4" fontId="9" fillId="11" borderId="8" xfId="0" applyNumberFormat="1" applyFont="1" applyFill="1" applyBorder="1"/>
    <xf numFmtId="164" fontId="3" fillId="11" borderId="10" xfId="0" applyNumberFormat="1" applyFont="1" applyFill="1" applyBorder="1"/>
    <xf numFmtId="4" fontId="9" fillId="0" borderId="10" xfId="0" applyNumberFormat="1" applyFont="1" applyFill="1" applyBorder="1"/>
    <xf numFmtId="4" fontId="9" fillId="11" borderId="10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4" xfId="5" applyFont="1" applyFill="1" applyBorder="1" applyAlignment="1">
      <alignment horizontal="center" vertical="center" wrapText="1"/>
    </xf>
    <xf numFmtId="0" fontId="6" fillId="11" borderId="0" xfId="0" applyFont="1" applyFill="1"/>
    <xf numFmtId="44" fontId="3" fillId="11" borderId="0" xfId="0" applyNumberFormat="1" applyFont="1" applyFill="1"/>
    <xf numFmtId="164" fontId="6" fillId="11" borderId="11" xfId="0" applyNumberFormat="1" applyFont="1" applyFill="1" applyBorder="1"/>
    <xf numFmtId="164" fontId="6" fillId="11" borderId="4" xfId="0" applyNumberFormat="1" applyFont="1" applyFill="1" applyBorder="1"/>
    <xf numFmtId="44" fontId="7" fillId="0" borderId="16" xfId="2" applyFont="1" applyFill="1" applyBorder="1"/>
    <xf numFmtId="44" fontId="7" fillId="11" borderId="4" xfId="2" applyFont="1" applyFill="1" applyBorder="1"/>
    <xf numFmtId="49" fontId="5" fillId="11" borderId="12" xfId="0" applyNumberFormat="1" applyFont="1" applyFill="1" applyBorder="1" applyAlignment="1">
      <alignment horizontal="left"/>
    </xf>
    <xf numFmtId="43" fontId="6" fillId="11" borderId="0" xfId="1" applyFont="1" applyFill="1" applyBorder="1"/>
    <xf numFmtId="4" fontId="18" fillId="14" borderId="8" xfId="0" applyNumberFormat="1" applyFont="1" applyFill="1" applyBorder="1" applyAlignment="1">
      <alignment horizontal="right" vertical="top"/>
    </xf>
    <xf numFmtId="4" fontId="18" fillId="0" borderId="8" xfId="0" applyNumberFormat="1" applyFont="1" applyFill="1" applyBorder="1" applyAlignment="1">
      <alignment horizontal="right" vertical="top"/>
    </xf>
    <xf numFmtId="49" fontId="16" fillId="14" borderId="14" xfId="0" applyNumberFormat="1" applyFont="1" applyFill="1" applyBorder="1" applyAlignment="1">
      <alignment horizontal="left" vertical="top"/>
    </xf>
    <xf numFmtId="43" fontId="6" fillId="11" borderId="2" xfId="1" applyFont="1" applyFill="1" applyBorder="1"/>
    <xf numFmtId="4" fontId="16" fillId="14" borderId="10" xfId="0" applyNumberFormat="1" applyFont="1" applyFill="1" applyBorder="1" applyAlignment="1">
      <alignment horizontal="right" vertical="top"/>
    </xf>
    <xf numFmtId="4" fontId="16" fillId="0" borderId="10" xfId="0" applyNumberFormat="1" applyFont="1" applyFill="1" applyBorder="1" applyAlignment="1">
      <alignment horizontal="right" vertical="top"/>
    </xf>
    <xf numFmtId="49" fontId="16" fillId="14" borderId="10" xfId="0" applyNumberFormat="1" applyFont="1" applyFill="1" applyBorder="1" applyAlignment="1">
      <alignment horizontal="left" vertical="top"/>
    </xf>
    <xf numFmtId="49" fontId="16" fillId="14" borderId="15" xfId="0" applyNumberFormat="1" applyFont="1" applyFill="1" applyBorder="1" applyAlignment="1">
      <alignment horizontal="left" vertical="top"/>
    </xf>
    <xf numFmtId="0" fontId="7" fillId="12" borderId="10" xfId="5" applyFont="1" applyFill="1" applyBorder="1" applyAlignment="1">
      <alignment horizontal="center" vertical="center" wrapText="1"/>
    </xf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0" xfId="1" applyFont="1" applyFill="1"/>
    <xf numFmtId="164" fontId="3" fillId="11" borderId="11" xfId="0" applyNumberFormat="1" applyFont="1" applyFill="1" applyBorder="1"/>
    <xf numFmtId="9" fontId="7" fillId="11" borderId="4" xfId="3" applyFont="1" applyFill="1" applyBorder="1"/>
    <xf numFmtId="44" fontId="7" fillId="0" borderId="12" xfId="2" applyFont="1" applyFill="1" applyBorder="1"/>
    <xf numFmtId="164" fontId="7" fillId="11" borderId="4" xfId="0" applyNumberFormat="1" applyFont="1" applyFill="1" applyBorder="1"/>
    <xf numFmtId="49" fontId="5" fillId="11" borderId="4" xfId="0" applyNumberFormat="1" applyFont="1" applyFill="1" applyBorder="1" applyAlignment="1">
      <alignment horizontal="left"/>
    </xf>
    <xf numFmtId="164" fontId="3" fillId="11" borderId="7" xfId="0" applyNumberFormat="1" applyFont="1" applyFill="1" applyBorder="1"/>
    <xf numFmtId="9" fontId="3" fillId="11" borderId="8" xfId="3" applyFont="1" applyFill="1" applyBorder="1"/>
    <xf numFmtId="4" fontId="16" fillId="0" borderId="14" xfId="0" applyNumberFormat="1" applyFont="1" applyFill="1" applyBorder="1" applyAlignment="1">
      <alignment horizontal="right" vertical="top"/>
    </xf>
    <xf numFmtId="167" fontId="3" fillId="11" borderId="8" xfId="3" applyNumberFormat="1" applyFont="1" applyFill="1" applyBorder="1"/>
    <xf numFmtId="10" fontId="3" fillId="11" borderId="8" xfId="3" applyNumberFormat="1" applyFont="1" applyFill="1" applyBorder="1"/>
    <xf numFmtId="4" fontId="9" fillId="0" borderId="14" xfId="0" applyNumberFormat="1" applyFont="1" applyFill="1" applyBorder="1" applyAlignment="1">
      <alignment horizontal="right" vertical="top"/>
    </xf>
    <xf numFmtId="164" fontId="3" fillId="11" borderId="9" xfId="0" applyNumberFormat="1" applyFont="1" applyFill="1" applyBorder="1"/>
    <xf numFmtId="9" fontId="3" fillId="11" borderId="10" xfId="3" applyFont="1" applyFill="1" applyBorder="1"/>
    <xf numFmtId="4" fontId="17" fillId="0" borderId="15" xfId="0" applyNumberFormat="1" applyFont="1" applyFill="1" applyBorder="1" applyAlignment="1">
      <alignment horizontal="right" vertical="top"/>
    </xf>
    <xf numFmtId="4" fontId="7" fillId="0" borderId="10" xfId="4" applyNumberFormat="1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164" fontId="5" fillId="12" borderId="4" xfId="0" applyNumberFormat="1" applyFont="1" applyFill="1" applyBorder="1" applyAlignment="1">
      <alignment horizontal="right" vertical="center"/>
    </xf>
    <xf numFmtId="49" fontId="5" fillId="11" borderId="10" xfId="0" applyNumberFormat="1" applyFont="1" applyFill="1" applyBorder="1" applyAlignment="1">
      <alignment horizontal="left" wrapText="1"/>
    </xf>
    <xf numFmtId="49" fontId="5" fillId="11" borderId="8" xfId="0" applyNumberFormat="1" applyFont="1" applyFill="1" applyBorder="1" applyAlignment="1">
      <alignment horizontal="left" wrapText="1"/>
    </xf>
    <xf numFmtId="164" fontId="5" fillId="11" borderId="6" xfId="0" applyNumberFormat="1" applyFont="1" applyFill="1" applyBorder="1"/>
    <xf numFmtId="164" fontId="5" fillId="0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4" fontId="3" fillId="11" borderId="4" xfId="0" applyNumberFormat="1" applyFont="1" applyFill="1" applyBorder="1"/>
    <xf numFmtId="164" fontId="3" fillId="11" borderId="7" xfId="0" applyNumberFormat="1" applyFont="1" applyFill="1" applyBorder="1" applyAlignment="1">
      <alignment horizontal="center"/>
    </xf>
    <xf numFmtId="4" fontId="16" fillId="14" borderId="8" xfId="0" applyNumberFormat="1" applyFont="1" applyFill="1" applyBorder="1" applyAlignment="1">
      <alignment horizontal="center" vertical="top"/>
    </xf>
    <xf numFmtId="164" fontId="3" fillId="0" borderId="14" xfId="0" applyNumberFormat="1" applyFont="1" applyFill="1" applyBorder="1"/>
    <xf numFmtId="164" fontId="3" fillId="11" borderId="11" xfId="0" applyNumberFormat="1" applyFont="1" applyFill="1" applyBorder="1" applyAlignment="1">
      <alignment horizontal="center"/>
    </xf>
    <xf numFmtId="4" fontId="16" fillId="14" borderId="4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/>
    <xf numFmtId="164" fontId="3" fillId="11" borderId="8" xfId="0" applyNumberFormat="1" applyFont="1" applyFill="1" applyBorder="1" applyAlignment="1">
      <alignment horizontal="center"/>
    </xf>
    <xf numFmtId="0" fontId="3" fillId="0" borderId="14" xfId="0" applyFont="1" applyFill="1" applyBorder="1"/>
    <xf numFmtId="43" fontId="3" fillId="0" borderId="14" xfId="1" applyFont="1" applyFill="1" applyBorder="1"/>
    <xf numFmtId="0" fontId="3" fillId="0" borderId="15" xfId="0" applyFont="1" applyFill="1" applyBorder="1"/>
    <xf numFmtId="0" fontId="3" fillId="0" borderId="6" xfId="0" applyFont="1" applyFill="1" applyBorder="1"/>
    <xf numFmtId="0" fontId="3" fillId="11" borderId="13" xfId="0" applyFont="1" applyFill="1" applyBorder="1"/>
    <xf numFmtId="0" fontId="3" fillId="0" borderId="8" xfId="0" applyFont="1" applyFill="1" applyBorder="1"/>
    <xf numFmtId="0" fontId="3" fillId="11" borderId="14" xfId="0" applyFont="1" applyFill="1" applyBorder="1"/>
    <xf numFmtId="4" fontId="3" fillId="0" borderId="10" xfId="0" applyNumberFormat="1" applyFont="1" applyFill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vertical="center" wrapText="1"/>
    </xf>
    <xf numFmtId="43" fontId="5" fillId="12" borderId="6" xfId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/>
    </xf>
    <xf numFmtId="0" fontId="0" fillId="0" borderId="6" xfId="0" applyBorder="1"/>
    <xf numFmtId="43" fontId="3" fillId="0" borderId="8" xfId="1" applyFont="1" applyFill="1" applyBorder="1" applyAlignment="1">
      <alignment horizontal="center"/>
    </xf>
    <xf numFmtId="49" fontId="5" fillId="11" borderId="14" xfId="0" applyNumberFormat="1" applyFont="1" applyFill="1" applyBorder="1" applyAlignment="1">
      <alignment horizontal="left"/>
    </xf>
    <xf numFmtId="49" fontId="5" fillId="12" borderId="4" xfId="0" applyNumberFormat="1" applyFont="1" applyFill="1" applyBorder="1" applyAlignment="1">
      <alignment horizontal="left" vertical="center"/>
    </xf>
    <xf numFmtId="0" fontId="3" fillId="12" borderId="4" xfId="0" applyFont="1" applyFill="1" applyBorder="1"/>
    <xf numFmtId="165" fontId="7" fillId="13" borderId="8" xfId="0" applyNumberFormat="1" applyFont="1" applyFill="1" applyBorder="1" applyAlignment="1">
      <alignment horizontal="center"/>
    </xf>
    <xf numFmtId="0" fontId="7" fillId="11" borderId="0" xfId="0" applyFont="1" applyFill="1"/>
    <xf numFmtId="44" fontId="7" fillId="11" borderId="5" xfId="2" applyFont="1" applyFill="1" applyBorder="1"/>
    <xf numFmtId="44" fontId="7" fillId="0" borderId="6" xfId="2" applyFont="1" applyFill="1" applyBorder="1"/>
    <xf numFmtId="4" fontId="16" fillId="14" borderId="7" xfId="0" applyNumberFormat="1" applyFont="1" applyFill="1" applyBorder="1" applyAlignment="1">
      <alignment horizontal="right" vertical="top"/>
    </xf>
    <xf numFmtId="49" fontId="19" fillId="14" borderId="8" xfId="0" applyNumberFormat="1" applyFont="1" applyFill="1" applyBorder="1" applyAlignment="1">
      <alignment horizontal="left" vertical="top"/>
    </xf>
    <xf numFmtId="0" fontId="20" fillId="11" borderId="0" xfId="0" applyFont="1" applyFill="1" applyBorder="1"/>
    <xf numFmtId="164" fontId="5" fillId="11" borderId="0" xfId="0" applyNumberFormat="1" applyFont="1" applyFill="1" applyBorder="1"/>
    <xf numFmtId="164" fontId="5" fillId="0" borderId="0" xfId="0" applyNumberFormat="1" applyFont="1" applyFill="1" applyBorder="1"/>
    <xf numFmtId="49" fontId="5" fillId="11" borderId="0" xfId="0" applyNumberFormat="1" applyFont="1" applyFill="1" applyBorder="1" applyAlignment="1">
      <alignment horizontal="left"/>
    </xf>
    <xf numFmtId="49" fontId="5" fillId="12" borderId="11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43" fontId="6" fillId="11" borderId="7" xfId="1" applyFont="1" applyFill="1" applyBorder="1" applyAlignment="1">
      <alignment horizontal="right"/>
    </xf>
    <xf numFmtId="43" fontId="3" fillId="0" borderId="7" xfId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center"/>
    </xf>
    <xf numFmtId="49" fontId="19" fillId="14" borderId="10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center"/>
    </xf>
    <xf numFmtId="164" fontId="5" fillId="12" borderId="11" xfId="0" applyNumberFormat="1" applyFont="1" applyFill="1" applyBorder="1"/>
    <xf numFmtId="164" fontId="5" fillId="12" borderId="16" xfId="0" applyNumberFormat="1" applyFont="1" applyFill="1" applyBorder="1"/>
    <xf numFmtId="164" fontId="5" fillId="0" borderId="12" xfId="0" applyNumberFormat="1" applyFont="1" applyFill="1" applyBorder="1"/>
    <xf numFmtId="164" fontId="6" fillId="11" borderId="3" xfId="0" applyNumberFormat="1" applyFont="1" applyFill="1" applyBorder="1"/>
    <xf numFmtId="164" fontId="3" fillId="0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9" fontId="5" fillId="12" borderId="4" xfId="0" applyNumberFormat="1" applyFont="1" applyFill="1" applyBorder="1" applyAlignment="1">
      <alignment horizontal="center" vertical="center" wrapText="1"/>
    </xf>
    <xf numFmtId="164" fontId="7" fillId="11" borderId="12" xfId="0" applyNumberFormat="1" applyFont="1" applyFill="1" applyBorder="1"/>
    <xf numFmtId="0" fontId="3" fillId="11" borderId="16" xfId="0" applyFont="1" applyFill="1" applyBorder="1"/>
    <xf numFmtId="44" fontId="7" fillId="0" borderId="4" xfId="2" applyFont="1" applyFill="1" applyBorder="1"/>
    <xf numFmtId="164" fontId="7" fillId="11" borderId="8" xfId="0" applyNumberFormat="1" applyFont="1" applyFill="1" applyBorder="1"/>
    <xf numFmtId="164" fontId="7" fillId="11" borderId="14" xfId="0" applyNumberFormat="1" applyFont="1" applyFill="1" applyBorder="1"/>
    <xf numFmtId="44" fontId="7" fillId="0" borderId="8" xfId="2" applyFont="1" applyFill="1" applyBorder="1"/>
    <xf numFmtId="164" fontId="21" fillId="11" borderId="8" xfId="0" applyNumberFormat="1" applyFont="1" applyFill="1" applyBorder="1"/>
    <xf numFmtId="49" fontId="22" fillId="11" borderId="8" xfId="0" applyNumberFormat="1" applyFont="1" applyFill="1" applyBorder="1" applyAlignment="1">
      <alignment horizontal="left"/>
    </xf>
    <xf numFmtId="164" fontId="23" fillId="11" borderId="4" xfId="0" applyNumberFormat="1" applyFont="1" applyFill="1" applyBorder="1"/>
    <xf numFmtId="43" fontId="23" fillId="11" borderId="12" xfId="1" applyFont="1" applyFill="1" applyBorder="1"/>
    <xf numFmtId="43" fontId="4" fillId="11" borderId="16" xfId="1" applyFont="1" applyFill="1" applyBorder="1"/>
    <xf numFmtId="43" fontId="23" fillId="11" borderId="4" xfId="1" applyFont="1" applyFill="1" applyBorder="1"/>
    <xf numFmtId="49" fontId="24" fillId="11" borderId="4" xfId="0" applyNumberFormat="1" applyFont="1" applyFill="1" applyBorder="1" applyAlignment="1">
      <alignment horizontal="left"/>
    </xf>
    <xf numFmtId="44" fontId="3" fillId="0" borderId="8" xfId="2" applyFont="1" applyFill="1" applyBorder="1"/>
    <xf numFmtId="164" fontId="3" fillId="11" borderId="14" xfId="0" applyNumberFormat="1" applyFont="1" applyFill="1" applyBorder="1"/>
    <xf numFmtId="168" fontId="3" fillId="11" borderId="0" xfId="0" applyNumberFormat="1" applyFont="1" applyFill="1"/>
    <xf numFmtId="43" fontId="7" fillId="11" borderId="4" xfId="1" applyFont="1" applyFill="1" applyBorder="1"/>
    <xf numFmtId="164" fontId="23" fillId="11" borderId="11" xfId="0" applyNumberFormat="1" applyFont="1" applyFill="1" applyBorder="1"/>
    <xf numFmtId="43" fontId="25" fillId="11" borderId="8" xfId="1" applyFont="1" applyFill="1" applyBorder="1"/>
    <xf numFmtId="43" fontId="4" fillId="11" borderId="0" xfId="1" applyFont="1" applyFill="1" applyBorder="1"/>
    <xf numFmtId="49" fontId="26" fillId="14" borderId="18" xfId="0" applyNumberFormat="1" applyFont="1" applyFill="1" applyBorder="1" applyAlignment="1">
      <alignment horizontal="left" vertical="top"/>
    </xf>
    <xf numFmtId="49" fontId="27" fillId="14" borderId="8" xfId="0" applyNumberFormat="1" applyFont="1" applyFill="1" applyBorder="1" applyAlignment="1">
      <alignment horizontal="left" vertical="top"/>
    </xf>
    <xf numFmtId="43" fontId="6" fillId="11" borderId="8" xfId="1" applyFont="1" applyFill="1" applyBorder="1"/>
    <xf numFmtId="43" fontId="6" fillId="11" borderId="7" xfId="1" applyFont="1" applyFill="1" applyBorder="1"/>
    <xf numFmtId="43" fontId="6" fillId="11" borderId="10" xfId="1" applyFont="1" applyFill="1" applyBorder="1"/>
    <xf numFmtId="43" fontId="6" fillId="11" borderId="9" xfId="1" applyFont="1" applyFill="1" applyBorder="1"/>
    <xf numFmtId="43" fontId="7" fillId="12" borderId="4" xfId="1" applyFont="1" applyFill="1" applyBorder="1"/>
    <xf numFmtId="164" fontId="7" fillId="11" borderId="11" xfId="0" applyNumberFormat="1" applyFont="1" applyFill="1" applyBorder="1"/>
    <xf numFmtId="43" fontId="6" fillId="11" borderId="6" xfId="1" applyFont="1" applyFill="1" applyBorder="1"/>
    <xf numFmtId="43" fontId="6" fillId="0" borderId="5" xfId="1" applyFont="1" applyFill="1" applyBorder="1"/>
    <xf numFmtId="49" fontId="16" fillId="14" borderId="6" xfId="0" applyNumberFormat="1" applyFont="1" applyFill="1" applyBorder="1" applyAlignment="1">
      <alignment horizontal="left" vertical="top"/>
    </xf>
    <xf numFmtId="43" fontId="3" fillId="11" borderId="8" xfId="1" applyFont="1" applyFill="1" applyBorder="1"/>
    <xf numFmtId="49" fontId="16" fillId="0" borderId="8" xfId="0" applyNumberFormat="1" applyFont="1" applyFill="1" applyBorder="1" applyAlignment="1">
      <alignment horizontal="left" vertical="top"/>
    </xf>
    <xf numFmtId="43" fontId="3" fillId="0" borderId="7" xfId="1" applyFont="1" applyFill="1" applyBorder="1"/>
    <xf numFmtId="49" fontId="16" fillId="14" borderId="8" xfId="0" quotePrefix="1" applyNumberFormat="1" applyFont="1" applyFill="1" applyBorder="1" applyAlignment="1">
      <alignment horizontal="left" vertical="top"/>
    </xf>
    <xf numFmtId="43" fontId="3" fillId="11" borderId="7" xfId="1" applyFont="1" applyFill="1" applyBorder="1"/>
    <xf numFmtId="43" fontId="7" fillId="0" borderId="7" xfId="1" applyFont="1" applyFill="1" applyBorder="1"/>
    <xf numFmtId="49" fontId="17" fillId="0" borderId="8" xfId="0" applyNumberFormat="1" applyFont="1" applyFill="1" applyBorder="1" applyAlignment="1">
      <alignment horizontal="left" vertical="top"/>
    </xf>
    <xf numFmtId="49" fontId="16" fillId="0" borderId="8" xfId="0" applyNumberFormat="1" applyFont="1" applyFill="1" applyBorder="1" applyAlignment="1">
      <alignment horizontal="left" vertical="top" wrapText="1"/>
    </xf>
    <xf numFmtId="0" fontId="28" fillId="0" borderId="0" xfId="0" applyFont="1" applyFill="1"/>
    <xf numFmtId="43" fontId="9" fillId="0" borderId="8" xfId="1" applyFont="1" applyFill="1" applyBorder="1"/>
    <xf numFmtId="43" fontId="9" fillId="0" borderId="7" xfId="1" applyFont="1" applyFill="1" applyBorder="1"/>
    <xf numFmtId="49" fontId="9" fillId="0" borderId="8" xfId="0" applyNumberFormat="1" applyFont="1" applyFill="1" applyBorder="1" applyAlignment="1">
      <alignment horizontal="left" vertical="top"/>
    </xf>
    <xf numFmtId="49" fontId="9" fillId="14" borderId="8" xfId="0" applyNumberFormat="1" applyFont="1" applyFill="1" applyBorder="1" applyAlignment="1">
      <alignment horizontal="left" vertical="top"/>
    </xf>
    <xf numFmtId="43" fontId="16" fillId="0" borderId="8" xfId="1" applyFont="1" applyFill="1" applyBorder="1" applyAlignment="1">
      <alignment horizontal="right" vertical="top"/>
    </xf>
    <xf numFmtId="49" fontId="16" fillId="0" borderId="14" xfId="0" applyNumberFormat="1" applyFont="1" applyFill="1" applyBorder="1" applyAlignment="1">
      <alignment horizontal="left" vertical="top"/>
    </xf>
    <xf numFmtId="49" fontId="29" fillId="14" borderId="8" xfId="0" applyNumberFormat="1" applyFont="1" applyFill="1" applyBorder="1" applyAlignment="1">
      <alignment horizontal="left" vertical="top"/>
    </xf>
    <xf numFmtId="43" fontId="7" fillId="0" borderId="0" xfId="1" applyFont="1" applyFill="1"/>
    <xf numFmtId="0" fontId="0" fillId="0" borderId="0" xfId="0" applyFill="1"/>
    <xf numFmtId="43" fontId="3" fillId="0" borderId="8" xfId="1" applyFont="1" applyFill="1" applyBorder="1"/>
    <xf numFmtId="43" fontId="17" fillId="0" borderId="8" xfId="1" applyFont="1" applyFill="1" applyBorder="1" applyAlignment="1">
      <alignment horizontal="right" vertical="top"/>
    </xf>
    <xf numFmtId="49" fontId="17" fillId="14" borderId="14" xfId="0" applyNumberFormat="1" applyFont="1" applyFill="1" applyBorder="1" applyAlignment="1">
      <alignment horizontal="left" vertical="top"/>
    </xf>
    <xf numFmtId="43" fontId="6" fillId="0" borderId="7" xfId="1" applyFont="1" applyFill="1" applyBorder="1"/>
    <xf numFmtId="49" fontId="17" fillId="14" borderId="8" xfId="0" quotePrefix="1" applyNumberFormat="1" applyFont="1" applyFill="1" applyBorder="1" applyAlignment="1">
      <alignment horizontal="left" vertical="top"/>
    </xf>
    <xf numFmtId="164" fontId="5" fillId="11" borderId="3" xfId="0" applyNumberFormat="1" applyFont="1" applyFill="1" applyBorder="1"/>
    <xf numFmtId="164" fontId="5" fillId="0" borderId="3" xfId="0" applyNumberFormat="1" applyFont="1" applyFill="1" applyBorder="1"/>
    <xf numFmtId="49" fontId="5" fillId="11" borderId="3" xfId="0" applyNumberFormat="1" applyFont="1" applyFill="1" applyBorder="1" applyAlignment="1">
      <alignment horizontal="left"/>
    </xf>
    <xf numFmtId="4" fontId="3" fillId="11" borderId="8" xfId="0" applyNumberFormat="1" applyFont="1" applyFill="1" applyBorder="1"/>
    <xf numFmtId="49" fontId="17" fillId="13" borderId="8" xfId="0" applyNumberFormat="1" applyFont="1" applyFill="1" applyBorder="1" applyAlignment="1">
      <alignment horizontal="center" vertical="top"/>
    </xf>
    <xf numFmtId="0" fontId="21" fillId="11" borderId="0" xfId="0" applyFont="1" applyFill="1" applyBorder="1"/>
    <xf numFmtId="0" fontId="7" fillId="11" borderId="0" xfId="0" applyFont="1" applyFill="1" applyBorder="1"/>
    <xf numFmtId="166" fontId="6" fillId="11" borderId="6" xfId="0" applyNumberFormat="1" applyFont="1" applyFill="1" applyBorder="1"/>
    <xf numFmtId="0" fontId="6" fillId="0" borderId="0" xfId="0" applyFont="1"/>
    <xf numFmtId="0" fontId="5" fillId="11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11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30" fillId="11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" fillId="11" borderId="3" xfId="0" applyFont="1" applyFill="1" applyBorder="1"/>
    <xf numFmtId="0" fontId="5" fillId="0" borderId="3" xfId="0" applyNumberFormat="1" applyFont="1" applyFill="1" applyBorder="1" applyAlignment="1" applyProtection="1">
      <protection locked="0"/>
    </xf>
    <xf numFmtId="0" fontId="5" fillId="11" borderId="3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DESAG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9-18%20Fidesag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8">
          <cell r="D28">
            <v>205226.16</v>
          </cell>
        </row>
        <row r="32">
          <cell r="D32">
            <v>0</v>
          </cell>
        </row>
        <row r="43">
          <cell r="I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56">
          <cell r="H56">
            <v>7407754.9400000013</v>
          </cell>
        </row>
      </sheetData>
      <sheetData sheetId="2">
        <row r="43">
          <cell r="H43">
            <v>509836.67999999993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6902149.2599999998</v>
          </cell>
        </row>
        <row r="44">
          <cell r="I44">
            <v>168686446.13999999</v>
          </cell>
          <cell r="J44">
            <v>139003996.12</v>
          </cell>
        </row>
        <row r="46">
          <cell r="I46">
            <v>17047426.68</v>
          </cell>
          <cell r="J46">
            <v>15622603.99</v>
          </cell>
        </row>
        <row r="48">
          <cell r="I48">
            <v>-24953436.720000003</v>
          </cell>
          <cell r="J48">
            <v>-27380881.400000002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598"/>
  <sheetViews>
    <sheetView showGridLines="0" tabSelected="1" zoomScale="80" zoomScaleNormal="80" workbookViewId="0"/>
  </sheetViews>
  <sheetFormatPr baseColWidth="10" defaultRowHeight="12.75"/>
  <cols>
    <col min="1" max="1" width="11.42578125" style="1"/>
    <col min="2" max="2" width="55.42578125" style="1" customWidth="1"/>
    <col min="3" max="3" width="51.42578125" style="1" customWidth="1"/>
    <col min="4" max="4" width="26.7109375" style="2" customWidth="1"/>
    <col min="5" max="6" width="26.7109375" style="1" customWidth="1"/>
    <col min="7" max="7" width="14.85546875" style="1" bestFit="1" customWidth="1"/>
    <col min="8" max="16384" width="11.42578125" style="1"/>
  </cols>
  <sheetData>
    <row r="2" spans="1:9" ht="4.5" customHeight="1">
      <c r="A2" s="303"/>
      <c r="B2" s="303"/>
      <c r="C2" s="303"/>
      <c r="D2" s="303"/>
      <c r="E2" s="303"/>
      <c r="F2" s="303"/>
      <c r="G2" s="303"/>
      <c r="H2" s="303"/>
    </row>
    <row r="3" spans="1:9" ht="15" customHeight="1">
      <c r="A3" s="302" t="s">
        <v>598</v>
      </c>
      <c r="B3" s="302"/>
      <c r="C3" s="302"/>
      <c r="D3" s="302"/>
      <c r="E3" s="302"/>
      <c r="F3" s="302"/>
      <c r="G3" s="302"/>
      <c r="H3" s="302"/>
    </row>
    <row r="4" spans="1:9" ht="24" customHeight="1">
      <c r="A4" s="302" t="s">
        <v>597</v>
      </c>
      <c r="B4" s="302"/>
      <c r="C4" s="302"/>
      <c r="D4" s="302"/>
      <c r="E4" s="302"/>
      <c r="F4" s="302"/>
      <c r="G4" s="302"/>
      <c r="H4" s="302"/>
    </row>
    <row r="5" spans="1:9">
      <c r="B5" s="301"/>
      <c r="C5" s="286"/>
      <c r="D5" s="288"/>
      <c r="E5" s="287"/>
      <c r="F5" s="287"/>
    </row>
    <row r="7" spans="1:9">
      <c r="B7" s="300" t="s">
        <v>596</v>
      </c>
      <c r="C7" s="299" t="s">
        <v>595</v>
      </c>
      <c r="D7" s="298"/>
      <c r="E7" s="297"/>
      <c r="F7" s="297"/>
      <c r="G7" s="297"/>
      <c r="H7" s="294"/>
      <c r="I7" s="8"/>
    </row>
    <row r="8" spans="1:9">
      <c r="H8" s="8"/>
      <c r="I8" s="8"/>
    </row>
    <row r="9" spans="1:9" ht="15">
      <c r="A9" s="296" t="s">
        <v>594</v>
      </c>
      <c r="B9" s="296"/>
      <c r="C9" s="296"/>
      <c r="D9" s="296"/>
      <c r="E9" s="296"/>
      <c r="F9" s="296"/>
      <c r="G9" s="296"/>
      <c r="H9" s="296"/>
    </row>
    <row r="10" spans="1:9">
      <c r="B10" s="295"/>
      <c r="C10" s="294"/>
      <c r="D10" s="293"/>
      <c r="E10" s="8"/>
      <c r="F10" s="292"/>
    </row>
    <row r="11" spans="1:9">
      <c r="B11" s="84" t="s">
        <v>593</v>
      </c>
      <c r="C11" s="291"/>
      <c r="D11" s="288"/>
      <c r="E11" s="287"/>
      <c r="F11" s="287"/>
    </row>
    <row r="12" spans="1:9">
      <c r="B12" s="290"/>
      <c r="C12" s="286"/>
      <c r="D12" s="288"/>
      <c r="E12" s="287"/>
      <c r="F12" s="287"/>
    </row>
    <row r="13" spans="1:9">
      <c r="B13" s="289" t="s">
        <v>592</v>
      </c>
      <c r="C13" s="286"/>
      <c r="D13" s="288"/>
      <c r="E13" s="287"/>
      <c r="F13" s="287"/>
    </row>
    <row r="14" spans="1:9">
      <c r="C14" s="286"/>
    </row>
    <row r="15" spans="1:9">
      <c r="B15" s="206" t="s">
        <v>591</v>
      </c>
      <c r="C15" s="8"/>
      <c r="D15" s="82"/>
      <c r="E15" s="8"/>
    </row>
    <row r="16" spans="1:9">
      <c r="B16" s="284"/>
      <c r="C16" s="8"/>
      <c r="D16" s="82"/>
      <c r="E16" s="8"/>
    </row>
    <row r="17" spans="2:6" ht="20.25" customHeight="1">
      <c r="B17" s="198" t="s">
        <v>590</v>
      </c>
      <c r="C17" s="14" t="s">
        <v>104</v>
      </c>
      <c r="D17" s="15" t="s">
        <v>81</v>
      </c>
      <c r="E17" s="14" t="s">
        <v>589</v>
      </c>
    </row>
    <row r="18" spans="2:6">
      <c r="B18" s="29" t="s">
        <v>588</v>
      </c>
      <c r="C18" s="107"/>
      <c r="D18" s="89">
        <v>0</v>
      </c>
      <c r="E18" s="107">
        <v>0</v>
      </c>
    </row>
    <row r="19" spans="2:6">
      <c r="B19" s="98" t="s">
        <v>67</v>
      </c>
      <c r="C19" s="238">
        <v>6901526.4100000001</v>
      </c>
      <c r="D19" s="216" t="s">
        <v>587</v>
      </c>
      <c r="E19" s="95">
        <v>0</v>
      </c>
    </row>
    <row r="20" spans="2:6">
      <c r="B20" s="98"/>
      <c r="C20" s="238">
        <v>0</v>
      </c>
      <c r="D20" s="88">
        <v>0</v>
      </c>
      <c r="E20" s="95">
        <v>0</v>
      </c>
    </row>
    <row r="21" spans="2:6">
      <c r="B21" s="98"/>
      <c r="C21" s="238"/>
      <c r="D21" s="88">
        <v>0</v>
      </c>
      <c r="E21" s="95">
        <v>0</v>
      </c>
    </row>
    <row r="22" spans="2:6">
      <c r="B22" s="19" t="s">
        <v>586</v>
      </c>
      <c r="C22" s="285"/>
      <c r="D22" s="86">
        <v>0</v>
      </c>
      <c r="E22" s="94">
        <v>0</v>
      </c>
    </row>
    <row r="23" spans="2:6">
      <c r="B23" s="284"/>
      <c r="C23" s="158">
        <f>SUM(C19:C22)</f>
        <v>6901526.4100000001</v>
      </c>
      <c r="D23" s="15"/>
      <c r="E23" s="14">
        <f>SUM(E18:E22)</f>
        <v>0</v>
      </c>
    </row>
    <row r="24" spans="2:6">
      <c r="B24" s="284"/>
      <c r="C24" s="8"/>
      <c r="D24" s="82"/>
      <c r="E24" s="8"/>
    </row>
    <row r="25" spans="2:6">
      <c r="B25" s="284"/>
      <c r="C25" s="8"/>
      <c r="D25" s="82"/>
      <c r="E25" s="8"/>
    </row>
    <row r="26" spans="2:6">
      <c r="B26" s="284"/>
      <c r="C26" s="8"/>
      <c r="D26" s="82"/>
      <c r="E26" s="8"/>
    </row>
    <row r="27" spans="2:6">
      <c r="B27" s="206" t="s">
        <v>585</v>
      </c>
      <c r="C27" s="283"/>
      <c r="D27" s="82"/>
      <c r="E27" s="8"/>
    </row>
    <row r="29" spans="2:6">
      <c r="B29" s="198" t="s">
        <v>584</v>
      </c>
      <c r="C29" s="14" t="s">
        <v>82</v>
      </c>
      <c r="D29" s="15" t="s">
        <v>104</v>
      </c>
      <c r="E29" s="14" t="s">
        <v>583</v>
      </c>
      <c r="F29" s="14" t="s">
        <v>582</v>
      </c>
    </row>
    <row r="30" spans="2:6">
      <c r="B30" s="29" t="s">
        <v>581</v>
      </c>
      <c r="C30" s="116"/>
      <c r="D30" s="89"/>
      <c r="E30" s="116"/>
      <c r="F30" s="102"/>
    </row>
    <row r="31" spans="2:6">
      <c r="B31" s="98"/>
      <c r="C31" s="282" t="s">
        <v>5</v>
      </c>
      <c r="D31" s="99"/>
      <c r="E31" s="97"/>
      <c r="F31" s="281"/>
    </row>
    <row r="32" spans="2:6">
      <c r="B32" s="98"/>
      <c r="C32" s="98"/>
      <c r="D32" s="99"/>
      <c r="E32" s="281"/>
      <c r="F32" s="281"/>
    </row>
    <row r="33" spans="2:7">
      <c r="B33" s="145"/>
      <c r="C33" s="144" t="s">
        <v>85</v>
      </c>
      <c r="D33" s="226"/>
      <c r="E33" s="144"/>
      <c r="F33" s="144"/>
      <c r="G33" s="239"/>
    </row>
    <row r="34" spans="2:7">
      <c r="B34" s="209"/>
      <c r="C34" s="207"/>
      <c r="D34" s="208"/>
      <c r="E34" s="207"/>
      <c r="F34" s="207"/>
      <c r="G34" s="239"/>
    </row>
    <row r="35" spans="2:7">
      <c r="B35" s="209"/>
      <c r="C35" s="207"/>
      <c r="D35" s="208"/>
      <c r="E35" s="207"/>
      <c r="F35" s="207"/>
      <c r="G35" s="239"/>
    </row>
    <row r="36" spans="2:7">
      <c r="B36" s="280"/>
      <c r="C36" s="278"/>
      <c r="D36" s="279"/>
      <c r="E36" s="278"/>
      <c r="F36" s="278"/>
      <c r="G36" s="239"/>
    </row>
    <row r="37" spans="2:7" ht="15">
      <c r="B37" s="101" t="s">
        <v>580</v>
      </c>
      <c r="C37" s="98"/>
      <c r="D37" s="276"/>
      <c r="E37" s="246"/>
      <c r="F37" s="246"/>
      <c r="G37"/>
    </row>
    <row r="38" spans="2:7" ht="15">
      <c r="B38" s="277" t="s">
        <v>579</v>
      </c>
      <c r="C38" s="101" t="s">
        <v>578</v>
      </c>
      <c r="D38" s="276"/>
      <c r="E38" s="246"/>
      <c r="F38" s="246"/>
      <c r="G38"/>
    </row>
    <row r="39" spans="2:7" ht="15">
      <c r="B39" s="98"/>
      <c r="C39" s="98"/>
      <c r="D39" s="276"/>
      <c r="E39" s="246"/>
      <c r="F39" s="246"/>
      <c r="G39"/>
    </row>
    <row r="40" spans="2:7" ht="15">
      <c r="B40" s="98" t="s">
        <v>577</v>
      </c>
      <c r="C40" s="101" t="s">
        <v>576</v>
      </c>
      <c r="D40" s="260">
        <f>+D41+D43</f>
        <v>21606249.370000001</v>
      </c>
      <c r="E40" s="255"/>
      <c r="F40" s="255"/>
      <c r="G40"/>
    </row>
    <row r="41" spans="2:7" ht="15">
      <c r="B41" s="98" t="s">
        <v>575</v>
      </c>
      <c r="C41" s="275" t="s">
        <v>315</v>
      </c>
      <c r="D41" s="274">
        <f>+D42</f>
        <v>18992640</v>
      </c>
      <c r="F41" s="255"/>
      <c r="G41"/>
    </row>
    <row r="42" spans="2:7" ht="15">
      <c r="B42" s="98" t="s">
        <v>574</v>
      </c>
      <c r="C42" s="98" t="s">
        <v>573</v>
      </c>
      <c r="D42" s="257">
        <f>18881921.56+110718.44</f>
        <v>18992640</v>
      </c>
      <c r="E42" s="259">
        <v>18456342.399999999</v>
      </c>
      <c r="F42" s="255"/>
      <c r="G42"/>
    </row>
    <row r="43" spans="2:7" ht="15">
      <c r="B43" s="98" t="s">
        <v>572</v>
      </c>
      <c r="C43" s="101" t="s">
        <v>357</v>
      </c>
      <c r="D43" s="260">
        <f>+D44+D45</f>
        <v>2613609.37</v>
      </c>
      <c r="E43" s="255"/>
      <c r="F43" s="255"/>
      <c r="G43"/>
    </row>
    <row r="44" spans="2:7" ht="15">
      <c r="B44" s="98" t="s">
        <v>571</v>
      </c>
      <c r="C44" s="98" t="s">
        <v>570</v>
      </c>
      <c r="D44" s="257">
        <f>1021304.16+5988.65</f>
        <v>1027292.81</v>
      </c>
      <c r="E44" s="255">
        <v>998285.01</v>
      </c>
      <c r="F44" s="255"/>
      <c r="G44"/>
    </row>
    <row r="45" spans="2:7" ht="15">
      <c r="B45" s="98" t="s">
        <v>569</v>
      </c>
      <c r="C45" s="98" t="s">
        <v>568</v>
      </c>
      <c r="D45" s="257">
        <f>1577069.06+9247.5</f>
        <v>1586316.56</v>
      </c>
      <c r="E45" s="255">
        <v>1541523.54</v>
      </c>
      <c r="F45" s="255"/>
      <c r="G45"/>
    </row>
    <row r="46" spans="2:7" ht="15">
      <c r="B46" s="98" t="s">
        <v>567</v>
      </c>
      <c r="C46" s="101" t="s">
        <v>566</v>
      </c>
      <c r="D46" s="260">
        <f>+D47+D63</f>
        <v>68019504.329999998</v>
      </c>
      <c r="E46" s="255"/>
      <c r="F46" s="255"/>
      <c r="G46"/>
    </row>
    <row r="47" spans="2:7" ht="15">
      <c r="B47" s="98" t="s">
        <v>565</v>
      </c>
      <c r="C47" s="101" t="s">
        <v>315</v>
      </c>
      <c r="D47" s="260">
        <f>SUM(D48:D62)</f>
        <v>6391047.4900000002</v>
      </c>
      <c r="E47" s="255"/>
      <c r="F47" s="255"/>
      <c r="G47"/>
    </row>
    <row r="48" spans="2:7" ht="15">
      <c r="B48" s="98" t="s">
        <v>564</v>
      </c>
      <c r="C48" s="98" t="s">
        <v>563</v>
      </c>
      <c r="D48" s="257">
        <f>509766.2+2989.13</f>
        <v>512755.33</v>
      </c>
      <c r="E48" s="255">
        <v>498276.59</v>
      </c>
      <c r="F48" s="255">
        <v>439472.06</v>
      </c>
      <c r="G48"/>
    </row>
    <row r="49" spans="2:7" ht="15">
      <c r="B49" s="98" t="s">
        <v>562</v>
      </c>
      <c r="C49" s="98" t="s">
        <v>561</v>
      </c>
      <c r="D49" s="257">
        <f>1027730.49+6026.33</f>
        <v>1033756.82</v>
      </c>
      <c r="E49" s="255">
        <v>1004566.49</v>
      </c>
      <c r="F49" s="255">
        <v>886011.74</v>
      </c>
      <c r="G49"/>
    </row>
    <row r="50" spans="2:7" ht="15">
      <c r="B50" s="98" t="s">
        <v>560</v>
      </c>
      <c r="C50" s="98" t="s">
        <v>559</v>
      </c>
      <c r="D50" s="257">
        <f>73777.89+432.6</f>
        <v>74210.490000000005</v>
      </c>
      <c r="E50" s="255">
        <v>0</v>
      </c>
      <c r="F50" s="255">
        <v>63604.29</v>
      </c>
      <c r="G50"/>
    </row>
    <row r="51" spans="2:7" ht="15">
      <c r="B51" s="98" t="s">
        <v>558</v>
      </c>
      <c r="C51" s="98" t="s">
        <v>557</v>
      </c>
      <c r="D51" s="257">
        <v>1792000</v>
      </c>
      <c r="E51" s="255">
        <v>1792000</v>
      </c>
      <c r="F51" s="255"/>
      <c r="G51"/>
    </row>
    <row r="52" spans="2:7" ht="15">
      <c r="B52" s="98" t="s">
        <v>556</v>
      </c>
      <c r="C52" s="98" t="s">
        <v>555</v>
      </c>
      <c r="D52" s="257">
        <f>82461.86+483.53</f>
        <v>82945.39</v>
      </c>
      <c r="E52" s="255">
        <v>80603.25</v>
      </c>
      <c r="F52" s="255"/>
      <c r="G52"/>
    </row>
    <row r="53" spans="2:7" ht="15">
      <c r="B53" s="98" t="s">
        <v>554</v>
      </c>
      <c r="C53" s="98" t="s">
        <v>553</v>
      </c>
      <c r="D53" s="257">
        <v>2895379.46</v>
      </c>
      <c r="E53" s="255">
        <v>2895379.46</v>
      </c>
      <c r="F53" s="255"/>
      <c r="G53"/>
    </row>
    <row r="54" spans="2:7" ht="15">
      <c r="B54" s="98" t="s">
        <v>552</v>
      </c>
      <c r="C54" s="98" t="s">
        <v>551</v>
      </c>
      <c r="D54" s="257">
        <v>0</v>
      </c>
      <c r="E54" s="255">
        <v>60588.05</v>
      </c>
      <c r="F54" s="255"/>
      <c r="G54"/>
    </row>
    <row r="55" spans="2:7" ht="15">
      <c r="B55" s="98" t="s">
        <v>550</v>
      </c>
      <c r="C55" s="98" t="s">
        <v>549</v>
      </c>
      <c r="D55" s="257">
        <v>0</v>
      </c>
      <c r="E55" s="255">
        <v>515237.59</v>
      </c>
      <c r="F55" s="255"/>
      <c r="G55"/>
    </row>
    <row r="56" spans="2:7" ht="15">
      <c r="B56" s="98" t="s">
        <v>548</v>
      </c>
      <c r="C56" s="98" t="s">
        <v>547</v>
      </c>
      <c r="D56" s="257">
        <v>0</v>
      </c>
      <c r="E56" s="255">
        <v>1099293.08</v>
      </c>
      <c r="F56" s="255"/>
      <c r="G56"/>
    </row>
    <row r="57" spans="2:7" ht="15">
      <c r="B57" s="98" t="s">
        <v>546</v>
      </c>
      <c r="C57" s="131" t="s">
        <v>545</v>
      </c>
      <c r="D57" s="268">
        <v>0</v>
      </c>
      <c r="E57" s="259">
        <v>44000</v>
      </c>
      <c r="F57" s="255"/>
      <c r="G57"/>
    </row>
    <row r="58" spans="2:7" ht="15">
      <c r="B58" s="98" t="s">
        <v>544</v>
      </c>
      <c r="C58" s="98" t="s">
        <v>543</v>
      </c>
      <c r="D58" s="268">
        <v>0</v>
      </c>
      <c r="E58" s="255">
        <v>161119.32999999999</v>
      </c>
      <c r="F58" s="255"/>
      <c r="G58"/>
    </row>
    <row r="59" spans="2:7" ht="15">
      <c r="B59" s="98" t="s">
        <v>542</v>
      </c>
      <c r="C59" s="98" t="s">
        <v>262</v>
      </c>
      <c r="D59" s="268">
        <v>0</v>
      </c>
      <c r="E59" s="255">
        <v>13539.96</v>
      </c>
      <c r="F59" s="255"/>
      <c r="G59"/>
    </row>
    <row r="60" spans="2:7" ht="15">
      <c r="B60" s="98" t="s">
        <v>541</v>
      </c>
      <c r="C60" s="98" t="s">
        <v>540</v>
      </c>
      <c r="D60" s="268">
        <v>0</v>
      </c>
      <c r="E60" s="255">
        <v>93722.38</v>
      </c>
      <c r="F60" s="255"/>
      <c r="G60"/>
    </row>
    <row r="61" spans="2:7" ht="15">
      <c r="B61" s="98" t="s">
        <v>539</v>
      </c>
      <c r="C61" s="98" t="s">
        <v>538</v>
      </c>
      <c r="D61" s="268">
        <v>0</v>
      </c>
      <c r="E61" s="255">
        <v>124670.49</v>
      </c>
      <c r="F61" s="255"/>
      <c r="G61"/>
    </row>
    <row r="62" spans="2:7" ht="15">
      <c r="B62" s="98" t="s">
        <v>537</v>
      </c>
      <c r="C62" s="98" t="s">
        <v>536</v>
      </c>
      <c r="D62" s="268">
        <v>0</v>
      </c>
      <c r="E62" s="255">
        <v>50576.23</v>
      </c>
      <c r="F62" s="255"/>
      <c r="G62"/>
    </row>
    <row r="63" spans="2:7" ht="15">
      <c r="B63" s="98" t="s">
        <v>535</v>
      </c>
      <c r="C63" s="101" t="s">
        <v>357</v>
      </c>
      <c r="D63" s="274">
        <f>SUM(D64:D82)</f>
        <v>61628456.840000004</v>
      </c>
      <c r="E63" s="255"/>
      <c r="F63" s="255"/>
      <c r="G63"/>
    </row>
    <row r="64" spans="2:7" ht="15">
      <c r="B64" s="98" t="s">
        <v>534</v>
      </c>
      <c r="C64" s="98" t="s">
        <v>533</v>
      </c>
      <c r="D64" s="268">
        <v>319953.96000000002</v>
      </c>
      <c r="E64" s="255"/>
      <c r="F64" s="255"/>
      <c r="G64"/>
    </row>
    <row r="65" spans="2:7" ht="15">
      <c r="B65" s="98" t="s">
        <v>532</v>
      </c>
      <c r="C65" s="98" t="s">
        <v>531</v>
      </c>
      <c r="D65" s="268">
        <f>3999583.13+23452.47</f>
        <v>4023035.6</v>
      </c>
      <c r="E65" s="255">
        <v>3909436.63</v>
      </c>
      <c r="F65" s="255"/>
      <c r="G65"/>
    </row>
    <row r="66" spans="2:7" ht="15">
      <c r="B66" s="98" t="s">
        <v>530</v>
      </c>
      <c r="C66" s="98" t="s">
        <v>529</v>
      </c>
      <c r="D66" s="268">
        <v>418154.94</v>
      </c>
      <c r="E66" s="255">
        <v>418154.94</v>
      </c>
      <c r="F66" s="255"/>
      <c r="G66"/>
    </row>
    <row r="67" spans="2:7" ht="15">
      <c r="B67" s="98" t="s">
        <v>528</v>
      </c>
      <c r="C67" s="98" t="s">
        <v>527</v>
      </c>
      <c r="D67" s="268">
        <v>245376.95</v>
      </c>
      <c r="E67" s="255">
        <v>245376.95</v>
      </c>
      <c r="F67" s="255"/>
      <c r="G67"/>
    </row>
    <row r="68" spans="2:7" ht="15">
      <c r="B68" s="98" t="s">
        <v>526</v>
      </c>
      <c r="C68" s="98" t="s">
        <v>525</v>
      </c>
      <c r="D68" s="268">
        <v>2410047.2599999998</v>
      </c>
      <c r="E68" s="255">
        <v>2410047.2599999998</v>
      </c>
      <c r="F68" s="255"/>
      <c r="G68"/>
    </row>
    <row r="69" spans="2:7" ht="15">
      <c r="B69" s="98" t="s">
        <v>524</v>
      </c>
      <c r="C69" s="98" t="s">
        <v>523</v>
      </c>
      <c r="D69" s="268">
        <v>100500</v>
      </c>
      <c r="E69" s="255"/>
      <c r="F69" s="255"/>
      <c r="G69"/>
    </row>
    <row r="70" spans="2:7" ht="15">
      <c r="B70" s="98" t="s">
        <v>522</v>
      </c>
      <c r="C70" s="98" t="s">
        <v>521</v>
      </c>
      <c r="D70" s="268">
        <v>1880016.95</v>
      </c>
      <c r="E70" s="255">
        <v>1880016.95</v>
      </c>
      <c r="F70" s="255"/>
      <c r="G70"/>
    </row>
    <row r="71" spans="2:7" ht="15">
      <c r="B71" s="98" t="s">
        <v>520</v>
      </c>
      <c r="C71" s="98" t="s">
        <v>519</v>
      </c>
      <c r="D71" s="268">
        <v>79722.89</v>
      </c>
      <c r="E71" s="255">
        <v>79722.89</v>
      </c>
      <c r="F71" s="255"/>
      <c r="G71"/>
    </row>
    <row r="72" spans="2:7" ht="15">
      <c r="B72" s="98" t="s">
        <v>518</v>
      </c>
      <c r="C72" s="98" t="s">
        <v>517</v>
      </c>
      <c r="D72" s="268">
        <v>447000</v>
      </c>
      <c r="E72" s="255"/>
      <c r="F72" s="255"/>
      <c r="G72"/>
    </row>
    <row r="73" spans="2:7" ht="15">
      <c r="B73" s="98" t="s">
        <v>516</v>
      </c>
      <c r="C73" s="98" t="s">
        <v>515</v>
      </c>
      <c r="D73" s="268">
        <v>199948.51</v>
      </c>
      <c r="E73" s="255">
        <v>199948.51</v>
      </c>
      <c r="F73" s="255"/>
      <c r="G73"/>
    </row>
    <row r="74" spans="2:7" ht="15">
      <c r="B74" s="98" t="s">
        <v>514</v>
      </c>
      <c r="C74" s="98" t="s">
        <v>513</v>
      </c>
      <c r="D74" s="268">
        <v>35995575</v>
      </c>
      <c r="E74" s="255">
        <v>35995575</v>
      </c>
      <c r="F74" s="255"/>
      <c r="G74"/>
    </row>
    <row r="75" spans="2:7" ht="15">
      <c r="B75" s="98" t="s">
        <v>512</v>
      </c>
      <c r="C75" s="98" t="s">
        <v>511</v>
      </c>
      <c r="D75" s="268">
        <f>1822570.73+10687.06</f>
        <v>1833257.79</v>
      </c>
      <c r="E75" s="255">
        <v>1781491.86</v>
      </c>
      <c r="F75" s="255"/>
      <c r="G75"/>
    </row>
    <row r="76" spans="2:7" ht="15">
      <c r="B76" s="98" t="s">
        <v>510</v>
      </c>
      <c r="C76" s="98" t="s">
        <v>509</v>
      </c>
      <c r="D76" s="268">
        <f>1585564.4+9297.31</f>
        <v>1594861.71</v>
      </c>
      <c r="E76" s="255">
        <v>1549827.4</v>
      </c>
      <c r="F76" s="255"/>
      <c r="G76"/>
    </row>
    <row r="77" spans="2:7" ht="15">
      <c r="B77" s="98" t="s">
        <v>508</v>
      </c>
      <c r="C77" s="98" t="s">
        <v>507</v>
      </c>
      <c r="D77" s="268">
        <f>616727.35+3616.32</f>
        <v>620343.66999999993</v>
      </c>
      <c r="E77" s="255">
        <v>602826.93999999994</v>
      </c>
      <c r="F77" s="255"/>
      <c r="G77"/>
    </row>
    <row r="78" spans="2:7" ht="15">
      <c r="B78" s="98" t="s">
        <v>506</v>
      </c>
      <c r="C78" s="98" t="s">
        <v>505</v>
      </c>
      <c r="D78" s="268">
        <f>4427783.19+25963.32</f>
        <v>4453746.5100000007</v>
      </c>
      <c r="E78" s="255">
        <v>4327985.49</v>
      </c>
      <c r="F78" s="255"/>
      <c r="G78"/>
    </row>
    <row r="79" spans="2:7" ht="15">
      <c r="B79" s="98" t="s">
        <v>504</v>
      </c>
      <c r="C79" s="98" t="s">
        <v>503</v>
      </c>
      <c r="D79" s="268">
        <f>5117992.13+30010.51</f>
        <v>5148002.6399999997</v>
      </c>
      <c r="E79" s="255">
        <v>5002637.83</v>
      </c>
      <c r="F79" s="255"/>
      <c r="G79"/>
    </row>
    <row r="80" spans="2:7" ht="15">
      <c r="B80" s="98" t="s">
        <v>502</v>
      </c>
      <c r="C80" s="98" t="s">
        <v>501</v>
      </c>
      <c r="D80" s="268">
        <f>632140.55+3706.71</f>
        <v>635847.26</v>
      </c>
      <c r="E80" s="255"/>
      <c r="F80" s="255"/>
      <c r="G80"/>
    </row>
    <row r="81" spans="2:7" ht="15">
      <c r="B81" s="98" t="s">
        <v>500</v>
      </c>
      <c r="C81" s="98" t="s">
        <v>499</v>
      </c>
      <c r="D81" s="268">
        <f>1031523.77+6048.57</f>
        <v>1037572.34</v>
      </c>
      <c r="E81" s="255"/>
      <c r="F81" s="255"/>
      <c r="G81"/>
    </row>
    <row r="82" spans="2:7" ht="15">
      <c r="B82" s="98" t="s">
        <v>498</v>
      </c>
      <c r="C82" s="98" t="s">
        <v>497</v>
      </c>
      <c r="D82" s="268">
        <f>184411.54+1081.32</f>
        <v>185492.86000000002</v>
      </c>
      <c r="E82" s="255"/>
      <c r="F82" s="255"/>
      <c r="G82"/>
    </row>
    <row r="83" spans="2:7" ht="15">
      <c r="B83" s="98" t="s">
        <v>496</v>
      </c>
      <c r="C83" s="101" t="s">
        <v>495</v>
      </c>
      <c r="D83" s="260">
        <f>+D84+D86</f>
        <v>5693578.5899999999</v>
      </c>
      <c r="E83" s="255"/>
      <c r="F83" s="255"/>
      <c r="G83"/>
    </row>
    <row r="84" spans="2:7" ht="15">
      <c r="B84" s="98" t="s">
        <v>494</v>
      </c>
      <c r="C84" s="101" t="s">
        <v>315</v>
      </c>
      <c r="D84" s="260">
        <f>+D85</f>
        <v>385158.32</v>
      </c>
      <c r="E84" s="255"/>
      <c r="F84" s="255"/>
      <c r="G84"/>
    </row>
    <row r="85" spans="2:7" ht="15">
      <c r="B85" s="98" t="s">
        <v>493</v>
      </c>
      <c r="C85" s="98" t="s">
        <v>222</v>
      </c>
      <c r="D85" s="140">
        <v>385158.32</v>
      </c>
      <c r="E85" s="255">
        <v>385158.32</v>
      </c>
      <c r="F85" s="255"/>
      <c r="G85"/>
    </row>
    <row r="86" spans="2:7" ht="15">
      <c r="B86" s="98" t="s">
        <v>492</v>
      </c>
      <c r="C86" s="101" t="s">
        <v>357</v>
      </c>
      <c r="D86" s="271">
        <f>+D87</f>
        <v>5308420.2699999996</v>
      </c>
      <c r="E86" s="255"/>
      <c r="F86" s="255"/>
      <c r="G86"/>
    </row>
    <row r="87" spans="2:7" ht="15">
      <c r="B87" s="98" t="s">
        <v>491</v>
      </c>
      <c r="C87" s="98" t="s">
        <v>490</v>
      </c>
      <c r="D87" s="140">
        <f>5277474.6+30945.67</f>
        <v>5308420.2699999996</v>
      </c>
      <c r="E87" s="255">
        <v>5158525.7300000004</v>
      </c>
      <c r="F87" s="255"/>
      <c r="G87"/>
    </row>
    <row r="88" spans="2:7" ht="15">
      <c r="B88" s="98" t="s">
        <v>489</v>
      </c>
      <c r="C88" s="101" t="s">
        <v>488</v>
      </c>
      <c r="D88" s="271">
        <f>+D89+D93+D95</f>
        <v>4994502.17</v>
      </c>
      <c r="E88" s="255"/>
      <c r="F88" s="255"/>
      <c r="G88"/>
    </row>
    <row r="89" spans="2:7" ht="15">
      <c r="B89" s="98" t="s">
        <v>487</v>
      </c>
      <c r="C89" s="101" t="s">
        <v>430</v>
      </c>
      <c r="D89" s="271">
        <f>+D90+D91+D92</f>
        <v>4590000</v>
      </c>
      <c r="E89" s="255"/>
      <c r="F89" s="255"/>
      <c r="G89"/>
    </row>
    <row r="90" spans="2:7" ht="15">
      <c r="B90" s="98" t="s">
        <v>486</v>
      </c>
      <c r="C90" s="98" t="s">
        <v>485</v>
      </c>
      <c r="D90" s="140">
        <v>900000</v>
      </c>
      <c r="E90" s="255">
        <v>900000</v>
      </c>
      <c r="F90" s="255"/>
      <c r="G90"/>
    </row>
    <row r="91" spans="2:7" ht="15">
      <c r="B91" s="98" t="s">
        <v>484</v>
      </c>
      <c r="C91" s="98" t="s">
        <v>483</v>
      </c>
      <c r="D91" s="140">
        <v>2000000</v>
      </c>
      <c r="E91" s="255">
        <v>2000000</v>
      </c>
      <c r="F91" s="255"/>
      <c r="G91"/>
    </row>
    <row r="92" spans="2:7" ht="15">
      <c r="B92" s="98" t="s">
        <v>482</v>
      </c>
      <c r="C92" s="98" t="s">
        <v>481</v>
      </c>
      <c r="D92" s="140">
        <v>1690000</v>
      </c>
      <c r="E92" s="255">
        <v>1690000</v>
      </c>
      <c r="F92" s="255"/>
      <c r="G92"/>
    </row>
    <row r="93" spans="2:7" ht="15">
      <c r="B93" s="98" t="s">
        <v>480</v>
      </c>
      <c r="C93" s="101" t="s">
        <v>357</v>
      </c>
      <c r="D93" s="271">
        <f>+D94</f>
        <v>52142.7</v>
      </c>
      <c r="E93" s="255"/>
      <c r="F93" s="255"/>
      <c r="G93"/>
    </row>
    <row r="94" spans="2:7" ht="15">
      <c r="B94" s="98" t="s">
        <v>479</v>
      </c>
      <c r="C94" s="98" t="s">
        <v>478</v>
      </c>
      <c r="D94" s="140">
        <v>52142.7</v>
      </c>
      <c r="E94" s="255"/>
      <c r="F94" s="255"/>
      <c r="G94"/>
    </row>
    <row r="95" spans="2:7" ht="15">
      <c r="B95" s="98" t="s">
        <v>477</v>
      </c>
      <c r="C95" s="101" t="s">
        <v>315</v>
      </c>
      <c r="D95" s="271">
        <f>+D96</f>
        <v>352359.47</v>
      </c>
      <c r="E95" s="255"/>
      <c r="F95" s="255"/>
      <c r="G95"/>
    </row>
    <row r="96" spans="2:7" ht="15">
      <c r="B96" s="98" t="s">
        <v>476</v>
      </c>
      <c r="C96" s="98" t="s">
        <v>475</v>
      </c>
      <c r="D96" s="140">
        <v>352359.47</v>
      </c>
      <c r="E96" s="255">
        <v>352359.47</v>
      </c>
      <c r="F96" s="255"/>
      <c r="G96"/>
    </row>
    <row r="97" spans="2:7" ht="15">
      <c r="B97" s="98" t="s">
        <v>474</v>
      </c>
      <c r="C97" s="101" t="s">
        <v>473</v>
      </c>
      <c r="D97" s="271">
        <f>+D98+D122+D124</f>
        <v>2784216.64</v>
      </c>
      <c r="E97" s="255"/>
      <c r="F97" s="255"/>
      <c r="G97"/>
    </row>
    <row r="98" spans="2:7" ht="15">
      <c r="B98" s="98" t="s">
        <v>472</v>
      </c>
      <c r="C98" s="101" t="s">
        <v>315</v>
      </c>
      <c r="D98" s="271">
        <f>+D99+D103+D106</f>
        <v>348065.1</v>
      </c>
      <c r="E98" s="255"/>
      <c r="F98" s="255"/>
      <c r="G98"/>
    </row>
    <row r="99" spans="2:7" ht="15">
      <c r="B99" s="98" t="s">
        <v>471</v>
      </c>
      <c r="C99" s="101" t="s">
        <v>470</v>
      </c>
      <c r="D99" s="140">
        <f>+D100+D101+D102</f>
        <v>0</v>
      </c>
      <c r="E99" s="255"/>
      <c r="F99" s="255"/>
      <c r="G99"/>
    </row>
    <row r="100" spans="2:7" ht="15">
      <c r="B100" s="256" t="s">
        <v>469</v>
      </c>
      <c r="C100" s="256" t="s">
        <v>468</v>
      </c>
      <c r="D100" s="140">
        <v>0</v>
      </c>
      <c r="E100" s="273">
        <v>24830.240000000002</v>
      </c>
      <c r="F100" s="273">
        <v>15118.15</v>
      </c>
      <c r="G100"/>
    </row>
    <row r="101" spans="2:7" ht="15">
      <c r="B101" s="98" t="s">
        <v>467</v>
      </c>
      <c r="C101" s="98" t="s">
        <v>252</v>
      </c>
      <c r="D101" s="140">
        <v>0</v>
      </c>
      <c r="E101" s="255">
        <v>39044.050000000003</v>
      </c>
      <c r="F101" s="255">
        <v>23806.68</v>
      </c>
      <c r="G101"/>
    </row>
    <row r="102" spans="2:7" ht="15">
      <c r="B102" s="98" t="s">
        <v>466</v>
      </c>
      <c r="C102" s="98" t="s">
        <v>465</v>
      </c>
      <c r="D102" s="140">
        <v>0</v>
      </c>
      <c r="E102" s="255">
        <v>48198.94</v>
      </c>
      <c r="F102" s="255">
        <v>30000</v>
      </c>
      <c r="G102" s="272"/>
    </row>
    <row r="103" spans="2:7" ht="15">
      <c r="B103" s="258" t="s">
        <v>464</v>
      </c>
      <c r="C103" s="101" t="s">
        <v>463</v>
      </c>
      <c r="D103" s="271">
        <f>+D104+D105</f>
        <v>0</v>
      </c>
      <c r="E103" s="255"/>
      <c r="F103" s="255"/>
      <c r="G103"/>
    </row>
    <row r="104" spans="2:7" ht="15">
      <c r="B104" s="258" t="s">
        <v>462</v>
      </c>
      <c r="C104" s="98" t="s">
        <v>461</v>
      </c>
      <c r="D104" s="140">
        <v>0</v>
      </c>
      <c r="E104" s="255">
        <v>15415</v>
      </c>
      <c r="F104" s="255">
        <v>15415</v>
      </c>
      <c r="G104"/>
    </row>
    <row r="105" spans="2:7" ht="15">
      <c r="B105" s="258" t="s">
        <v>460</v>
      </c>
      <c r="C105" s="98" t="s">
        <v>246</v>
      </c>
      <c r="D105" s="140">
        <f>113303.46-113303.46</f>
        <v>0</v>
      </c>
      <c r="E105" s="255">
        <v>113303.46</v>
      </c>
      <c r="F105" s="255">
        <v>70000</v>
      </c>
      <c r="G105"/>
    </row>
    <row r="106" spans="2:7" ht="15">
      <c r="B106" s="98" t="s">
        <v>459</v>
      </c>
      <c r="C106" s="270" t="s">
        <v>458</v>
      </c>
      <c r="D106" s="260">
        <f>SUM(D107:D121)</f>
        <v>348065.1</v>
      </c>
      <c r="E106" s="255"/>
      <c r="F106" s="255"/>
      <c r="G106"/>
    </row>
    <row r="107" spans="2:7" ht="15">
      <c r="B107" s="98" t="s">
        <v>457</v>
      </c>
      <c r="C107" s="98" t="s">
        <v>456</v>
      </c>
      <c r="D107" s="257">
        <v>0</v>
      </c>
      <c r="E107" s="255">
        <v>30556.87</v>
      </c>
      <c r="F107" s="255">
        <v>15862.07</v>
      </c>
      <c r="G107"/>
    </row>
    <row r="108" spans="2:7" ht="15">
      <c r="B108" s="98" t="s">
        <v>455</v>
      </c>
      <c r="C108" s="98" t="s">
        <v>242</v>
      </c>
      <c r="D108" s="140">
        <v>0</v>
      </c>
      <c r="E108" s="255">
        <v>35150.370000000003</v>
      </c>
      <c r="F108" s="255">
        <v>20000</v>
      </c>
      <c r="G108"/>
    </row>
    <row r="109" spans="2:7" ht="15">
      <c r="B109" s="98" t="s">
        <v>454</v>
      </c>
      <c r="C109" s="256" t="s">
        <v>453</v>
      </c>
      <c r="D109" s="257">
        <v>0</v>
      </c>
      <c r="E109" s="255">
        <v>6273.46</v>
      </c>
      <c r="F109" s="255">
        <v>3612.94</v>
      </c>
      <c r="G109"/>
    </row>
    <row r="110" spans="2:7" ht="15">
      <c r="B110" s="98" t="s">
        <v>452</v>
      </c>
      <c r="C110" s="256" t="s">
        <v>451</v>
      </c>
      <c r="D110" s="257">
        <v>0</v>
      </c>
      <c r="E110" s="255">
        <v>24569.99</v>
      </c>
      <c r="F110" s="255">
        <v>14992.17</v>
      </c>
      <c r="G110"/>
    </row>
    <row r="111" spans="2:7" ht="15">
      <c r="B111" s="98" t="s">
        <v>450</v>
      </c>
      <c r="C111" s="256" t="s">
        <v>449</v>
      </c>
      <c r="D111" s="257">
        <f>107200.26+628.6</f>
        <v>107828.86</v>
      </c>
      <c r="E111" s="255">
        <v>144266.09</v>
      </c>
      <c r="F111" s="255">
        <v>100000</v>
      </c>
      <c r="G111"/>
    </row>
    <row r="112" spans="2:7" ht="15">
      <c r="B112" s="98" t="s">
        <v>448</v>
      </c>
      <c r="C112" s="256" t="s">
        <v>447</v>
      </c>
      <c r="D112" s="257">
        <f>90497.89+530.66</f>
        <v>91028.55</v>
      </c>
      <c r="E112" s="255">
        <v>88458.16</v>
      </c>
      <c r="F112" s="255">
        <v>61000</v>
      </c>
      <c r="G112"/>
    </row>
    <row r="113" spans="2:7" ht="15">
      <c r="B113" s="98" t="s">
        <v>446</v>
      </c>
      <c r="C113" s="256" t="s">
        <v>236</v>
      </c>
      <c r="D113" s="257">
        <f>109533.32-109533.32</f>
        <v>0</v>
      </c>
      <c r="E113" s="255">
        <v>109533.32</v>
      </c>
      <c r="F113" s="255">
        <v>109533.32</v>
      </c>
      <c r="G113"/>
    </row>
    <row r="114" spans="2:7" ht="15">
      <c r="B114" s="98" t="s">
        <v>445</v>
      </c>
      <c r="C114" s="269" t="s">
        <v>151</v>
      </c>
      <c r="D114" s="268">
        <v>50000</v>
      </c>
      <c r="E114" s="259">
        <v>50000</v>
      </c>
      <c r="F114" s="255"/>
      <c r="G114"/>
    </row>
    <row r="115" spans="2:7" ht="15">
      <c r="B115" s="98" t="s">
        <v>444</v>
      </c>
      <c r="C115" s="256" t="s">
        <v>443</v>
      </c>
      <c r="D115" s="257">
        <f>271824.26-271824.26</f>
        <v>0</v>
      </c>
      <c r="E115" s="255">
        <v>271824.26</v>
      </c>
      <c r="F115" s="255"/>
      <c r="G115"/>
    </row>
    <row r="116" spans="2:7" ht="15">
      <c r="B116" s="98" t="s">
        <v>442</v>
      </c>
      <c r="C116" s="256" t="s">
        <v>232</v>
      </c>
      <c r="D116" s="257">
        <f>362213.37-362213.37</f>
        <v>0</v>
      </c>
      <c r="E116" s="255">
        <v>362213.37</v>
      </c>
      <c r="F116" s="255"/>
      <c r="G116"/>
    </row>
    <row r="117" spans="2:7" ht="15">
      <c r="B117" s="98" t="s">
        <v>441</v>
      </c>
      <c r="C117" s="256" t="s">
        <v>440</v>
      </c>
      <c r="D117" s="257">
        <f>364949.64-364949.64</f>
        <v>0</v>
      </c>
      <c r="E117" s="255">
        <v>364949.64</v>
      </c>
      <c r="F117" s="255"/>
      <c r="G117"/>
    </row>
    <row r="118" spans="2:7" ht="15">
      <c r="B118" s="98" t="s">
        <v>439</v>
      </c>
      <c r="C118" s="256" t="s">
        <v>438</v>
      </c>
      <c r="D118" s="257">
        <f>98335.42-98335.42</f>
        <v>0</v>
      </c>
      <c r="E118" s="255">
        <v>98335.42</v>
      </c>
      <c r="F118" s="255"/>
      <c r="G118"/>
    </row>
    <row r="119" spans="2:7" ht="15">
      <c r="B119" s="98" t="s">
        <v>437</v>
      </c>
      <c r="C119" s="256" t="s">
        <v>436</v>
      </c>
      <c r="D119" s="257">
        <v>99207.69</v>
      </c>
      <c r="E119" s="255">
        <v>116236.01</v>
      </c>
      <c r="F119" s="255"/>
      <c r="G119"/>
    </row>
    <row r="120" spans="2:7" ht="15">
      <c r="B120" s="98" t="s">
        <v>435</v>
      </c>
      <c r="C120" s="256" t="s">
        <v>434</v>
      </c>
      <c r="D120" s="257">
        <v>0</v>
      </c>
      <c r="E120" s="255">
        <v>182016.23</v>
      </c>
      <c r="F120" s="255"/>
      <c r="G120"/>
    </row>
    <row r="121" spans="2:7" ht="15">
      <c r="B121" s="98" t="s">
        <v>433</v>
      </c>
      <c r="C121" s="256" t="s">
        <v>432</v>
      </c>
      <c r="D121" s="257">
        <f>58394.79-58394.79</f>
        <v>0</v>
      </c>
      <c r="E121" s="255">
        <v>58394.79</v>
      </c>
      <c r="F121" s="255"/>
      <c r="G121"/>
    </row>
    <row r="122" spans="2:7" ht="15">
      <c r="B122" s="98" t="s">
        <v>431</v>
      </c>
      <c r="C122" s="261" t="s">
        <v>430</v>
      </c>
      <c r="D122" s="260">
        <f>+D123</f>
        <v>72435.320000000007</v>
      </c>
      <c r="E122" s="255"/>
      <c r="F122" s="255"/>
      <c r="G122"/>
    </row>
    <row r="123" spans="2:7" ht="15">
      <c r="B123" s="98" t="s">
        <v>429</v>
      </c>
      <c r="C123" s="256" t="s">
        <v>428</v>
      </c>
      <c r="D123" s="257">
        <f>72435.32</f>
        <v>72435.320000000007</v>
      </c>
      <c r="E123" s="255"/>
      <c r="F123" s="255"/>
      <c r="G123"/>
    </row>
    <row r="124" spans="2:7" ht="15">
      <c r="B124" s="98" t="s">
        <v>427</v>
      </c>
      <c r="C124" s="261" t="s">
        <v>357</v>
      </c>
      <c r="D124" s="260">
        <f>SUM(D125:D157)</f>
        <v>2363716.2200000002</v>
      </c>
      <c r="E124" s="255"/>
      <c r="F124" s="255"/>
      <c r="G124"/>
    </row>
    <row r="125" spans="2:7" ht="15">
      <c r="B125" s="98" t="s">
        <v>426</v>
      </c>
      <c r="C125" s="256" t="s">
        <v>425</v>
      </c>
      <c r="D125" s="257">
        <v>66134.240000000005</v>
      </c>
      <c r="E125" s="259">
        <v>66134.240000000005</v>
      </c>
      <c r="F125" s="259">
        <v>66134.240000000005</v>
      </c>
      <c r="G125"/>
    </row>
    <row r="126" spans="2:7" ht="15">
      <c r="B126" s="98" t="s">
        <v>424</v>
      </c>
      <c r="C126" s="256" t="s">
        <v>423</v>
      </c>
      <c r="D126" s="257">
        <v>150000</v>
      </c>
      <c r="E126" s="255">
        <v>150000</v>
      </c>
      <c r="F126" s="255">
        <v>150000</v>
      </c>
      <c r="G126"/>
    </row>
    <row r="127" spans="2:7" ht="15">
      <c r="B127" s="98" t="s">
        <v>422</v>
      </c>
      <c r="C127" s="256" t="s">
        <v>421</v>
      </c>
      <c r="D127" s="257">
        <v>37500</v>
      </c>
      <c r="E127" s="255">
        <v>37500</v>
      </c>
      <c r="F127" s="255">
        <v>37500</v>
      </c>
      <c r="G127"/>
    </row>
    <row r="128" spans="2:7" ht="15">
      <c r="B128" s="98" t="s">
        <v>420</v>
      </c>
      <c r="C128" s="256" t="s">
        <v>419</v>
      </c>
      <c r="D128" s="257">
        <v>67500</v>
      </c>
      <c r="E128" s="255">
        <v>67500</v>
      </c>
      <c r="F128" s="255">
        <v>67500</v>
      </c>
      <c r="G128"/>
    </row>
    <row r="129" spans="2:7" ht="15">
      <c r="B129" s="267" t="s">
        <v>418</v>
      </c>
      <c r="C129" s="266" t="s">
        <v>417</v>
      </c>
      <c r="D129" s="265">
        <v>150000</v>
      </c>
      <c r="E129" s="255">
        <v>150000</v>
      </c>
      <c r="F129" s="255">
        <v>150000</v>
      </c>
      <c r="G129"/>
    </row>
    <row r="130" spans="2:7" ht="15">
      <c r="B130" s="266" t="s">
        <v>416</v>
      </c>
      <c r="C130" s="266" t="s">
        <v>415</v>
      </c>
      <c r="D130" s="265">
        <v>76561.990000000005</v>
      </c>
      <c r="E130" s="264">
        <v>76561.990000000005</v>
      </c>
      <c r="F130" s="264"/>
      <c r="G130"/>
    </row>
    <row r="131" spans="2:7" ht="15">
      <c r="B131" s="98" t="s">
        <v>414</v>
      </c>
      <c r="C131" s="256" t="s">
        <v>413</v>
      </c>
      <c r="D131" s="257">
        <v>74163.61</v>
      </c>
      <c r="E131" s="255">
        <v>74163.61</v>
      </c>
      <c r="F131" s="255">
        <v>74163.61</v>
      </c>
      <c r="G131"/>
    </row>
    <row r="132" spans="2:7" ht="15">
      <c r="B132" s="98" t="s">
        <v>412</v>
      </c>
      <c r="C132" s="256" t="s">
        <v>411</v>
      </c>
      <c r="D132" s="257">
        <v>65657.77</v>
      </c>
      <c r="E132" s="255">
        <v>65657.77</v>
      </c>
      <c r="F132" s="255">
        <v>65657.77</v>
      </c>
      <c r="G132" s="263"/>
    </row>
    <row r="133" spans="2:7" ht="15">
      <c r="B133" s="98" t="s">
        <v>410</v>
      </c>
      <c r="C133" s="256" t="s">
        <v>409</v>
      </c>
      <c r="D133" s="257">
        <v>74350.42</v>
      </c>
      <c r="E133" s="255">
        <v>74350.42</v>
      </c>
      <c r="F133" s="255">
        <v>74350.42</v>
      </c>
      <c r="G133"/>
    </row>
    <row r="134" spans="2:7" ht="15">
      <c r="B134" s="98" t="s">
        <v>408</v>
      </c>
      <c r="C134" s="256" t="s">
        <v>407</v>
      </c>
      <c r="D134" s="257">
        <v>98565.03</v>
      </c>
      <c r="E134" s="255">
        <v>98565.03</v>
      </c>
      <c r="F134" s="255">
        <v>98565.03</v>
      </c>
      <c r="G134"/>
    </row>
    <row r="135" spans="2:7" ht="15">
      <c r="B135" s="98" t="s">
        <v>406</v>
      </c>
      <c r="C135" s="256" t="s">
        <v>405</v>
      </c>
      <c r="D135" s="257">
        <v>98565.03</v>
      </c>
      <c r="E135" s="255">
        <v>98565.03</v>
      </c>
      <c r="F135" s="255">
        <v>98565.03</v>
      </c>
      <c r="G135"/>
    </row>
    <row r="136" spans="2:7" ht="15">
      <c r="B136" s="98" t="s">
        <v>404</v>
      </c>
      <c r="C136" s="256" t="s">
        <v>403</v>
      </c>
      <c r="D136" s="257">
        <v>27400</v>
      </c>
      <c r="E136" s="255">
        <v>27400</v>
      </c>
      <c r="F136" s="255">
        <v>27400</v>
      </c>
      <c r="G136"/>
    </row>
    <row r="137" spans="2:7" ht="15">
      <c r="B137" s="98" t="s">
        <v>402</v>
      </c>
      <c r="C137" s="256" t="s">
        <v>401</v>
      </c>
      <c r="D137" s="257">
        <v>90000</v>
      </c>
      <c r="E137" s="255">
        <v>90000</v>
      </c>
      <c r="F137" s="255">
        <v>90000</v>
      </c>
      <c r="G137"/>
    </row>
    <row r="138" spans="2:7" ht="15">
      <c r="B138" s="98" t="s">
        <v>400</v>
      </c>
      <c r="C138" s="256" t="s">
        <v>399</v>
      </c>
      <c r="D138" s="257">
        <v>129844.75</v>
      </c>
      <c r="E138" s="255">
        <v>129844.75</v>
      </c>
      <c r="F138" s="255">
        <v>129844.75</v>
      </c>
      <c r="G138"/>
    </row>
    <row r="139" spans="2:7" ht="15">
      <c r="B139" s="98" t="s">
        <v>398</v>
      </c>
      <c r="C139" s="262" t="s">
        <v>397</v>
      </c>
      <c r="D139" s="257">
        <v>14104.57</v>
      </c>
      <c r="E139" s="255">
        <v>14104.57</v>
      </c>
      <c r="F139" s="255">
        <v>19104.57</v>
      </c>
      <c r="G139"/>
    </row>
    <row r="140" spans="2:7" ht="15">
      <c r="B140" s="98" t="s">
        <v>396</v>
      </c>
      <c r="C140" s="256" t="s">
        <v>395</v>
      </c>
      <c r="D140" s="257">
        <v>45000</v>
      </c>
      <c r="E140" s="255">
        <v>45000</v>
      </c>
      <c r="F140" s="255">
        <v>45000</v>
      </c>
      <c r="G140"/>
    </row>
    <row r="141" spans="2:7" ht="15">
      <c r="B141" s="98" t="s">
        <v>394</v>
      </c>
      <c r="C141" s="256" t="s">
        <v>393</v>
      </c>
      <c r="D141" s="257">
        <v>18943.740000000002</v>
      </c>
      <c r="E141" s="255">
        <v>18943.740000000002</v>
      </c>
      <c r="F141" s="255">
        <v>18943.740000000002</v>
      </c>
      <c r="G141"/>
    </row>
    <row r="142" spans="2:7" ht="15">
      <c r="B142" s="98" t="s">
        <v>392</v>
      </c>
      <c r="C142" s="256" t="s">
        <v>391</v>
      </c>
      <c r="D142" s="257">
        <v>18943.740000000002</v>
      </c>
      <c r="E142" s="255">
        <v>18943.740000000002</v>
      </c>
      <c r="F142" s="255">
        <v>18943.740000000002</v>
      </c>
      <c r="G142"/>
    </row>
    <row r="143" spans="2:7" ht="15">
      <c r="B143" s="98" t="s">
        <v>390</v>
      </c>
      <c r="C143" s="256" t="s">
        <v>389</v>
      </c>
      <c r="D143" s="257">
        <v>18943.740000000002</v>
      </c>
      <c r="E143" s="255">
        <v>18943.740000000002</v>
      </c>
      <c r="F143" s="255">
        <v>18943.740000000002</v>
      </c>
      <c r="G143"/>
    </row>
    <row r="144" spans="2:7" ht="15">
      <c r="B144" s="98" t="s">
        <v>388</v>
      </c>
      <c r="C144" s="256" t="s">
        <v>387</v>
      </c>
      <c r="D144" s="257">
        <v>12900</v>
      </c>
      <c r="E144" s="255">
        <v>12900</v>
      </c>
      <c r="F144" s="255">
        <v>25800</v>
      </c>
      <c r="G144"/>
    </row>
    <row r="145" spans="2:7" ht="15">
      <c r="B145" s="98" t="s">
        <v>386</v>
      </c>
      <c r="C145" s="256" t="s">
        <v>385</v>
      </c>
      <c r="D145" s="257">
        <v>17091.03</v>
      </c>
      <c r="E145" s="255">
        <v>17091.03</v>
      </c>
      <c r="F145" s="255">
        <v>17091.03</v>
      </c>
      <c r="G145"/>
    </row>
    <row r="146" spans="2:7" ht="15">
      <c r="B146" s="98" t="s">
        <v>384</v>
      </c>
      <c r="C146" s="256" t="s">
        <v>383</v>
      </c>
      <c r="D146" s="257">
        <v>14999.99</v>
      </c>
      <c r="E146" s="255">
        <v>14999.99</v>
      </c>
      <c r="F146" s="255">
        <v>18061.990000000002</v>
      </c>
      <c r="G146"/>
    </row>
    <row r="147" spans="2:7" ht="15">
      <c r="B147" s="98" t="s">
        <v>382</v>
      </c>
      <c r="C147" s="256" t="s">
        <v>381</v>
      </c>
      <c r="D147" s="257">
        <v>14999.99</v>
      </c>
      <c r="E147" s="255">
        <v>14999.99</v>
      </c>
      <c r="F147" s="255">
        <v>18061.990000000002</v>
      </c>
      <c r="G147"/>
    </row>
    <row r="148" spans="2:7" ht="15">
      <c r="B148" s="98" t="s">
        <v>380</v>
      </c>
      <c r="C148" s="256" t="s">
        <v>379</v>
      </c>
      <c r="D148" s="257">
        <v>28000</v>
      </c>
      <c r="E148" s="255">
        <v>28000</v>
      </c>
      <c r="F148" s="255"/>
      <c r="G148"/>
    </row>
    <row r="149" spans="2:7" ht="15">
      <c r="B149" s="98" t="s">
        <v>378</v>
      </c>
      <c r="C149" s="256" t="s">
        <v>377</v>
      </c>
      <c r="D149" s="257">
        <v>54309.93</v>
      </c>
      <c r="E149" s="255">
        <v>54309.93</v>
      </c>
      <c r="F149" s="255"/>
      <c r="G149"/>
    </row>
    <row r="150" spans="2:7" ht="15">
      <c r="B150" s="98" t="s">
        <v>376</v>
      </c>
      <c r="C150" s="256" t="s">
        <v>375</v>
      </c>
      <c r="D150" s="257">
        <v>74309.259999999995</v>
      </c>
      <c r="E150" s="255">
        <v>74309.259999999995</v>
      </c>
      <c r="F150" s="255"/>
      <c r="G150"/>
    </row>
    <row r="151" spans="2:7" ht="15">
      <c r="B151" s="98" t="s">
        <v>374</v>
      </c>
      <c r="C151" s="256" t="s">
        <v>373</v>
      </c>
      <c r="D151" s="257">
        <v>73913.61</v>
      </c>
      <c r="E151" s="255">
        <v>73913.61</v>
      </c>
      <c r="F151" s="255"/>
      <c r="G151"/>
    </row>
    <row r="152" spans="2:7" ht="15">
      <c r="B152" s="98" t="s">
        <v>372</v>
      </c>
      <c r="C152" s="256" t="s">
        <v>371</v>
      </c>
      <c r="D152" s="257">
        <v>74216.33</v>
      </c>
      <c r="E152" s="255">
        <v>74216.33</v>
      </c>
      <c r="F152" s="255"/>
      <c r="G152"/>
    </row>
    <row r="153" spans="2:7" ht="15">
      <c r="B153" s="98" t="s">
        <v>370</v>
      </c>
      <c r="C153" s="256" t="s">
        <v>369</v>
      </c>
      <c r="D153" s="257">
        <v>12800.26</v>
      </c>
      <c r="E153" s="255">
        <v>12800.26</v>
      </c>
      <c r="F153" s="255"/>
      <c r="G153"/>
    </row>
    <row r="154" spans="2:7" ht="15">
      <c r="B154" s="98" t="s">
        <v>368</v>
      </c>
      <c r="C154" s="256" t="s">
        <v>367</v>
      </c>
      <c r="D154" s="257">
        <v>138500</v>
      </c>
      <c r="E154" s="255">
        <v>138500</v>
      </c>
      <c r="F154" s="255"/>
      <c r="G154"/>
    </row>
    <row r="155" spans="2:7" ht="15">
      <c r="B155" s="98" t="s">
        <v>366</v>
      </c>
      <c r="C155" s="256" t="s">
        <v>365</v>
      </c>
      <c r="D155" s="257">
        <f>471395.17+2764.14</f>
        <v>474159.31</v>
      </c>
      <c r="E155" s="255">
        <v>460770.41</v>
      </c>
      <c r="F155" s="259"/>
      <c r="G155"/>
    </row>
    <row r="156" spans="2:7" ht="15">
      <c r="B156" s="98" t="s">
        <v>364</v>
      </c>
      <c r="C156" s="256" t="s">
        <v>363</v>
      </c>
      <c r="D156" s="257">
        <v>51337.86</v>
      </c>
      <c r="E156" s="255">
        <v>51337.86</v>
      </c>
      <c r="F156" s="255"/>
      <c r="G156"/>
    </row>
    <row r="157" spans="2:7" ht="15">
      <c r="B157" s="98" t="s">
        <v>362</v>
      </c>
      <c r="C157" s="256" t="s">
        <v>361</v>
      </c>
      <c r="D157" s="257">
        <v>0.02</v>
      </c>
      <c r="E157" s="255"/>
      <c r="F157" s="255"/>
      <c r="G157"/>
    </row>
    <row r="158" spans="2:7" ht="15">
      <c r="B158" s="98" t="s">
        <v>360</v>
      </c>
      <c r="C158" s="261" t="s">
        <v>359</v>
      </c>
      <c r="D158" s="260">
        <f>+D159</f>
        <v>29741853.599999998</v>
      </c>
      <c r="E158" s="255"/>
      <c r="F158" s="255"/>
      <c r="G158"/>
    </row>
    <row r="159" spans="2:7" ht="15">
      <c r="B159" s="98" t="s">
        <v>358</v>
      </c>
      <c r="C159" s="261" t="s">
        <v>357</v>
      </c>
      <c r="D159" s="260">
        <f>+D160+D161+D162</f>
        <v>29741853.599999998</v>
      </c>
      <c r="E159" s="255"/>
      <c r="F159" s="255"/>
      <c r="G159"/>
    </row>
    <row r="160" spans="2:7" ht="15">
      <c r="B160" s="98" t="s">
        <v>356</v>
      </c>
      <c r="C160" s="256" t="s">
        <v>352</v>
      </c>
      <c r="D160" s="257">
        <f>29281591.79+20261.81-3475711.07</f>
        <v>25826142.529999997</v>
      </c>
      <c r="E160" s="259"/>
      <c r="F160" s="259"/>
      <c r="G160"/>
    </row>
    <row r="161" spans="2:7" ht="15">
      <c r="B161" s="98" t="s">
        <v>355</v>
      </c>
      <c r="C161" s="256" t="s">
        <v>354</v>
      </c>
      <c r="D161" s="257">
        <v>440000</v>
      </c>
      <c r="E161" s="255"/>
      <c r="F161" s="255"/>
      <c r="G161"/>
    </row>
    <row r="162" spans="2:7" ht="15">
      <c r="B162" s="98" t="s">
        <v>353</v>
      </c>
      <c r="C162" s="256" t="s">
        <v>352</v>
      </c>
      <c r="D162" s="257">
        <v>3475711.07</v>
      </c>
      <c r="E162" s="255"/>
      <c r="F162" s="255"/>
      <c r="G162"/>
    </row>
    <row r="163" spans="2:7" ht="15">
      <c r="B163" s="98" t="s">
        <v>351</v>
      </c>
      <c r="C163" s="261" t="s">
        <v>350</v>
      </c>
      <c r="D163" s="260">
        <f>+D164</f>
        <v>13574302.530000001</v>
      </c>
      <c r="E163" s="255"/>
      <c r="F163" s="255"/>
      <c r="G163"/>
    </row>
    <row r="164" spans="2:7" ht="15">
      <c r="B164" s="98" t="s">
        <v>349</v>
      </c>
      <c r="C164" s="261" t="s">
        <v>315</v>
      </c>
      <c r="D164" s="260">
        <f>SUM(D165:D194)</f>
        <v>13574302.530000001</v>
      </c>
      <c r="E164" s="255"/>
      <c r="F164" s="255"/>
      <c r="G164"/>
    </row>
    <row r="165" spans="2:7" ht="15">
      <c r="B165" s="98" t="s">
        <v>348</v>
      </c>
      <c r="C165" s="256" t="s">
        <v>218</v>
      </c>
      <c r="D165" s="257">
        <v>100000</v>
      </c>
      <c r="E165" s="255">
        <v>100000</v>
      </c>
      <c r="F165" s="255"/>
      <c r="G165"/>
    </row>
    <row r="166" spans="2:7" ht="15">
      <c r="B166" s="98" t="s">
        <v>347</v>
      </c>
      <c r="C166" s="256" t="s">
        <v>216</v>
      </c>
      <c r="D166" s="257">
        <v>443969.53</v>
      </c>
      <c r="E166" s="255">
        <v>443969.53</v>
      </c>
      <c r="F166" s="255"/>
      <c r="G166"/>
    </row>
    <row r="167" spans="2:7" ht="15">
      <c r="B167" s="98" t="s">
        <v>346</v>
      </c>
      <c r="C167" s="256" t="s">
        <v>214</v>
      </c>
      <c r="D167" s="257">
        <v>749122</v>
      </c>
      <c r="E167" s="255">
        <v>749122</v>
      </c>
      <c r="F167" s="255"/>
      <c r="G167"/>
    </row>
    <row r="168" spans="2:7" ht="15">
      <c r="B168" s="98" t="s">
        <v>345</v>
      </c>
      <c r="C168" s="256" t="s">
        <v>212</v>
      </c>
      <c r="D168" s="257">
        <v>749122</v>
      </c>
      <c r="E168" s="259">
        <v>749122</v>
      </c>
      <c r="F168" s="259"/>
      <c r="G168"/>
    </row>
    <row r="169" spans="2:7" ht="15">
      <c r="B169" s="98" t="s">
        <v>344</v>
      </c>
      <c r="C169" s="256" t="s">
        <v>210</v>
      </c>
      <c r="D169" s="257">
        <v>90000</v>
      </c>
      <c r="E169" s="259">
        <v>90000</v>
      </c>
      <c r="F169" s="259"/>
      <c r="G169"/>
    </row>
    <row r="170" spans="2:7" ht="15">
      <c r="B170" s="98" t="s">
        <v>343</v>
      </c>
      <c r="C170" s="256" t="s">
        <v>208</v>
      </c>
      <c r="D170" s="257">
        <v>100000</v>
      </c>
      <c r="E170" s="255">
        <v>100000</v>
      </c>
      <c r="F170" s="255"/>
      <c r="G170"/>
    </row>
    <row r="171" spans="2:7" ht="15">
      <c r="B171" s="98" t="s">
        <v>342</v>
      </c>
      <c r="C171" s="256" t="s">
        <v>206</v>
      </c>
      <c r="D171" s="257">
        <v>150000</v>
      </c>
      <c r="E171" s="255">
        <v>150000</v>
      </c>
      <c r="F171" s="255"/>
      <c r="G171"/>
    </row>
    <row r="172" spans="2:7" ht="15">
      <c r="B172" s="98" t="s">
        <v>341</v>
      </c>
      <c r="C172" s="256" t="s">
        <v>204</v>
      </c>
      <c r="D172" s="257">
        <v>32000</v>
      </c>
      <c r="E172" s="255">
        <v>32000</v>
      </c>
      <c r="F172" s="255"/>
      <c r="G172"/>
    </row>
    <row r="173" spans="2:7" ht="15">
      <c r="B173" s="98" t="s">
        <v>340</v>
      </c>
      <c r="C173" s="256" t="s">
        <v>202</v>
      </c>
      <c r="D173" s="257">
        <v>479122</v>
      </c>
      <c r="E173" s="255">
        <v>479122</v>
      </c>
      <c r="F173" s="255"/>
      <c r="G173"/>
    </row>
    <row r="174" spans="2:7" ht="15">
      <c r="B174" s="98" t="s">
        <v>339</v>
      </c>
      <c r="C174" s="256" t="s">
        <v>200</v>
      </c>
      <c r="D174" s="257">
        <v>150000</v>
      </c>
      <c r="E174" s="255">
        <v>150000</v>
      </c>
      <c r="F174" s="255"/>
      <c r="G174"/>
    </row>
    <row r="175" spans="2:7" ht="15">
      <c r="B175" s="98" t="s">
        <v>338</v>
      </c>
      <c r="C175" s="256" t="s">
        <v>198</v>
      </c>
      <c r="D175" s="257">
        <v>130000</v>
      </c>
      <c r="E175" s="255">
        <v>130000</v>
      </c>
      <c r="F175" s="255"/>
      <c r="G175"/>
    </row>
    <row r="176" spans="2:7" ht="15">
      <c r="B176" s="98" t="s">
        <v>337</v>
      </c>
      <c r="C176" s="256" t="s">
        <v>196</v>
      </c>
      <c r="D176" s="257">
        <v>249122</v>
      </c>
      <c r="E176" s="255">
        <v>249122</v>
      </c>
      <c r="F176" s="255"/>
      <c r="G176"/>
    </row>
    <row r="177" spans="2:7" ht="15">
      <c r="B177" s="98" t="s">
        <v>336</v>
      </c>
      <c r="C177" s="256" t="s">
        <v>194</v>
      </c>
      <c r="D177" s="257">
        <v>557284</v>
      </c>
      <c r="E177" s="255">
        <v>557284</v>
      </c>
      <c r="F177" s="255"/>
      <c r="G177"/>
    </row>
    <row r="178" spans="2:7" ht="15">
      <c r="B178" s="98" t="s">
        <v>335</v>
      </c>
      <c r="C178" s="256" t="s">
        <v>192</v>
      </c>
      <c r="D178" s="257">
        <v>100000</v>
      </c>
      <c r="E178" s="255">
        <v>100000</v>
      </c>
      <c r="F178" s="255"/>
      <c r="G178"/>
    </row>
    <row r="179" spans="2:7" ht="15">
      <c r="B179" s="98" t="s">
        <v>334</v>
      </c>
      <c r="C179" s="256" t="s">
        <v>190</v>
      </c>
      <c r="D179" s="257">
        <v>150000</v>
      </c>
      <c r="E179" s="255">
        <v>150000</v>
      </c>
      <c r="F179" s="255"/>
      <c r="G179"/>
    </row>
    <row r="180" spans="2:7" ht="15">
      <c r="B180" s="258" t="s">
        <v>333</v>
      </c>
      <c r="C180" s="256" t="s">
        <v>188</v>
      </c>
      <c r="D180" s="257">
        <v>1000000</v>
      </c>
      <c r="E180" s="255">
        <v>1000000</v>
      </c>
      <c r="F180" s="255"/>
      <c r="G180"/>
    </row>
    <row r="181" spans="2:7" ht="15">
      <c r="B181" s="98" t="s">
        <v>332</v>
      </c>
      <c r="C181" s="256" t="s">
        <v>186</v>
      </c>
      <c r="D181" s="140">
        <v>300000</v>
      </c>
      <c r="E181" s="255">
        <v>300000</v>
      </c>
      <c r="F181" s="255"/>
      <c r="G181"/>
    </row>
    <row r="182" spans="2:7" ht="15">
      <c r="B182" s="98" t="s">
        <v>331</v>
      </c>
      <c r="C182" s="256" t="s">
        <v>184</v>
      </c>
      <c r="D182" s="140">
        <v>300000</v>
      </c>
      <c r="E182" s="255">
        <v>300000</v>
      </c>
      <c r="F182" s="255"/>
      <c r="G182"/>
    </row>
    <row r="183" spans="2:7" ht="15">
      <c r="B183" s="98" t="s">
        <v>330</v>
      </c>
      <c r="C183" s="256" t="s">
        <v>182</v>
      </c>
      <c r="D183" s="140">
        <v>100000</v>
      </c>
      <c r="E183" s="255">
        <v>100000</v>
      </c>
      <c r="F183" s="255"/>
      <c r="G183"/>
    </row>
    <row r="184" spans="2:7" ht="15">
      <c r="B184" s="98" t="s">
        <v>329</v>
      </c>
      <c r="C184" s="256" t="s">
        <v>180</v>
      </c>
      <c r="D184" s="140">
        <v>300000</v>
      </c>
      <c r="E184" s="255">
        <v>300000</v>
      </c>
      <c r="F184" s="255"/>
      <c r="G184"/>
    </row>
    <row r="185" spans="2:7" ht="15">
      <c r="B185" s="98" t="s">
        <v>328</v>
      </c>
      <c r="C185" s="256" t="s">
        <v>178</v>
      </c>
      <c r="D185" s="140">
        <v>80000</v>
      </c>
      <c r="E185" s="255">
        <v>80000</v>
      </c>
      <c r="F185" s="255"/>
      <c r="G185"/>
    </row>
    <row r="186" spans="2:7" ht="15">
      <c r="B186" s="98" t="s">
        <v>327</v>
      </c>
      <c r="C186" s="256" t="s">
        <v>176</v>
      </c>
      <c r="D186" s="140">
        <v>1000000</v>
      </c>
      <c r="E186" s="255">
        <v>1000000</v>
      </c>
      <c r="F186" s="255"/>
      <c r="G186"/>
    </row>
    <row r="187" spans="2:7" ht="15">
      <c r="B187" s="98" t="s">
        <v>326</v>
      </c>
      <c r="C187" s="256" t="s">
        <v>174</v>
      </c>
      <c r="D187" s="140">
        <v>210000</v>
      </c>
      <c r="E187" s="255">
        <v>210000</v>
      </c>
      <c r="F187" s="255"/>
      <c r="G187"/>
    </row>
    <row r="188" spans="2:7" ht="15">
      <c r="B188" s="98" t="s">
        <v>325</v>
      </c>
      <c r="C188" s="256" t="s">
        <v>172</v>
      </c>
      <c r="D188" s="140">
        <v>100000</v>
      </c>
      <c r="E188" s="255">
        <v>100000</v>
      </c>
      <c r="F188" s="255"/>
      <c r="G188"/>
    </row>
    <row r="189" spans="2:7" ht="15">
      <c r="B189" s="98" t="s">
        <v>324</v>
      </c>
      <c r="C189" s="256" t="s">
        <v>170</v>
      </c>
      <c r="D189" s="140">
        <v>1000000</v>
      </c>
      <c r="E189" s="255">
        <v>1000000</v>
      </c>
      <c r="F189" s="255"/>
      <c r="G189"/>
    </row>
    <row r="190" spans="2:7" ht="15">
      <c r="B190" s="98" t="s">
        <v>323</v>
      </c>
      <c r="C190" s="256" t="s">
        <v>168</v>
      </c>
      <c r="D190" s="140">
        <v>1000000</v>
      </c>
      <c r="E190" s="255">
        <v>1000000</v>
      </c>
      <c r="F190" s="255"/>
      <c r="G190"/>
    </row>
    <row r="191" spans="2:7" ht="15">
      <c r="B191" s="98" t="s">
        <v>322</v>
      </c>
      <c r="C191" s="256" t="s">
        <v>166</v>
      </c>
      <c r="D191" s="140">
        <v>3000000</v>
      </c>
      <c r="E191" s="255">
        <v>3000000</v>
      </c>
      <c r="F191" s="255"/>
      <c r="G191"/>
    </row>
    <row r="192" spans="2:7" ht="15">
      <c r="B192" s="98" t="s">
        <v>321</v>
      </c>
      <c r="C192" s="256" t="s">
        <v>164</v>
      </c>
      <c r="D192" s="140">
        <v>280000</v>
      </c>
      <c r="E192" s="255">
        <v>280000</v>
      </c>
      <c r="F192" s="255"/>
      <c r="G192"/>
    </row>
    <row r="193" spans="2:7" ht="15">
      <c r="B193" s="98" t="s">
        <v>320</v>
      </c>
      <c r="C193" s="256" t="s">
        <v>162</v>
      </c>
      <c r="D193" s="140">
        <v>374561</v>
      </c>
      <c r="E193" s="255">
        <v>374561</v>
      </c>
      <c r="F193" s="255"/>
      <c r="G193"/>
    </row>
    <row r="194" spans="2:7" ht="15">
      <c r="B194" s="98" t="s">
        <v>319</v>
      </c>
      <c r="C194" s="256" t="s">
        <v>160</v>
      </c>
      <c r="D194" s="140">
        <v>300000</v>
      </c>
      <c r="E194" s="255">
        <v>300000</v>
      </c>
      <c r="F194" s="255"/>
      <c r="G194"/>
    </row>
    <row r="195" spans="2:7" ht="15">
      <c r="B195" s="254"/>
      <c r="C195" s="254"/>
      <c r="D195" s="253"/>
      <c r="E195" s="252"/>
      <c r="F195" s="252"/>
      <c r="G195"/>
    </row>
    <row r="196" spans="2:7" ht="15">
      <c r="B196" s="145"/>
      <c r="C196" s="251" t="s">
        <v>85</v>
      </c>
      <c r="D196" s="250">
        <f>+D163+D158+D97+D88+D83+D46+D40</f>
        <v>146414207.22999999</v>
      </c>
      <c r="E196" s="250">
        <f>SUM(E39:E195)</f>
        <v>116427015.51999995</v>
      </c>
      <c r="F196" s="250">
        <f>SUM(F39:F195)</f>
        <v>3198060.0700000003</v>
      </c>
      <c r="G196"/>
    </row>
    <row r="197" spans="2:7" ht="15">
      <c r="B197"/>
      <c r="C197"/>
      <c r="D197"/>
      <c r="E197"/>
      <c r="F197"/>
      <c r="G197"/>
    </row>
    <row r="198" spans="2:7" ht="15">
      <c r="B198"/>
      <c r="C198"/>
      <c r="D198"/>
      <c r="E198"/>
      <c r="F198"/>
      <c r="G198"/>
    </row>
    <row r="199" spans="2:7">
      <c r="B199" s="135"/>
      <c r="C199" s="135"/>
      <c r="D199" s="249"/>
      <c r="E199" s="248"/>
      <c r="F199" s="248"/>
      <c r="G199" s="239"/>
    </row>
    <row r="200" spans="2:7">
      <c r="B200" s="101" t="s">
        <v>318</v>
      </c>
      <c r="C200" s="98"/>
      <c r="D200" s="247"/>
      <c r="E200" s="246"/>
      <c r="F200" s="246"/>
      <c r="G200" s="239"/>
    </row>
    <row r="201" spans="2:7">
      <c r="B201" s="245" t="s">
        <v>317</v>
      </c>
      <c r="C201" s="245"/>
      <c r="D201" s="243"/>
      <c r="E201" s="242"/>
      <c r="F201" s="242"/>
      <c r="G201" s="239"/>
    </row>
    <row r="202" spans="2:7">
      <c r="B202" s="98" t="s">
        <v>316</v>
      </c>
      <c r="C202" s="98" t="s">
        <v>315</v>
      </c>
      <c r="D202" s="48">
        <v>268599.61</v>
      </c>
      <c r="E202" s="242"/>
      <c r="F202" s="242"/>
      <c r="G202" s="239"/>
    </row>
    <row r="203" spans="2:7">
      <c r="B203" s="98" t="s">
        <v>314</v>
      </c>
      <c r="C203" s="98" t="s">
        <v>313</v>
      </c>
      <c r="D203" s="48">
        <v>25691.87</v>
      </c>
      <c r="E203" s="242"/>
      <c r="F203" s="242"/>
      <c r="G203" s="239"/>
    </row>
    <row r="204" spans="2:7">
      <c r="B204" s="98" t="s">
        <v>312</v>
      </c>
      <c r="C204" s="98" t="s">
        <v>311</v>
      </c>
      <c r="D204" s="48">
        <v>2717.4</v>
      </c>
      <c r="E204" s="242"/>
      <c r="F204" s="242"/>
      <c r="G204" s="239"/>
    </row>
    <row r="205" spans="2:7">
      <c r="B205" s="98" t="s">
        <v>310</v>
      </c>
      <c r="C205" s="98" t="s">
        <v>151</v>
      </c>
      <c r="D205" s="48">
        <v>92797.98</v>
      </c>
      <c r="E205" s="242"/>
      <c r="F205" s="242"/>
      <c r="G205" s="239"/>
    </row>
    <row r="206" spans="2:7">
      <c r="B206" s="98" t="s">
        <v>309</v>
      </c>
      <c r="C206" s="98" t="s">
        <v>149</v>
      </c>
      <c r="D206" s="48">
        <v>147392.35999999999</v>
      </c>
      <c r="E206" s="242"/>
      <c r="F206" s="242"/>
      <c r="G206" s="239"/>
    </row>
    <row r="207" spans="2:7">
      <c r="B207" s="244"/>
      <c r="C207" s="244"/>
      <c r="D207" s="243"/>
      <c r="E207" s="242"/>
      <c r="F207" s="242"/>
      <c r="G207" s="239"/>
    </row>
    <row r="208" spans="2:7">
      <c r="B208" s="236"/>
      <c r="C208" s="241" t="s">
        <v>85</v>
      </c>
      <c r="D208" s="240">
        <f>SUM(D203:D207)</f>
        <v>268599.61</v>
      </c>
      <c r="E208" s="235"/>
      <c r="F208" s="235"/>
      <c r="G208" s="239"/>
    </row>
    <row r="209" spans="2:7">
      <c r="B209" s="209"/>
      <c r="C209" s="207"/>
      <c r="D209" s="208"/>
      <c r="E209" s="207"/>
      <c r="F209" s="207"/>
      <c r="G209" s="239"/>
    </row>
    <row r="210" spans="2:7">
      <c r="B210" s="209"/>
      <c r="C210" s="207"/>
      <c r="D210" s="208"/>
      <c r="E210" s="207"/>
      <c r="F210" s="207"/>
      <c r="G210" s="239"/>
    </row>
    <row r="211" spans="2:7">
      <c r="D211" s="139"/>
    </row>
    <row r="212" spans="2:7">
      <c r="B212" s="198" t="s">
        <v>308</v>
      </c>
      <c r="C212" s="14" t="s">
        <v>82</v>
      </c>
      <c r="D212" s="15" t="s">
        <v>104</v>
      </c>
      <c r="E212" s="14" t="s">
        <v>145</v>
      </c>
      <c r="F212" s="14" t="s">
        <v>144</v>
      </c>
      <c r="G212" s="14" t="s">
        <v>143</v>
      </c>
    </row>
    <row r="213" spans="2:7">
      <c r="B213" s="29" t="s">
        <v>307</v>
      </c>
      <c r="C213" s="116"/>
      <c r="D213" s="89"/>
      <c r="E213" s="152"/>
      <c r="F213" s="116"/>
      <c r="G213" s="116"/>
    </row>
    <row r="214" spans="2:7">
      <c r="B214" s="98"/>
      <c r="C214" s="98"/>
      <c r="D214" s="88"/>
      <c r="E214" s="8"/>
      <c r="F214" s="102"/>
      <c r="G214" s="102"/>
    </row>
    <row r="215" spans="2:7">
      <c r="B215" s="98"/>
      <c r="C215" s="24" t="s">
        <v>5</v>
      </c>
      <c r="D215" s="88"/>
      <c r="E215" s="8"/>
      <c r="F215" s="102"/>
      <c r="G215" s="102"/>
    </row>
    <row r="216" spans="2:7">
      <c r="B216" s="98"/>
      <c r="C216" s="98"/>
      <c r="D216" s="88"/>
      <c r="E216" s="8"/>
      <c r="F216" s="102"/>
      <c r="G216" s="102"/>
    </row>
    <row r="217" spans="2:7">
      <c r="B217" s="98"/>
      <c r="C217" s="98"/>
      <c r="D217" s="88"/>
      <c r="E217" s="8"/>
      <c r="F217" s="102"/>
      <c r="G217" s="102"/>
    </row>
    <row r="218" spans="2:7">
      <c r="B218" s="145"/>
      <c r="C218" s="144" t="s">
        <v>85</v>
      </c>
      <c r="D218" s="226">
        <f>SUM(D214:D217)</f>
        <v>0</v>
      </c>
      <c r="E218" s="225"/>
      <c r="F218" s="224"/>
      <c r="G218" s="144"/>
    </row>
    <row r="219" spans="2:7">
      <c r="B219" s="98"/>
      <c r="C219" s="98"/>
      <c r="D219" s="88"/>
      <c r="E219" s="8"/>
      <c r="F219" s="238"/>
      <c r="G219" s="102"/>
    </row>
    <row r="220" spans="2:7">
      <c r="B220" s="98"/>
      <c r="C220" s="98"/>
      <c r="D220" s="88"/>
      <c r="E220" s="8"/>
      <c r="F220" s="238"/>
      <c r="G220" s="102"/>
    </row>
    <row r="221" spans="2:7">
      <c r="B221" s="101" t="s">
        <v>306</v>
      </c>
      <c r="C221" s="101"/>
      <c r="D221" s="88"/>
      <c r="E221" s="8"/>
      <c r="F221" s="238"/>
      <c r="G221" s="102"/>
    </row>
    <row r="222" spans="2:7">
      <c r="B222" s="205"/>
      <c r="C222" s="24" t="s">
        <v>5</v>
      </c>
      <c r="D222" s="88"/>
      <c r="E222" s="8"/>
      <c r="F222" s="238"/>
      <c r="G222" s="102"/>
    </row>
    <row r="223" spans="2:7">
      <c r="B223" s="98"/>
      <c r="C223" s="98"/>
      <c r="D223" s="102"/>
      <c r="E223" s="8"/>
      <c r="F223" s="238"/>
      <c r="G223" s="102"/>
    </row>
    <row r="224" spans="2:7">
      <c r="B224" s="98"/>
      <c r="C224" s="98"/>
      <c r="D224" s="88"/>
      <c r="E224" s="8"/>
      <c r="F224" s="238"/>
      <c r="G224" s="102"/>
    </row>
    <row r="225" spans="2:7">
      <c r="B225" s="145"/>
      <c r="C225" s="144" t="s">
        <v>85</v>
      </c>
      <c r="D225" s="226">
        <f>SUM(D223:D224)</f>
        <v>0</v>
      </c>
      <c r="E225" s="225"/>
      <c r="F225" s="224"/>
      <c r="G225" s="144">
        <f>SUM(G214:G217)</f>
        <v>0</v>
      </c>
    </row>
    <row r="226" spans="2:7">
      <c r="B226" s="23"/>
      <c r="C226" s="227"/>
      <c r="D226" s="229"/>
      <c r="E226" s="8"/>
      <c r="F226" s="228"/>
      <c r="G226" s="227"/>
    </row>
    <row r="227" spans="2:7">
      <c r="B227" s="23" t="s">
        <v>305</v>
      </c>
      <c r="C227" s="102"/>
      <c r="D227" s="237"/>
      <c r="E227" s="8"/>
      <c r="F227" s="228"/>
      <c r="G227" s="227"/>
    </row>
    <row r="228" spans="2:7">
      <c r="B228" s="231"/>
      <c r="C228" s="24" t="s">
        <v>5</v>
      </c>
      <c r="D228" s="88"/>
      <c r="E228" s="8"/>
      <c r="F228" s="228"/>
      <c r="G228" s="227"/>
    </row>
    <row r="229" spans="2:7">
      <c r="B229" s="96"/>
      <c r="C229" s="102"/>
      <c r="D229" s="88"/>
      <c r="E229" s="8"/>
      <c r="F229" s="228"/>
      <c r="G229" s="227"/>
    </row>
    <row r="230" spans="2:7">
      <c r="B230" s="236"/>
      <c r="C230" s="232" t="s">
        <v>85</v>
      </c>
      <c r="D230" s="235">
        <f>+D229</f>
        <v>0</v>
      </c>
      <c r="E230" s="234"/>
      <c r="F230" s="233"/>
      <c r="G230" s="232">
        <f>SUM(G219:G222)</f>
        <v>0</v>
      </c>
    </row>
    <row r="231" spans="2:7">
      <c r="B231" s="23" t="s">
        <v>304</v>
      </c>
      <c r="C231" s="102"/>
      <c r="D231" s="88"/>
      <c r="E231" s="8"/>
      <c r="F231" s="228"/>
      <c r="G231" s="227"/>
    </row>
    <row r="232" spans="2:7">
      <c r="B232" s="231"/>
      <c r="C232" s="230"/>
      <c r="D232" s="88"/>
      <c r="E232" s="8"/>
      <c r="F232" s="228"/>
      <c r="G232" s="227"/>
    </row>
    <row r="233" spans="2:7">
      <c r="B233" s="96"/>
      <c r="C233" s="24" t="s">
        <v>5</v>
      </c>
      <c r="D233" s="88"/>
      <c r="E233" s="8"/>
      <c r="F233" s="228"/>
      <c r="G233" s="227"/>
    </row>
    <row r="234" spans="2:7">
      <c r="B234" s="96"/>
      <c r="C234" s="102"/>
      <c r="D234" s="88"/>
      <c r="E234" s="8"/>
      <c r="F234" s="228"/>
      <c r="G234" s="227"/>
    </row>
    <row r="235" spans="2:7">
      <c r="B235" s="23"/>
      <c r="C235" s="227"/>
      <c r="D235" s="229"/>
      <c r="E235" s="8"/>
      <c r="F235" s="228"/>
      <c r="G235" s="227"/>
    </row>
    <row r="236" spans="2:7">
      <c r="B236" s="145"/>
      <c r="C236" s="144" t="s">
        <v>85</v>
      </c>
      <c r="D236" s="226">
        <f>SUM(D233:D235)</f>
        <v>0</v>
      </c>
      <c r="E236" s="225"/>
      <c r="F236" s="224">
        <f>SUM(F214:F217)</f>
        <v>0</v>
      </c>
      <c r="G236" s="144">
        <f>SUM(G214:G217)</f>
        <v>0</v>
      </c>
    </row>
    <row r="238" spans="2:7" ht="14.25" customHeight="1"/>
    <row r="239" spans="2:7" ht="14.25" customHeight="1">
      <c r="B239" s="206" t="s">
        <v>303</v>
      </c>
    </row>
    <row r="240" spans="2:7" ht="14.25" customHeight="1">
      <c r="B240" s="201"/>
    </row>
    <row r="241" spans="2:7" ht="24" customHeight="1">
      <c r="B241" s="198" t="s">
        <v>302</v>
      </c>
      <c r="C241" s="14" t="s">
        <v>104</v>
      </c>
      <c r="D241" s="15" t="s">
        <v>301</v>
      </c>
    </row>
    <row r="242" spans="2:7" ht="14.25" customHeight="1">
      <c r="B242" s="29" t="s">
        <v>300</v>
      </c>
      <c r="C242" s="107"/>
      <c r="D242" s="89">
        <v>0</v>
      </c>
    </row>
    <row r="243" spans="2:7" ht="14.25" customHeight="1">
      <c r="B243" s="23"/>
      <c r="C243" s="24" t="s">
        <v>5</v>
      </c>
      <c r="D243" s="88">
        <v>0</v>
      </c>
    </row>
    <row r="244" spans="2:7" ht="14.25" customHeight="1">
      <c r="B244" s="23" t="s">
        <v>299</v>
      </c>
      <c r="C244" s="95"/>
      <c r="D244" s="88"/>
    </row>
    <row r="245" spans="2:7" ht="14.25" customHeight="1">
      <c r="B245" s="19"/>
      <c r="C245" s="94"/>
      <c r="D245" s="86">
        <v>0</v>
      </c>
    </row>
    <row r="246" spans="2:7" ht="14.25" customHeight="1">
      <c r="B246" s="209"/>
      <c r="C246" s="14">
        <f>SUM(C241:C245)</f>
        <v>0</v>
      </c>
      <c r="D246" s="15"/>
    </row>
    <row r="247" spans="2:7" ht="14.25" customHeight="1">
      <c r="B247" s="209"/>
      <c r="C247" s="85"/>
      <c r="D247" s="180"/>
    </row>
    <row r="248" spans="2:7" ht="9.75" customHeight="1">
      <c r="B248" s="209"/>
      <c r="C248" s="85"/>
      <c r="D248" s="180"/>
    </row>
    <row r="249" spans="2:7" ht="14.25" customHeight="1">
      <c r="B249" s="206" t="s">
        <v>298</v>
      </c>
    </row>
    <row r="250" spans="2:7" ht="14.25" customHeight="1">
      <c r="B250" s="201"/>
    </row>
    <row r="251" spans="2:7" ht="27.75" customHeight="1">
      <c r="B251" s="198" t="s">
        <v>297</v>
      </c>
      <c r="C251" s="14" t="s">
        <v>104</v>
      </c>
      <c r="D251" s="15" t="s">
        <v>81</v>
      </c>
      <c r="E251" s="14" t="s">
        <v>110</v>
      </c>
      <c r="F251" s="223" t="s">
        <v>296</v>
      </c>
      <c r="G251" s="14" t="s">
        <v>295</v>
      </c>
    </row>
    <row r="252" spans="2:7" ht="14.25" customHeight="1">
      <c r="B252" s="197" t="s">
        <v>294</v>
      </c>
      <c r="C252" s="107"/>
      <c r="D252" s="180">
        <v>0</v>
      </c>
      <c r="E252" s="85">
        <v>0</v>
      </c>
      <c r="F252" s="85">
        <v>0</v>
      </c>
      <c r="G252" s="20">
        <v>0</v>
      </c>
    </row>
    <row r="253" spans="2:7" ht="14.25" customHeight="1">
      <c r="B253" s="197"/>
      <c r="C253" s="24" t="s">
        <v>5</v>
      </c>
      <c r="D253" s="180">
        <v>0</v>
      </c>
      <c r="E253" s="85">
        <v>0</v>
      </c>
      <c r="F253" s="85">
        <v>0</v>
      </c>
      <c r="G253" s="20">
        <v>0</v>
      </c>
    </row>
    <row r="254" spans="2:7" ht="14.25" customHeight="1">
      <c r="B254" s="197"/>
      <c r="C254" s="95"/>
      <c r="D254" s="180">
        <v>0</v>
      </c>
      <c r="E254" s="85">
        <v>0</v>
      </c>
      <c r="F254" s="85">
        <v>0</v>
      </c>
      <c r="G254" s="20">
        <v>0</v>
      </c>
    </row>
    <row r="255" spans="2:7" ht="14.25" customHeight="1">
      <c r="B255" s="222"/>
      <c r="C255" s="94"/>
      <c r="D255" s="221">
        <v>0</v>
      </c>
      <c r="E255" s="220">
        <v>0</v>
      </c>
      <c r="F255" s="220">
        <v>0</v>
      </c>
      <c r="G255" s="87">
        <v>0</v>
      </c>
    </row>
    <row r="256" spans="2:7" ht="15" customHeight="1">
      <c r="B256" s="209"/>
      <c r="C256" s="14">
        <f>SUM(C251:C255)</f>
        <v>0</v>
      </c>
      <c r="D256" s="219">
        <v>0</v>
      </c>
      <c r="E256" s="218">
        <v>0</v>
      </c>
      <c r="F256" s="218">
        <v>0</v>
      </c>
      <c r="G256" s="217">
        <v>0</v>
      </c>
    </row>
    <row r="257" spans="2:7">
      <c r="B257" s="209"/>
      <c r="C257" s="207"/>
      <c r="D257" s="208"/>
      <c r="E257" s="207"/>
      <c r="F257" s="207"/>
      <c r="G257" s="207"/>
    </row>
    <row r="258" spans="2:7">
      <c r="B258" s="209"/>
      <c r="C258" s="207"/>
      <c r="D258" s="208"/>
      <c r="E258" s="207"/>
      <c r="F258" s="207"/>
      <c r="G258" s="207"/>
    </row>
    <row r="259" spans="2:7">
      <c r="B259" s="209"/>
      <c r="C259" s="207"/>
      <c r="D259" s="208"/>
      <c r="E259" s="207"/>
      <c r="F259" s="207"/>
      <c r="G259" s="207"/>
    </row>
    <row r="260" spans="2:7" ht="26.25" customHeight="1">
      <c r="B260" s="198" t="s">
        <v>293</v>
      </c>
      <c r="C260" s="14" t="s">
        <v>104</v>
      </c>
      <c r="D260" s="15" t="s">
        <v>81</v>
      </c>
      <c r="E260" s="14" t="s">
        <v>292</v>
      </c>
      <c r="F260" s="207"/>
      <c r="G260" s="207"/>
    </row>
    <row r="261" spans="2:7">
      <c r="B261" s="29" t="s">
        <v>291</v>
      </c>
      <c r="C261" s="216"/>
      <c r="D261" s="88">
        <v>0</v>
      </c>
      <c r="E261" s="95">
        <v>0</v>
      </c>
      <c r="F261" s="207"/>
      <c r="G261" s="207"/>
    </row>
    <row r="262" spans="2:7">
      <c r="B262" s="215" t="s">
        <v>290</v>
      </c>
      <c r="C262" s="214"/>
      <c r="D262" s="88"/>
      <c r="E262" s="95"/>
      <c r="F262" s="207"/>
      <c r="G262" s="207"/>
    </row>
    <row r="263" spans="2:7">
      <c r="B263" s="98" t="s">
        <v>289</v>
      </c>
      <c r="C263" s="213">
        <v>18490000</v>
      </c>
      <c r="D263" s="88" t="s">
        <v>286</v>
      </c>
      <c r="E263" s="95" t="s">
        <v>288</v>
      </c>
      <c r="F263" s="207"/>
      <c r="G263" s="207"/>
    </row>
    <row r="264" spans="2:7">
      <c r="B264" s="98" t="s">
        <v>287</v>
      </c>
      <c r="C264" s="213">
        <v>6000000</v>
      </c>
      <c r="D264" s="88" t="s">
        <v>286</v>
      </c>
      <c r="E264" s="95" t="s">
        <v>285</v>
      </c>
      <c r="F264" s="207"/>
      <c r="G264" s="207"/>
    </row>
    <row r="265" spans="2:7">
      <c r="B265" s="19"/>
      <c r="C265" s="212"/>
      <c r="D265" s="88">
        <v>0</v>
      </c>
      <c r="E265" s="95">
        <v>0</v>
      </c>
      <c r="F265" s="207"/>
      <c r="G265" s="207"/>
    </row>
    <row r="266" spans="2:7" ht="16.5" customHeight="1">
      <c r="B266" s="209"/>
      <c r="C266" s="111">
        <f>SUM(C261:C265)</f>
        <v>24490000</v>
      </c>
      <c r="D266" s="211"/>
      <c r="E266" s="210"/>
      <c r="F266" s="207"/>
      <c r="G266" s="207"/>
    </row>
    <row r="267" spans="2:7">
      <c r="B267" s="209"/>
      <c r="C267" s="207"/>
      <c r="D267" s="208"/>
      <c r="E267" s="207"/>
      <c r="F267" s="207"/>
      <c r="G267" s="207"/>
    </row>
    <row r="268" spans="2:7">
      <c r="B268" s="206" t="s">
        <v>284</v>
      </c>
    </row>
    <row r="269" spans="2:7">
      <c r="B269" s="201"/>
    </row>
    <row r="270" spans="2:7">
      <c r="B270" s="198" t="s">
        <v>283</v>
      </c>
      <c r="C270" s="14"/>
      <c r="D270" s="15" t="s">
        <v>9</v>
      </c>
      <c r="E270" s="14" t="s">
        <v>8</v>
      </c>
      <c r="F270" s="14" t="s">
        <v>7</v>
      </c>
      <c r="G270" s="14" t="s">
        <v>279</v>
      </c>
    </row>
    <row r="271" spans="2:7">
      <c r="B271" s="103" t="s">
        <v>282</v>
      </c>
      <c r="C271" s="205"/>
      <c r="D271" s="99"/>
      <c r="E271" s="204" t="s">
        <v>281</v>
      </c>
      <c r="F271" s="146">
        <v>0</v>
      </c>
      <c r="G271" s="102">
        <v>0</v>
      </c>
    </row>
    <row r="272" spans="2:7">
      <c r="B272" s="23"/>
      <c r="C272" s="200" t="s">
        <v>5</v>
      </c>
      <c r="D272" s="88"/>
      <c r="E272" s="146"/>
      <c r="F272" s="146">
        <f>+E272-D272</f>
        <v>0</v>
      </c>
      <c r="G272" s="102">
        <v>0</v>
      </c>
    </row>
    <row r="273" spans="2:7">
      <c r="B273" s="19"/>
      <c r="C273" s="202" t="s">
        <v>85</v>
      </c>
      <c r="D273" s="203">
        <f>SUM(D271:D272)</f>
        <v>0</v>
      </c>
      <c r="E273" s="202">
        <f>SUM(E271:E272)</f>
        <v>0</v>
      </c>
      <c r="F273" s="113">
        <f>+E273-D273</f>
        <v>0</v>
      </c>
      <c r="G273" s="113">
        <v>0</v>
      </c>
    </row>
    <row r="274" spans="2:7">
      <c r="B274" s="201"/>
    </row>
    <row r="275" spans="2:7">
      <c r="B275" s="201"/>
    </row>
    <row r="277" spans="2:7" ht="21.75" customHeight="1">
      <c r="B277" s="198" t="s">
        <v>280</v>
      </c>
      <c r="C277" s="14" t="s">
        <v>9</v>
      </c>
      <c r="D277" s="15" t="s">
        <v>8</v>
      </c>
      <c r="E277" s="14" t="s">
        <v>7</v>
      </c>
      <c r="F277" s="14" t="s">
        <v>279</v>
      </c>
    </row>
    <row r="278" spans="2:7">
      <c r="B278" s="23" t="s">
        <v>278</v>
      </c>
      <c r="C278" s="95"/>
      <c r="D278" s="88"/>
      <c r="E278" s="95"/>
      <c r="F278" s="95"/>
    </row>
    <row r="279" spans="2:7">
      <c r="B279" s="23"/>
      <c r="C279" s="200" t="s">
        <v>5</v>
      </c>
      <c r="D279" s="88"/>
      <c r="E279" s="95"/>
      <c r="F279" s="95"/>
    </row>
    <row r="280" spans="2:7" ht="15">
      <c r="B280" s="195"/>
      <c r="C280" s="94"/>
      <c r="D280" s="86"/>
      <c r="E280" s="94"/>
      <c r="F280" s="94"/>
    </row>
    <row r="281" spans="2:7" ht="16.5" customHeight="1">
      <c r="C281" s="111">
        <f>SUM(C278:C280)</f>
        <v>0</v>
      </c>
      <c r="D281" s="110">
        <f>SUM(D278:D280)</f>
        <v>0</v>
      </c>
      <c r="E281" s="14">
        <f>SUM(E278:E280)</f>
        <v>0</v>
      </c>
      <c r="F281" s="199"/>
    </row>
    <row r="285" spans="2:7">
      <c r="B285" s="198" t="s">
        <v>277</v>
      </c>
      <c r="C285" s="198"/>
      <c r="D285" s="14" t="s">
        <v>104</v>
      </c>
    </row>
    <row r="286" spans="2:7">
      <c r="B286" s="29" t="s">
        <v>276</v>
      </c>
      <c r="C286" s="29"/>
      <c r="D286" s="107"/>
    </row>
    <row r="287" spans="2:7">
      <c r="B287" s="197"/>
      <c r="C287" s="23"/>
      <c r="D287" s="95"/>
    </row>
    <row r="288" spans="2:7" ht="15">
      <c r="B288" s="100" t="s">
        <v>275</v>
      </c>
      <c r="C288" s="100" t="s">
        <v>274</v>
      </c>
      <c r="D288" s="196">
        <v>17272647.609999999</v>
      </c>
    </row>
    <row r="289" spans="2:4" ht="15">
      <c r="B289" s="100" t="s">
        <v>273</v>
      </c>
      <c r="C289" s="100" t="s">
        <v>272</v>
      </c>
      <c r="D289" s="196">
        <v>0</v>
      </c>
    </row>
    <row r="290" spans="2:4" ht="15">
      <c r="B290" s="100" t="s">
        <v>271</v>
      </c>
      <c r="C290" s="100" t="s">
        <v>270</v>
      </c>
      <c r="D290" s="196">
        <v>0</v>
      </c>
    </row>
    <row r="291" spans="2:4" ht="15">
      <c r="B291" s="100" t="s">
        <v>269</v>
      </c>
      <c r="C291" s="100" t="s">
        <v>268</v>
      </c>
      <c r="D291" s="196">
        <v>0</v>
      </c>
    </row>
    <row r="292" spans="2:4" ht="15">
      <c r="B292" s="100" t="s">
        <v>267</v>
      </c>
      <c r="C292" s="100" t="s">
        <v>266</v>
      </c>
      <c r="D292" s="196">
        <v>0</v>
      </c>
    </row>
    <row r="293" spans="2:4" ht="15">
      <c r="B293" s="100" t="s">
        <v>265</v>
      </c>
      <c r="C293" s="100" t="s">
        <v>264</v>
      </c>
      <c r="D293" s="196">
        <v>0</v>
      </c>
    </row>
    <row r="294" spans="2:4" ht="15">
      <c r="B294" s="100" t="s">
        <v>263</v>
      </c>
      <c r="C294" s="100" t="s">
        <v>262</v>
      </c>
      <c r="D294" s="196">
        <v>0</v>
      </c>
    </row>
    <row r="295" spans="2:4" ht="15">
      <c r="B295" s="100" t="s">
        <v>261</v>
      </c>
      <c r="C295" s="100" t="s">
        <v>260</v>
      </c>
      <c r="D295" s="196">
        <v>0</v>
      </c>
    </row>
    <row r="296" spans="2:4" ht="15">
      <c r="B296" s="100" t="s">
        <v>259</v>
      </c>
      <c r="C296" s="100" t="s">
        <v>258</v>
      </c>
      <c r="D296" s="196">
        <v>0</v>
      </c>
    </row>
    <row r="297" spans="2:4" ht="15">
      <c r="B297" s="100" t="s">
        <v>257</v>
      </c>
      <c r="C297" s="100" t="s">
        <v>256</v>
      </c>
      <c r="D297" s="196">
        <v>0</v>
      </c>
    </row>
    <row r="298" spans="2:4" ht="15">
      <c r="B298" s="100" t="s">
        <v>255</v>
      </c>
      <c r="C298" s="100" t="s">
        <v>254</v>
      </c>
      <c r="D298" s="196">
        <v>0</v>
      </c>
    </row>
    <row r="299" spans="2:4" ht="15">
      <c r="B299" s="100" t="s">
        <v>253</v>
      </c>
      <c r="C299" s="100" t="s">
        <v>252</v>
      </c>
      <c r="D299" s="196">
        <v>0</v>
      </c>
    </row>
    <row r="300" spans="2:4" ht="15">
      <c r="B300" s="100" t="s">
        <v>251</v>
      </c>
      <c r="C300" s="100" t="s">
        <v>250</v>
      </c>
      <c r="D300" s="196">
        <v>0</v>
      </c>
    </row>
    <row r="301" spans="2:4" ht="15">
      <c r="B301" s="100" t="s">
        <v>249</v>
      </c>
      <c r="C301" s="100" t="s">
        <v>248</v>
      </c>
      <c r="D301" s="196">
        <v>0</v>
      </c>
    </row>
    <row r="302" spans="2:4" ht="15">
      <c r="B302" s="100" t="s">
        <v>247</v>
      </c>
      <c r="C302" s="100" t="s">
        <v>246</v>
      </c>
      <c r="D302" s="196">
        <v>0</v>
      </c>
    </row>
    <row r="303" spans="2:4" ht="15">
      <c r="B303" s="100" t="s">
        <v>245</v>
      </c>
      <c r="C303" s="100" t="s">
        <v>244</v>
      </c>
      <c r="D303" s="196">
        <v>0</v>
      </c>
    </row>
    <row r="304" spans="2:4" ht="15">
      <c r="B304" s="100" t="s">
        <v>243</v>
      </c>
      <c r="C304" s="100" t="s">
        <v>242</v>
      </c>
      <c r="D304" s="196">
        <v>0</v>
      </c>
    </row>
    <row r="305" spans="2:4" ht="15">
      <c r="B305" s="100" t="s">
        <v>241</v>
      </c>
      <c r="C305" s="100" t="s">
        <v>240</v>
      </c>
      <c r="D305" s="196">
        <v>0</v>
      </c>
    </row>
    <row r="306" spans="2:4" ht="15">
      <c r="B306" s="100" t="s">
        <v>239</v>
      </c>
      <c r="C306" s="100" t="s">
        <v>238</v>
      </c>
      <c r="D306" s="196">
        <v>0</v>
      </c>
    </row>
    <row r="307" spans="2:4" ht="15">
      <c r="B307" s="100" t="s">
        <v>237</v>
      </c>
      <c r="C307" s="100" t="s">
        <v>236</v>
      </c>
      <c r="D307" s="196">
        <v>0</v>
      </c>
    </row>
    <row r="308" spans="2:4" ht="15">
      <c r="B308" s="100" t="s">
        <v>235</v>
      </c>
      <c r="C308" s="100" t="s">
        <v>234</v>
      </c>
      <c r="D308" s="196">
        <v>0</v>
      </c>
    </row>
    <row r="309" spans="2:4" ht="15">
      <c r="B309" s="100" t="s">
        <v>233</v>
      </c>
      <c r="C309" s="100" t="s">
        <v>232</v>
      </c>
      <c r="D309" s="196">
        <v>0</v>
      </c>
    </row>
    <row r="310" spans="2:4" ht="15">
      <c r="B310" s="100" t="s">
        <v>231</v>
      </c>
      <c r="C310" s="100" t="s">
        <v>230</v>
      </c>
      <c r="D310" s="196">
        <v>0</v>
      </c>
    </row>
    <row r="311" spans="2:4" ht="15">
      <c r="B311" s="100" t="s">
        <v>229</v>
      </c>
      <c r="C311" s="100" t="s">
        <v>228</v>
      </c>
      <c r="D311" s="196">
        <v>0</v>
      </c>
    </row>
    <row r="312" spans="2:4" ht="15">
      <c r="B312" s="100" t="s">
        <v>227</v>
      </c>
      <c r="C312" s="100" t="s">
        <v>226</v>
      </c>
      <c r="D312" s="196">
        <v>0</v>
      </c>
    </row>
    <row r="313" spans="2:4" ht="15">
      <c r="B313" s="100" t="s">
        <v>225</v>
      </c>
      <c r="C313" s="100" t="s">
        <v>224</v>
      </c>
      <c r="D313" s="196">
        <v>0</v>
      </c>
    </row>
    <row r="314" spans="2:4" ht="15">
      <c r="B314" s="100" t="s">
        <v>223</v>
      </c>
      <c r="C314" s="100" t="s">
        <v>222</v>
      </c>
      <c r="D314" s="196">
        <v>385158.32</v>
      </c>
    </row>
    <row r="315" spans="2:4" ht="15">
      <c r="B315" s="100" t="s">
        <v>221</v>
      </c>
      <c r="C315" s="100" t="s">
        <v>220</v>
      </c>
      <c r="D315" s="196">
        <v>99207.69</v>
      </c>
    </row>
    <row r="316" spans="2:4" ht="15">
      <c r="B316" s="100" t="s">
        <v>219</v>
      </c>
      <c r="C316" s="100" t="s">
        <v>218</v>
      </c>
      <c r="D316" s="196">
        <v>100000</v>
      </c>
    </row>
    <row r="317" spans="2:4" ht="15">
      <c r="B317" s="100" t="s">
        <v>217</v>
      </c>
      <c r="C317" s="100" t="s">
        <v>216</v>
      </c>
      <c r="D317" s="196">
        <v>443969.53</v>
      </c>
    </row>
    <row r="318" spans="2:4" ht="15">
      <c r="B318" s="100" t="s">
        <v>215</v>
      </c>
      <c r="C318" s="100" t="s">
        <v>214</v>
      </c>
      <c r="D318" s="196">
        <v>749122</v>
      </c>
    </row>
    <row r="319" spans="2:4" ht="15">
      <c r="B319" s="100" t="s">
        <v>213</v>
      </c>
      <c r="C319" s="100" t="s">
        <v>212</v>
      </c>
      <c r="D319" s="196">
        <v>749122</v>
      </c>
    </row>
    <row r="320" spans="2:4" ht="15">
      <c r="B320" s="100" t="s">
        <v>211</v>
      </c>
      <c r="C320" s="100" t="s">
        <v>210</v>
      </c>
      <c r="D320" s="196">
        <v>90000</v>
      </c>
    </row>
    <row r="321" spans="2:4" ht="15">
      <c r="B321" s="100" t="s">
        <v>209</v>
      </c>
      <c r="C321" s="100" t="s">
        <v>208</v>
      </c>
      <c r="D321" s="196">
        <v>100000</v>
      </c>
    </row>
    <row r="322" spans="2:4" ht="15">
      <c r="B322" s="100" t="s">
        <v>207</v>
      </c>
      <c r="C322" s="100" t="s">
        <v>206</v>
      </c>
      <c r="D322" s="196">
        <v>150000</v>
      </c>
    </row>
    <row r="323" spans="2:4" ht="15">
      <c r="B323" s="100" t="s">
        <v>205</v>
      </c>
      <c r="C323" s="100" t="s">
        <v>204</v>
      </c>
      <c r="D323" s="196">
        <v>32000</v>
      </c>
    </row>
    <row r="324" spans="2:4" ht="15">
      <c r="B324" s="100" t="s">
        <v>203</v>
      </c>
      <c r="C324" s="100" t="s">
        <v>202</v>
      </c>
      <c r="D324" s="196">
        <v>479122</v>
      </c>
    </row>
    <row r="325" spans="2:4" ht="15">
      <c r="B325" s="100" t="s">
        <v>201</v>
      </c>
      <c r="C325" s="100" t="s">
        <v>200</v>
      </c>
      <c r="D325" s="196">
        <v>150000</v>
      </c>
    </row>
    <row r="326" spans="2:4" ht="15">
      <c r="B326" s="100" t="s">
        <v>199</v>
      </c>
      <c r="C326" s="100" t="s">
        <v>198</v>
      </c>
      <c r="D326" s="196">
        <v>130000</v>
      </c>
    </row>
    <row r="327" spans="2:4" ht="15">
      <c r="B327" s="100" t="s">
        <v>197</v>
      </c>
      <c r="C327" s="100" t="s">
        <v>196</v>
      </c>
      <c r="D327" s="196">
        <v>249122</v>
      </c>
    </row>
    <row r="328" spans="2:4" ht="15">
      <c r="B328" s="100" t="s">
        <v>195</v>
      </c>
      <c r="C328" s="100" t="s">
        <v>194</v>
      </c>
      <c r="D328" s="196">
        <v>557284</v>
      </c>
    </row>
    <row r="329" spans="2:4" ht="15">
      <c r="B329" s="100" t="s">
        <v>193</v>
      </c>
      <c r="C329" s="100" t="s">
        <v>192</v>
      </c>
      <c r="D329" s="196">
        <v>100000</v>
      </c>
    </row>
    <row r="330" spans="2:4" ht="15">
      <c r="B330" s="100" t="s">
        <v>191</v>
      </c>
      <c r="C330" s="100" t="s">
        <v>190</v>
      </c>
      <c r="D330" s="196">
        <v>150000</v>
      </c>
    </row>
    <row r="331" spans="2:4" ht="15">
      <c r="B331" s="100" t="s">
        <v>189</v>
      </c>
      <c r="C331" s="100" t="s">
        <v>188</v>
      </c>
      <c r="D331" s="196">
        <v>1000000</v>
      </c>
    </row>
    <row r="332" spans="2:4" ht="15">
      <c r="B332" s="100" t="s">
        <v>187</v>
      </c>
      <c r="C332" s="100" t="s">
        <v>186</v>
      </c>
      <c r="D332" s="196">
        <v>300000</v>
      </c>
    </row>
    <row r="333" spans="2:4" ht="15">
      <c r="B333" s="100" t="s">
        <v>185</v>
      </c>
      <c r="C333" s="100" t="s">
        <v>184</v>
      </c>
      <c r="D333" s="196">
        <v>300000</v>
      </c>
    </row>
    <row r="334" spans="2:4" ht="15">
      <c r="B334" s="100" t="s">
        <v>183</v>
      </c>
      <c r="C334" s="100" t="s">
        <v>182</v>
      </c>
      <c r="D334" s="196">
        <v>100000</v>
      </c>
    </row>
    <row r="335" spans="2:4" ht="15">
      <c r="B335" s="100" t="s">
        <v>181</v>
      </c>
      <c r="C335" s="100" t="s">
        <v>180</v>
      </c>
      <c r="D335" s="196">
        <v>300000</v>
      </c>
    </row>
    <row r="336" spans="2:4" ht="15">
      <c r="B336" s="100" t="s">
        <v>179</v>
      </c>
      <c r="C336" s="100" t="s">
        <v>178</v>
      </c>
      <c r="D336" s="196">
        <v>80000</v>
      </c>
    </row>
    <row r="337" spans="2:4" ht="15">
      <c r="B337" s="100" t="s">
        <v>177</v>
      </c>
      <c r="C337" s="100" t="s">
        <v>176</v>
      </c>
      <c r="D337" s="196">
        <v>1000000</v>
      </c>
    </row>
    <row r="338" spans="2:4" ht="15">
      <c r="B338" s="100" t="s">
        <v>175</v>
      </c>
      <c r="C338" s="100" t="s">
        <v>174</v>
      </c>
      <c r="D338" s="196">
        <v>210000</v>
      </c>
    </row>
    <row r="339" spans="2:4" ht="15">
      <c r="B339" s="100" t="s">
        <v>173</v>
      </c>
      <c r="C339" s="100" t="s">
        <v>172</v>
      </c>
      <c r="D339" s="196">
        <v>100000</v>
      </c>
    </row>
    <row r="340" spans="2:4" ht="15">
      <c r="B340" s="100" t="s">
        <v>171</v>
      </c>
      <c r="C340" s="100" t="s">
        <v>170</v>
      </c>
      <c r="D340" s="196">
        <v>1000000</v>
      </c>
    </row>
    <row r="341" spans="2:4" ht="15">
      <c r="B341" s="100" t="s">
        <v>169</v>
      </c>
      <c r="C341" s="100" t="s">
        <v>168</v>
      </c>
      <c r="D341" s="196">
        <v>1000000</v>
      </c>
    </row>
    <row r="342" spans="2:4" ht="15">
      <c r="B342" s="100" t="s">
        <v>167</v>
      </c>
      <c r="C342" s="100" t="s">
        <v>166</v>
      </c>
      <c r="D342" s="196">
        <v>3000000</v>
      </c>
    </row>
    <row r="343" spans="2:4" ht="15">
      <c r="B343" s="100" t="s">
        <v>165</v>
      </c>
      <c r="C343" s="100" t="s">
        <v>164</v>
      </c>
      <c r="D343" s="196">
        <v>280000</v>
      </c>
    </row>
    <row r="344" spans="2:4" ht="15">
      <c r="B344" s="100" t="s">
        <v>163</v>
      </c>
      <c r="C344" s="100" t="s">
        <v>162</v>
      </c>
      <c r="D344" s="196">
        <v>374561</v>
      </c>
    </row>
    <row r="345" spans="2:4" ht="15">
      <c r="B345" s="100" t="s">
        <v>161</v>
      </c>
      <c r="C345" s="100" t="s">
        <v>160</v>
      </c>
      <c r="D345" s="196">
        <v>300000</v>
      </c>
    </row>
    <row r="346" spans="2:4" ht="15">
      <c r="B346" s="100" t="s">
        <v>159</v>
      </c>
      <c r="C346" s="100" t="s">
        <v>158</v>
      </c>
      <c r="D346" s="196">
        <v>2895379.46</v>
      </c>
    </row>
    <row r="347" spans="2:4" ht="15">
      <c r="B347" s="100" t="s">
        <v>157</v>
      </c>
      <c r="C347" s="100" t="s">
        <v>151</v>
      </c>
      <c r="D347" s="196">
        <v>50000</v>
      </c>
    </row>
    <row r="348" spans="2:4" ht="15">
      <c r="B348" s="100" t="s">
        <v>156</v>
      </c>
      <c r="C348" s="100" t="s">
        <v>155</v>
      </c>
      <c r="D348" s="196">
        <v>25691.87</v>
      </c>
    </row>
    <row r="349" spans="2:4" ht="15">
      <c r="B349" s="100" t="s">
        <v>154</v>
      </c>
      <c r="C349" s="100" t="s">
        <v>153</v>
      </c>
      <c r="D349" s="196">
        <v>2717.4</v>
      </c>
    </row>
    <row r="350" spans="2:4" ht="15">
      <c r="B350" s="100" t="s">
        <v>152</v>
      </c>
      <c r="C350" s="100" t="s">
        <v>151</v>
      </c>
      <c r="D350" s="196">
        <v>92797.98</v>
      </c>
    </row>
    <row r="351" spans="2:4" ht="15">
      <c r="B351" s="195" t="s">
        <v>150</v>
      </c>
      <c r="C351" s="195" t="s">
        <v>149</v>
      </c>
      <c r="D351" s="194">
        <v>147392.35999999999</v>
      </c>
    </row>
    <row r="352" spans="2:4">
      <c r="D352" s="193">
        <f>+D288</f>
        <v>17272647.609999999</v>
      </c>
    </row>
    <row r="354" spans="2:7" ht="15">
      <c r="B354"/>
    </row>
    <row r="356" spans="2:7" ht="22.5" customHeight="1">
      <c r="B356" s="33" t="s">
        <v>148</v>
      </c>
      <c r="C356" s="32" t="s">
        <v>104</v>
      </c>
      <c r="D356" s="192" t="s">
        <v>120</v>
      </c>
    </row>
    <row r="357" spans="2:7">
      <c r="B357" s="191"/>
      <c r="C357" s="190"/>
      <c r="D357" s="189"/>
    </row>
    <row r="358" spans="2:7">
      <c r="B358" s="188"/>
      <c r="C358" s="24" t="s">
        <v>5</v>
      </c>
      <c r="D358" s="187"/>
    </row>
    <row r="359" spans="2:7">
      <c r="B359" s="186"/>
      <c r="C359" s="112"/>
      <c r="D359" s="185"/>
    </row>
    <row r="360" spans="2:7" ht="14.25" customHeight="1">
      <c r="C360" s="14">
        <f>SUM(C359:C359)</f>
        <v>0</v>
      </c>
      <c r="D360" s="15"/>
    </row>
    <row r="362" spans="2:7">
      <c r="B362" s="84" t="s">
        <v>147</v>
      </c>
    </row>
    <row r="364" spans="2:7">
      <c r="B364" s="33" t="s">
        <v>146</v>
      </c>
      <c r="C364" s="14" t="s">
        <v>82</v>
      </c>
      <c r="D364" s="155" t="s">
        <v>104</v>
      </c>
      <c r="E364" s="30" t="s">
        <v>145</v>
      </c>
      <c r="F364" s="30" t="s">
        <v>144</v>
      </c>
      <c r="G364" s="30" t="s">
        <v>143</v>
      </c>
    </row>
    <row r="365" spans="2:7">
      <c r="B365" s="103"/>
      <c r="C365" s="103"/>
      <c r="D365" s="184"/>
      <c r="E365" s="116">
        <v>0</v>
      </c>
      <c r="F365" s="116"/>
      <c r="G365" s="152"/>
    </row>
    <row r="366" spans="2:7">
      <c r="B366" s="101" t="s">
        <v>142</v>
      </c>
      <c r="C366" s="101" t="s">
        <v>141</v>
      </c>
      <c r="D366" s="182"/>
      <c r="E366" s="102"/>
      <c r="F366" s="102"/>
      <c r="G366" s="146"/>
    </row>
    <row r="367" spans="2:7">
      <c r="B367" s="98" t="s">
        <v>140</v>
      </c>
      <c r="C367" s="98" t="s">
        <v>139</v>
      </c>
      <c r="D367" s="183">
        <v>0.32</v>
      </c>
      <c r="E367" s="181" t="s">
        <v>128</v>
      </c>
      <c r="F367" s="102"/>
      <c r="G367" s="146"/>
    </row>
    <row r="368" spans="2:7">
      <c r="B368" s="98" t="s">
        <v>138</v>
      </c>
      <c r="C368" s="98" t="s">
        <v>137</v>
      </c>
      <c r="D368" s="183">
        <v>1952.54</v>
      </c>
      <c r="E368" s="181" t="s">
        <v>128</v>
      </c>
      <c r="F368" s="102"/>
      <c r="G368" s="146"/>
    </row>
    <row r="369" spans="2:7">
      <c r="B369" s="98" t="s">
        <v>136</v>
      </c>
      <c r="C369" s="98" t="s">
        <v>135</v>
      </c>
      <c r="D369" s="183">
        <v>2082.61</v>
      </c>
      <c r="E369" s="181" t="s">
        <v>128</v>
      </c>
      <c r="F369" s="102"/>
      <c r="G369" s="146"/>
    </row>
    <row r="370" spans="2:7">
      <c r="B370" s="98" t="s">
        <v>134</v>
      </c>
      <c r="C370" s="98" t="s">
        <v>133</v>
      </c>
      <c r="D370" s="183">
        <v>196.92</v>
      </c>
      <c r="E370" s="181" t="s">
        <v>128</v>
      </c>
      <c r="F370" s="102"/>
      <c r="G370" s="146"/>
    </row>
    <row r="371" spans="2:7">
      <c r="B371" s="101"/>
      <c r="C371" s="101"/>
      <c r="D371" s="182"/>
      <c r="E371" s="181"/>
      <c r="F371" s="102"/>
      <c r="G371" s="146"/>
    </row>
    <row r="372" spans="2:7">
      <c r="B372" s="179"/>
      <c r="C372" s="144" t="s">
        <v>85</v>
      </c>
      <c r="D372" s="143">
        <f>SUM(D367:D371)</f>
        <v>4232.3900000000003</v>
      </c>
      <c r="E372" s="178"/>
      <c r="F372" s="173"/>
      <c r="G372" s="141"/>
    </row>
    <row r="373" spans="2:7">
      <c r="B373" s="103"/>
      <c r="C373" s="103"/>
      <c r="D373" s="82"/>
      <c r="E373" s="181"/>
      <c r="F373" s="102"/>
      <c r="G373" s="146"/>
    </row>
    <row r="374" spans="2:7">
      <c r="B374" s="101" t="s">
        <v>132</v>
      </c>
      <c r="C374" s="101" t="s">
        <v>131</v>
      </c>
      <c r="D374" s="82"/>
      <c r="E374" s="181"/>
      <c r="F374" s="102"/>
      <c r="G374" s="146"/>
    </row>
    <row r="375" spans="2:7">
      <c r="B375" s="98" t="s">
        <v>130</v>
      </c>
      <c r="C375" s="98" t="s">
        <v>129</v>
      </c>
      <c r="D375" s="180">
        <v>17640</v>
      </c>
      <c r="E375" s="181"/>
      <c r="F375" s="102"/>
      <c r="G375" s="174" t="s">
        <v>128</v>
      </c>
    </row>
    <row r="376" spans="2:7">
      <c r="B376" s="98"/>
      <c r="C376" s="98"/>
      <c r="D376" s="180"/>
      <c r="E376" s="175"/>
      <c r="F376" s="102"/>
      <c r="G376" s="174"/>
    </row>
    <row r="377" spans="2:7">
      <c r="B377" s="179"/>
      <c r="C377" s="144" t="s">
        <v>85</v>
      </c>
      <c r="D377" s="143">
        <f>SUM(D375:D376)</f>
        <v>17640</v>
      </c>
      <c r="E377" s="178"/>
      <c r="F377" s="173"/>
      <c r="G377" s="177"/>
    </row>
    <row r="378" spans="2:7">
      <c r="B378" s="98"/>
      <c r="C378" s="98"/>
      <c r="D378" s="176"/>
      <c r="E378" s="175"/>
      <c r="F378" s="102"/>
      <c r="G378" s="174"/>
    </row>
    <row r="379" spans="2:7">
      <c r="B379" s="101" t="s">
        <v>127</v>
      </c>
      <c r="C379" s="101" t="s">
        <v>126</v>
      </c>
      <c r="D379" s="176"/>
      <c r="E379" s="175"/>
      <c r="F379" s="102"/>
      <c r="G379" s="174"/>
    </row>
    <row r="380" spans="2:7">
      <c r="B380" s="101"/>
      <c r="C380" s="101"/>
      <c r="D380" s="176"/>
      <c r="E380" s="175"/>
      <c r="F380" s="102"/>
      <c r="G380" s="174"/>
    </row>
    <row r="381" spans="2:7">
      <c r="B381" s="98"/>
      <c r="C381" s="24" t="s">
        <v>5</v>
      </c>
      <c r="D381" s="176"/>
      <c r="E381" s="175"/>
      <c r="F381" s="102"/>
      <c r="G381" s="174"/>
    </row>
    <row r="382" spans="2:7">
      <c r="B382" s="98"/>
      <c r="C382" s="98"/>
      <c r="D382" s="176"/>
      <c r="E382" s="175"/>
      <c r="F382" s="102"/>
      <c r="G382" s="174"/>
    </row>
    <row r="383" spans="2:7">
      <c r="B383" s="145"/>
      <c r="C383" s="144" t="s">
        <v>85</v>
      </c>
      <c r="D383" s="143"/>
      <c r="E383" s="173"/>
      <c r="F383" s="173"/>
      <c r="G383" s="141"/>
    </row>
    <row r="385" spans="2:6">
      <c r="F385" s="122"/>
    </row>
    <row r="386" spans="2:6" ht="20.25" customHeight="1">
      <c r="B386" s="33" t="s">
        <v>125</v>
      </c>
      <c r="C386" s="32" t="s">
        <v>104</v>
      </c>
      <c r="D386" s="15" t="s">
        <v>74</v>
      </c>
      <c r="E386" s="14" t="s">
        <v>120</v>
      </c>
    </row>
    <row r="387" spans="2:6">
      <c r="B387" s="106" t="s">
        <v>124</v>
      </c>
      <c r="C387" s="172"/>
      <c r="D387" s="171"/>
      <c r="E387" s="170"/>
      <c r="F387" s="122"/>
    </row>
    <row r="388" spans="2:6">
      <c r="B388" s="169"/>
      <c r="C388" s="24" t="s">
        <v>5</v>
      </c>
      <c r="D388" s="168"/>
      <c r="E388" s="167"/>
      <c r="F388" s="122"/>
    </row>
    <row r="389" spans="2:6">
      <c r="B389" s="166"/>
      <c r="C389" s="165"/>
      <c r="D389" s="164"/>
      <c r="E389" s="163"/>
    </row>
    <row r="390" spans="2:6" ht="16.5" customHeight="1">
      <c r="C390" s="14">
        <f>SUM(C388:C389)</f>
        <v>0</v>
      </c>
      <c r="D390" s="157"/>
      <c r="E390" s="156"/>
    </row>
    <row r="393" spans="2:6" ht="27.75" customHeight="1">
      <c r="B393" s="33" t="s">
        <v>123</v>
      </c>
      <c r="C393" s="32" t="s">
        <v>104</v>
      </c>
      <c r="D393" s="15" t="s">
        <v>74</v>
      </c>
      <c r="E393" s="14" t="s">
        <v>120</v>
      </c>
    </row>
    <row r="394" spans="2:6">
      <c r="B394" s="106" t="s">
        <v>122</v>
      </c>
      <c r="C394" s="172"/>
      <c r="D394" s="171"/>
      <c r="E394" s="170"/>
    </row>
    <row r="395" spans="2:6">
      <c r="B395" s="169"/>
      <c r="C395" s="24" t="s">
        <v>5</v>
      </c>
      <c r="D395" s="168"/>
      <c r="E395" s="167"/>
    </row>
    <row r="396" spans="2:6">
      <c r="B396" s="166"/>
      <c r="C396" s="165"/>
      <c r="D396" s="164"/>
      <c r="E396" s="163"/>
    </row>
    <row r="397" spans="2:6" ht="15" customHeight="1">
      <c r="C397" s="14">
        <f>SUM(C395:C396)</f>
        <v>0</v>
      </c>
      <c r="D397" s="157"/>
      <c r="E397" s="156"/>
    </row>
    <row r="398" spans="2:6" ht="15">
      <c r="B398"/>
    </row>
    <row r="400" spans="2:6" ht="24" customHeight="1">
      <c r="B400" s="33" t="s">
        <v>121</v>
      </c>
      <c r="C400" s="32" t="s">
        <v>104</v>
      </c>
      <c r="D400" s="15" t="s">
        <v>74</v>
      </c>
      <c r="E400" s="14" t="s">
        <v>120</v>
      </c>
    </row>
    <row r="401" spans="2:5">
      <c r="B401" s="106" t="s">
        <v>119</v>
      </c>
      <c r="C401" s="172"/>
      <c r="D401" s="171"/>
      <c r="E401" s="170"/>
    </row>
    <row r="402" spans="2:5">
      <c r="B402" s="169"/>
      <c r="C402" s="24" t="s">
        <v>5</v>
      </c>
      <c r="D402" s="168"/>
      <c r="E402" s="167"/>
    </row>
    <row r="403" spans="2:5">
      <c r="B403" s="166"/>
      <c r="C403" s="165"/>
      <c r="D403" s="164"/>
      <c r="E403" s="163"/>
    </row>
    <row r="404" spans="2:5" ht="16.5" customHeight="1">
      <c r="C404" s="14">
        <f>SUM(C402:C403)</f>
        <v>0</v>
      </c>
      <c r="D404" s="157"/>
      <c r="E404" s="156"/>
    </row>
    <row r="407" spans="2:5" ht="24" customHeight="1">
      <c r="B407" s="33" t="s">
        <v>118</v>
      </c>
      <c r="C407" s="32" t="s">
        <v>104</v>
      </c>
      <c r="D407" s="31" t="s">
        <v>74</v>
      </c>
      <c r="E407" s="30" t="s">
        <v>110</v>
      </c>
    </row>
    <row r="408" spans="2:5">
      <c r="B408" s="106" t="s">
        <v>117</v>
      </c>
      <c r="C408" s="107"/>
      <c r="D408" s="89">
        <v>0</v>
      </c>
      <c r="E408" s="107">
        <v>0</v>
      </c>
    </row>
    <row r="409" spans="2:5">
      <c r="B409" s="23"/>
      <c r="C409" s="24" t="s">
        <v>5</v>
      </c>
      <c r="D409" s="88">
        <v>0</v>
      </c>
      <c r="E409" s="95">
        <v>0</v>
      </c>
    </row>
    <row r="410" spans="2:5">
      <c r="B410" s="19"/>
      <c r="C410" s="161"/>
      <c r="D410" s="162">
        <v>0</v>
      </c>
      <c r="E410" s="161">
        <v>0</v>
      </c>
    </row>
    <row r="411" spans="2:5" ht="18.75" customHeight="1">
      <c r="C411" s="14">
        <f>SUM(C409:C410)</f>
        <v>0</v>
      </c>
      <c r="D411" s="157"/>
      <c r="E411" s="156"/>
    </row>
    <row r="413" spans="2:5">
      <c r="B413" s="84" t="s">
        <v>116</v>
      </c>
    </row>
    <row r="414" spans="2:5">
      <c r="B414" s="84"/>
    </row>
    <row r="415" spans="2:5">
      <c r="B415" s="84" t="s">
        <v>115</v>
      </c>
    </row>
    <row r="417" spans="2:5" ht="24" customHeight="1">
      <c r="B417" s="91" t="s">
        <v>114</v>
      </c>
      <c r="C417" s="90" t="s">
        <v>104</v>
      </c>
      <c r="D417" s="15" t="s">
        <v>111</v>
      </c>
      <c r="E417" s="14" t="s">
        <v>110</v>
      </c>
    </row>
    <row r="418" spans="2:5">
      <c r="B418" s="29" t="s">
        <v>113</v>
      </c>
      <c r="C418" s="116"/>
      <c r="D418" s="89"/>
      <c r="E418" s="116"/>
    </row>
    <row r="419" spans="2:5">
      <c r="B419" s="135"/>
      <c r="C419" s="102"/>
      <c r="D419" s="88"/>
      <c r="E419" s="102"/>
    </row>
    <row r="420" spans="2:5">
      <c r="B420" s="160"/>
      <c r="C420" s="24" t="s">
        <v>5</v>
      </c>
      <c r="D420" s="88"/>
      <c r="E420" s="102"/>
    </row>
    <row r="421" spans="2:5">
      <c r="B421" s="19"/>
      <c r="C421" s="113"/>
      <c r="D421" s="86"/>
      <c r="E421" s="113"/>
    </row>
    <row r="422" spans="2:5" ht="15.75" customHeight="1">
      <c r="C422" s="14">
        <f>SUM(C420:C421)</f>
        <v>0</v>
      </c>
      <c r="D422" s="157"/>
      <c r="E422" s="156"/>
    </row>
    <row r="425" spans="2:5" ht="24.75" customHeight="1">
      <c r="B425" s="91" t="s">
        <v>112</v>
      </c>
      <c r="C425" s="90" t="s">
        <v>104</v>
      </c>
      <c r="D425" s="15" t="s">
        <v>111</v>
      </c>
      <c r="E425" s="14" t="s">
        <v>110</v>
      </c>
    </row>
    <row r="426" spans="2:5" ht="25.5">
      <c r="B426" s="159" t="s">
        <v>109</v>
      </c>
      <c r="C426" s="116"/>
      <c r="D426" s="89"/>
      <c r="E426" s="116"/>
    </row>
    <row r="427" spans="2:5">
      <c r="B427" s="135" t="s">
        <v>108</v>
      </c>
      <c r="C427" s="102">
        <f>+[1]EA!D28</f>
        <v>205226.16</v>
      </c>
      <c r="D427" s="88"/>
      <c r="E427" s="102" t="s">
        <v>107</v>
      </c>
    </row>
    <row r="428" spans="2:5">
      <c r="B428" s="19"/>
      <c r="C428" s="102"/>
      <c r="D428" s="88"/>
      <c r="E428" s="102"/>
    </row>
    <row r="429" spans="2:5" ht="16.5" customHeight="1">
      <c r="C429" s="158">
        <f>+C427</f>
        <v>205226.16</v>
      </c>
      <c r="D429" s="157"/>
      <c r="E429" s="156"/>
    </row>
    <row r="432" spans="2:5">
      <c r="B432" s="84" t="s">
        <v>106</v>
      </c>
    </row>
    <row r="434" spans="2:6">
      <c r="B434" s="33" t="s">
        <v>105</v>
      </c>
      <c r="C434" s="14" t="s">
        <v>82</v>
      </c>
      <c r="D434" s="155" t="s">
        <v>104</v>
      </c>
      <c r="E434" s="30" t="s">
        <v>103</v>
      </c>
      <c r="F434" s="30" t="s">
        <v>102</v>
      </c>
    </row>
    <row r="435" spans="2:6">
      <c r="B435" s="103" t="s">
        <v>101</v>
      </c>
      <c r="C435" s="103" t="s">
        <v>100</v>
      </c>
      <c r="D435" s="154"/>
      <c r="E435" s="153"/>
      <c r="F435" s="152">
        <v>0</v>
      </c>
    </row>
    <row r="436" spans="2:6">
      <c r="B436" s="98" t="s">
        <v>99</v>
      </c>
      <c r="C436" s="98" t="s">
        <v>98</v>
      </c>
      <c r="D436" s="151">
        <v>271336.83</v>
      </c>
      <c r="E436" s="147">
        <v>0.52965675941609647</v>
      </c>
      <c r="F436" s="146"/>
    </row>
    <row r="437" spans="2:6">
      <c r="B437" s="98" t="s">
        <v>97</v>
      </c>
      <c r="C437" s="98" t="s">
        <v>96</v>
      </c>
      <c r="D437" s="148">
        <v>1907.13</v>
      </c>
      <c r="E437" s="147">
        <v>5.5468584341306941E-3</v>
      </c>
      <c r="F437" s="146"/>
    </row>
    <row r="438" spans="2:6">
      <c r="B438" s="98"/>
      <c r="C438" s="98"/>
      <c r="D438" s="148"/>
      <c r="E438" s="150"/>
      <c r="F438" s="146"/>
    </row>
    <row r="439" spans="2:6">
      <c r="B439" s="98" t="s">
        <v>95</v>
      </c>
      <c r="C439" s="98" t="s">
        <v>94</v>
      </c>
      <c r="D439" s="148"/>
      <c r="E439" s="147"/>
      <c r="F439" s="146"/>
    </row>
    <row r="440" spans="2:6">
      <c r="B440" s="98" t="s">
        <v>93</v>
      </c>
      <c r="C440" s="98" t="s">
        <v>92</v>
      </c>
      <c r="D440" s="148">
        <v>236544.7</v>
      </c>
      <c r="E440" s="147">
        <v>0.45219071036731873</v>
      </c>
      <c r="F440" s="146"/>
    </row>
    <row r="441" spans="2:6">
      <c r="B441" s="98"/>
      <c r="C441" s="98"/>
      <c r="D441" s="148"/>
      <c r="E441" s="147">
        <v>1.2500243254364291E-2</v>
      </c>
      <c r="F441" s="146"/>
    </row>
    <row r="442" spans="2:6">
      <c r="B442" s="98"/>
      <c r="C442" s="98"/>
      <c r="D442" s="148"/>
      <c r="E442" s="147"/>
      <c r="F442" s="146"/>
    </row>
    <row r="443" spans="2:6">
      <c r="B443" s="98" t="s">
        <v>91</v>
      </c>
      <c r="C443" s="98" t="s">
        <v>90</v>
      </c>
      <c r="D443" s="148"/>
      <c r="E443" s="149"/>
      <c r="F443" s="146"/>
    </row>
    <row r="444" spans="2:6">
      <c r="B444" s="98" t="s">
        <v>89</v>
      </c>
      <c r="C444" s="98" t="s">
        <v>88</v>
      </c>
      <c r="D444" s="148"/>
      <c r="E444" s="149"/>
      <c r="F444" s="146"/>
    </row>
    <row r="445" spans="2:6">
      <c r="B445" s="98" t="s">
        <v>87</v>
      </c>
      <c r="C445" s="98" t="s">
        <v>86</v>
      </c>
      <c r="D445" s="148">
        <v>48</v>
      </c>
      <c r="E445" s="149">
        <v>1.0542852808991577E-4</v>
      </c>
      <c r="F445" s="146"/>
    </row>
    <row r="446" spans="2:6">
      <c r="B446" s="98"/>
      <c r="C446" s="98"/>
      <c r="D446" s="148"/>
      <c r="E446" s="149"/>
      <c r="F446" s="146"/>
    </row>
    <row r="447" spans="2:6">
      <c r="B447" s="98"/>
      <c r="C447" s="98"/>
      <c r="D447" s="148"/>
      <c r="E447" s="149"/>
      <c r="F447" s="146"/>
    </row>
    <row r="448" spans="2:6">
      <c r="B448" s="98"/>
      <c r="C448" s="98"/>
      <c r="D448" s="148"/>
      <c r="E448" s="147"/>
      <c r="F448" s="146"/>
    </row>
    <row r="449" spans="2:8">
      <c r="B449" s="145"/>
      <c r="C449" s="144" t="s">
        <v>85</v>
      </c>
      <c r="D449" s="143">
        <f>SUM(D436:D446)</f>
        <v>509836.66000000003</v>
      </c>
      <c r="E449" s="142">
        <v>1</v>
      </c>
      <c r="F449" s="141">
        <v>0</v>
      </c>
    </row>
    <row r="451" spans="2:8">
      <c r="D451" s="140"/>
    </row>
    <row r="452" spans="2:8">
      <c r="D452" s="139"/>
    </row>
    <row r="453" spans="2:8">
      <c r="B453" s="84" t="s">
        <v>84</v>
      </c>
      <c r="D453" s="138"/>
    </row>
    <row r="455" spans="2:8" ht="25.5">
      <c r="B455" s="33" t="s">
        <v>83</v>
      </c>
      <c r="C455" s="30" t="s">
        <v>82</v>
      </c>
      <c r="D455" s="31" t="s">
        <v>9</v>
      </c>
      <c r="E455" s="30" t="s">
        <v>8</v>
      </c>
      <c r="F455" s="30" t="s">
        <v>75</v>
      </c>
      <c r="G455" s="137" t="s">
        <v>81</v>
      </c>
      <c r="H455" s="32" t="s">
        <v>74</v>
      </c>
    </row>
    <row r="456" spans="2:8">
      <c r="B456" s="136"/>
      <c r="C456" s="135"/>
      <c r="D456" s="134"/>
      <c r="E456" s="133"/>
      <c r="F456" s="132"/>
      <c r="G456" s="107"/>
      <c r="H456" s="26"/>
    </row>
    <row r="457" spans="2:8">
      <c r="B457" s="131" t="s">
        <v>80</v>
      </c>
      <c r="C457" s="98" t="s">
        <v>79</v>
      </c>
      <c r="D457" s="99">
        <f>+[3]ESF!J44</f>
        <v>139003996.12</v>
      </c>
      <c r="E457" s="97">
        <f>+[3]ESF!I44</f>
        <v>168686446.13999999</v>
      </c>
      <c r="F457" s="128">
        <f>+E457-D457</f>
        <v>29682450.019999981</v>
      </c>
      <c r="G457" s="95"/>
      <c r="H457" s="20"/>
    </row>
    <row r="458" spans="2:8">
      <c r="B458" s="131" t="s">
        <v>78</v>
      </c>
      <c r="C458" s="98" t="s">
        <v>77</v>
      </c>
      <c r="D458" s="99">
        <f>+[3]ESF!J46</f>
        <v>15622603.99</v>
      </c>
      <c r="E458" s="97">
        <f>+[3]ESF!I46</f>
        <v>17047426.68</v>
      </c>
      <c r="F458" s="128">
        <f>+E458-D458</f>
        <v>1424822.6899999995</v>
      </c>
      <c r="G458" s="95"/>
      <c r="H458" s="20"/>
    </row>
    <row r="459" spans="2:8">
      <c r="B459" s="131"/>
      <c r="C459" s="98"/>
      <c r="D459" s="130"/>
      <c r="E459" s="129"/>
      <c r="F459" s="128"/>
      <c r="G459" s="95"/>
      <c r="H459" s="20"/>
    </row>
    <row r="460" spans="2:8">
      <c r="B460" s="127"/>
      <c r="C460" s="126"/>
      <c r="D460" s="125">
        <f>SUM(D457:D459)</f>
        <v>154626600.11000001</v>
      </c>
      <c r="E460" s="125">
        <f>SUM(E457:E459)</f>
        <v>185733872.81999999</v>
      </c>
      <c r="F460" s="125">
        <f>SUM(F457:F459)</f>
        <v>31107272.709999979</v>
      </c>
      <c r="G460" s="124"/>
      <c r="H460" s="123"/>
    </row>
    <row r="462" spans="2:8">
      <c r="F462" s="122"/>
    </row>
    <row r="464" spans="2:8">
      <c r="B464" s="121"/>
      <c r="C464" s="121"/>
      <c r="E464" s="121"/>
      <c r="F464" s="121"/>
    </row>
    <row r="465" spans="2:6" ht="27" customHeight="1">
      <c r="B465" s="91" t="s">
        <v>76</v>
      </c>
      <c r="C465" s="90" t="s">
        <v>9</v>
      </c>
      <c r="D465" s="15" t="s">
        <v>8</v>
      </c>
      <c r="E465" s="14" t="s">
        <v>75</v>
      </c>
      <c r="F465" s="120" t="s">
        <v>74</v>
      </c>
    </row>
    <row r="466" spans="2:6">
      <c r="B466" s="29" t="s">
        <v>73</v>
      </c>
      <c r="C466" s="107"/>
      <c r="D466" s="89"/>
      <c r="E466" s="107"/>
      <c r="F466" s="107"/>
    </row>
    <row r="467" spans="2:6">
      <c r="B467" s="119"/>
      <c r="C467" s="118"/>
      <c r="D467" s="117"/>
      <c r="E467" s="116"/>
      <c r="F467" s="102"/>
    </row>
    <row r="468" spans="2:6">
      <c r="B468" s="96"/>
      <c r="C468" s="115">
        <f>+[3]ESF!J48</f>
        <v>-27380881.400000002</v>
      </c>
      <c r="D468" s="114">
        <f>+[3]ESF!I48</f>
        <v>-24953436.720000003</v>
      </c>
      <c r="E468" s="102">
        <f>+D468-C468</f>
        <v>2427444.6799999997</v>
      </c>
      <c r="F468" s="102"/>
    </row>
    <row r="469" spans="2:6">
      <c r="B469" s="96"/>
      <c r="C469" s="102"/>
      <c r="D469" s="114"/>
      <c r="E469" s="102"/>
      <c r="F469" s="102"/>
    </row>
    <row r="470" spans="2:6">
      <c r="B470" s="96"/>
      <c r="C470" s="102"/>
      <c r="D470" s="114"/>
      <c r="E470" s="102"/>
      <c r="F470" s="113"/>
    </row>
    <row r="471" spans="2:6" ht="20.25" customHeight="1">
      <c r="B471" s="112"/>
      <c r="C471" s="111">
        <f>SUM(C467:C470)</f>
        <v>-27380881.400000002</v>
      </c>
      <c r="D471" s="110">
        <f>SUM(D467:D470)</f>
        <v>-24953436.720000003</v>
      </c>
      <c r="E471" s="109"/>
      <c r="F471" s="108"/>
    </row>
    <row r="475" spans="2:6">
      <c r="B475" s="84" t="s">
        <v>72</v>
      </c>
    </row>
    <row r="477" spans="2:6" ht="30.75" customHeight="1">
      <c r="B477" s="91" t="s">
        <v>71</v>
      </c>
      <c r="C477" s="90" t="s">
        <v>9</v>
      </c>
      <c r="D477" s="15" t="s">
        <v>8</v>
      </c>
      <c r="E477" s="14" t="s">
        <v>7</v>
      </c>
    </row>
    <row r="478" spans="2:6">
      <c r="B478" s="106" t="s">
        <v>70</v>
      </c>
      <c r="C478" s="107"/>
      <c r="D478" s="89"/>
      <c r="E478" s="107"/>
    </row>
    <row r="479" spans="2:6">
      <c r="B479" s="106"/>
      <c r="C479" s="104"/>
      <c r="D479" s="105"/>
      <c r="E479" s="104"/>
    </row>
    <row r="480" spans="2:6">
      <c r="B480" s="103"/>
      <c r="C480" s="102"/>
      <c r="D480" s="88"/>
      <c r="E480" s="102"/>
    </row>
    <row r="481" spans="2:5">
      <c r="B481" s="98" t="s">
        <v>69</v>
      </c>
      <c r="C481" s="97">
        <v>1.45</v>
      </c>
      <c r="D481" s="88">
        <v>622.85</v>
      </c>
      <c r="E481" s="95">
        <f>+D481-C481</f>
        <v>621.4</v>
      </c>
    </row>
    <row r="482" spans="2:5">
      <c r="B482" s="98" t="s">
        <v>68</v>
      </c>
      <c r="C482" s="95">
        <v>0</v>
      </c>
      <c r="D482" s="88">
        <v>0</v>
      </c>
      <c r="E482" s="95">
        <f>+D482-C482</f>
        <v>0</v>
      </c>
    </row>
    <row r="483" spans="2:5">
      <c r="B483" s="23"/>
      <c r="C483" s="95"/>
      <c r="D483" s="88"/>
      <c r="E483" s="95"/>
    </row>
    <row r="484" spans="2:5">
      <c r="B484" s="101"/>
      <c r="C484" s="95"/>
      <c r="D484" s="88"/>
      <c r="E484" s="95"/>
    </row>
    <row r="485" spans="2:5" ht="15">
      <c r="B485" s="100" t="s">
        <v>67</v>
      </c>
      <c r="C485" s="97">
        <v>2267084.4300000002</v>
      </c>
      <c r="D485" s="99">
        <v>6901526.4100000001</v>
      </c>
      <c r="E485" s="95">
        <f>+D485-C485</f>
        <v>4634441.9800000004</v>
      </c>
    </row>
    <row r="486" spans="2:5">
      <c r="B486" s="98" t="s">
        <v>66</v>
      </c>
      <c r="C486" s="97">
        <v>697369.82</v>
      </c>
      <c r="D486" s="88">
        <v>0</v>
      </c>
      <c r="E486" s="95">
        <f>+D486-C486</f>
        <v>-697369.82</v>
      </c>
    </row>
    <row r="487" spans="2:5">
      <c r="B487" s="23"/>
      <c r="C487" s="95"/>
      <c r="D487" s="88"/>
      <c r="E487" s="95"/>
    </row>
    <row r="488" spans="2:5">
      <c r="B488" s="96"/>
      <c r="C488" s="95"/>
      <c r="D488" s="88"/>
      <c r="E488" s="95"/>
    </row>
    <row r="489" spans="2:5">
      <c r="B489" s="19"/>
      <c r="C489" s="94"/>
      <c r="D489" s="86"/>
      <c r="E489" s="94"/>
    </row>
    <row r="490" spans="2:5" ht="21.75" customHeight="1">
      <c r="C490" s="92">
        <f>+C481+C485+C486</f>
        <v>2964455.7</v>
      </c>
      <c r="D490" s="93">
        <f>SUM(D481:D486)</f>
        <v>6902149.2599999998</v>
      </c>
      <c r="E490" s="92">
        <f>SUM(E481:E487)</f>
        <v>3937693.560000001</v>
      </c>
    </row>
    <row r="493" spans="2:5" ht="24" customHeight="1">
      <c r="B493" s="91" t="s">
        <v>65</v>
      </c>
      <c r="C493" s="90" t="s">
        <v>7</v>
      </c>
      <c r="D493" s="15" t="s">
        <v>64</v>
      </c>
      <c r="E493" s="8"/>
    </row>
    <row r="494" spans="2:5">
      <c r="B494" s="29" t="s">
        <v>63</v>
      </c>
      <c r="C494" s="26"/>
      <c r="D494" s="89"/>
      <c r="E494" s="85"/>
    </row>
    <row r="495" spans="2:5">
      <c r="B495" s="23"/>
      <c r="C495" s="20"/>
      <c r="D495" s="88"/>
      <c r="E495" s="85"/>
    </row>
    <row r="496" spans="2:5">
      <c r="B496" s="23" t="s">
        <v>62</v>
      </c>
      <c r="C496" s="20"/>
      <c r="D496" s="88"/>
      <c r="E496" s="85"/>
    </row>
    <row r="497" spans="2:7">
      <c r="B497" s="23"/>
      <c r="C497" s="20"/>
      <c r="D497" s="88"/>
      <c r="E497" s="85"/>
    </row>
    <row r="498" spans="2:7">
      <c r="B498" s="23" t="s">
        <v>61</v>
      </c>
      <c r="C498" s="24" t="s">
        <v>5</v>
      </c>
      <c r="D498" s="88"/>
      <c r="E498" s="85"/>
    </row>
    <row r="499" spans="2:7">
      <c r="B499" s="23"/>
      <c r="C499" s="20"/>
      <c r="D499" s="88"/>
      <c r="E499" s="85"/>
    </row>
    <row r="500" spans="2:7">
      <c r="B500" s="23" t="s">
        <v>60</v>
      </c>
      <c r="C500" s="20"/>
      <c r="D500" s="88"/>
      <c r="E500" s="85"/>
      <c r="F500" s="8"/>
      <c r="G500" s="8"/>
    </row>
    <row r="501" spans="2:7">
      <c r="B501" s="19"/>
      <c r="C501" s="87"/>
      <c r="D501" s="86"/>
      <c r="E501" s="85"/>
      <c r="F501" s="8"/>
      <c r="G501" s="8"/>
    </row>
    <row r="502" spans="2:7" ht="18" customHeight="1">
      <c r="C502" s="14">
        <f>SUM(C500:C501)</f>
        <v>0</v>
      </c>
      <c r="D502" s="15"/>
      <c r="E502" s="8"/>
      <c r="F502" s="8"/>
      <c r="G502" s="8"/>
    </row>
    <row r="503" spans="2:7">
      <c r="F503" s="8"/>
      <c r="G503" s="8"/>
    </row>
    <row r="504" spans="2:7" ht="15">
      <c r="B504" t="s">
        <v>59</v>
      </c>
      <c r="F504" s="8"/>
      <c r="G504" s="8"/>
    </row>
    <row r="505" spans="2:7">
      <c r="F505" s="8"/>
      <c r="G505" s="8"/>
    </row>
    <row r="506" spans="2:7">
      <c r="F506" s="8"/>
      <c r="G506" s="8"/>
    </row>
    <row r="507" spans="2:7">
      <c r="B507" s="84" t="s">
        <v>58</v>
      </c>
      <c r="F507" s="8"/>
      <c r="G507" s="8"/>
    </row>
    <row r="508" spans="2:7" ht="12" customHeight="1">
      <c r="B508" s="84" t="s">
        <v>57</v>
      </c>
      <c r="F508" s="8"/>
      <c r="G508" s="8"/>
    </row>
    <row r="509" spans="2:7">
      <c r="B509" s="83"/>
      <c r="C509" s="83"/>
      <c r="D509" s="83"/>
      <c r="E509" s="83"/>
      <c r="F509" s="8"/>
      <c r="G509" s="8"/>
    </row>
    <row r="510" spans="2:7">
      <c r="B510" s="3"/>
      <c r="C510" s="3"/>
      <c r="E510" s="3"/>
      <c r="F510" s="8"/>
      <c r="G510" s="8"/>
    </row>
    <row r="511" spans="2:7">
      <c r="B511" s="69" t="s">
        <v>56</v>
      </c>
      <c r="C511" s="68"/>
      <c r="D511" s="68"/>
      <c r="E511" s="67"/>
      <c r="F511" s="8"/>
      <c r="G511" s="8"/>
    </row>
    <row r="512" spans="2:7">
      <c r="B512" s="66" t="s">
        <v>41</v>
      </c>
      <c r="C512" s="65"/>
      <c r="D512" s="65"/>
      <c r="E512" s="64"/>
      <c r="F512" s="8"/>
      <c r="G512" s="39"/>
    </row>
    <row r="513" spans="2:7">
      <c r="B513" s="63" t="s">
        <v>40</v>
      </c>
      <c r="C513" s="62"/>
      <c r="D513" s="62"/>
      <c r="E513" s="61"/>
      <c r="F513" s="8"/>
      <c r="G513" s="39"/>
    </row>
    <row r="514" spans="2:7">
      <c r="B514" s="60" t="s">
        <v>55</v>
      </c>
      <c r="C514" s="59"/>
      <c r="E514" s="58">
        <f>+[2]EAI!H56</f>
        <v>7407754.9400000013</v>
      </c>
      <c r="F514" s="8"/>
      <c r="G514" s="39"/>
    </row>
    <row r="515" spans="2:7">
      <c r="B515" s="42"/>
      <c r="C515" s="42"/>
      <c r="D515" s="82"/>
      <c r="F515" s="8"/>
      <c r="G515" s="39"/>
    </row>
    <row r="516" spans="2:7">
      <c r="B516" s="78" t="s">
        <v>54</v>
      </c>
      <c r="C516" s="78"/>
      <c r="D516" s="77"/>
      <c r="E516" s="76">
        <f>SUM(D516:D521)</f>
        <v>0</v>
      </c>
      <c r="F516" s="8"/>
      <c r="G516" s="8"/>
    </row>
    <row r="517" spans="2:7">
      <c r="B517" s="47" t="s">
        <v>53</v>
      </c>
      <c r="C517" s="47"/>
      <c r="D517" s="72">
        <v>0</v>
      </c>
      <c r="E517" s="75"/>
      <c r="F517" s="8"/>
      <c r="G517" s="8"/>
    </row>
    <row r="518" spans="2:7">
      <c r="B518" s="47" t="s">
        <v>52</v>
      </c>
      <c r="C518" s="47"/>
      <c r="D518" s="72">
        <v>0</v>
      </c>
      <c r="E518" s="75"/>
      <c r="F518" s="8"/>
      <c r="G518" s="8"/>
    </row>
    <row r="519" spans="2:7">
      <c r="B519" s="47" t="s">
        <v>51</v>
      </c>
      <c r="C519" s="47"/>
      <c r="D519" s="72">
        <v>0</v>
      </c>
      <c r="E519" s="75"/>
      <c r="F519" s="48"/>
      <c r="G519" s="8"/>
    </row>
    <row r="520" spans="2:7">
      <c r="B520" s="47" t="s">
        <v>50</v>
      </c>
      <c r="C520" s="47"/>
      <c r="D520" s="72">
        <f>+[1]EA!D32</f>
        <v>0</v>
      </c>
      <c r="E520" s="75"/>
      <c r="F520" s="48"/>
      <c r="G520" s="8"/>
    </row>
    <row r="521" spans="2:7">
      <c r="B521" s="81" t="s">
        <v>49</v>
      </c>
      <c r="C521" s="80"/>
      <c r="D521" s="72">
        <v>0</v>
      </c>
      <c r="E521" s="75"/>
      <c r="F521" s="48"/>
      <c r="G521" s="8"/>
    </row>
    <row r="522" spans="2:7">
      <c r="B522" s="42"/>
      <c r="C522" s="42"/>
      <c r="D522" s="79"/>
      <c r="F522" s="48"/>
      <c r="G522" s="8"/>
    </row>
    <row r="523" spans="2:7">
      <c r="B523" s="78" t="s">
        <v>48</v>
      </c>
      <c r="C523" s="78"/>
      <c r="D523" s="77"/>
      <c r="E523" s="76">
        <f>SUM(D523:D527)</f>
        <v>4736628.8600000013</v>
      </c>
      <c r="F523" s="48"/>
      <c r="G523" s="8"/>
    </row>
    <row r="524" spans="2:7">
      <c r="B524" s="47" t="s">
        <v>47</v>
      </c>
      <c r="C524" s="47"/>
      <c r="D524" s="72">
        <v>0</v>
      </c>
      <c r="E524" s="75"/>
      <c r="F524" s="48"/>
      <c r="G524" s="8"/>
    </row>
    <row r="525" spans="2:7">
      <c r="B525" s="47" t="s">
        <v>46</v>
      </c>
      <c r="C525" s="47"/>
      <c r="D525" s="72">
        <v>0</v>
      </c>
      <c r="E525" s="75"/>
      <c r="F525" s="48"/>
      <c r="G525" s="8"/>
    </row>
    <row r="526" spans="2:7">
      <c r="B526" s="47" t="s">
        <v>45</v>
      </c>
      <c r="C526" s="47"/>
      <c r="D526" s="72">
        <v>0</v>
      </c>
      <c r="E526" s="75"/>
      <c r="F526" s="48"/>
      <c r="G526" s="8"/>
    </row>
    <row r="527" spans="2:7">
      <c r="B527" s="74" t="s">
        <v>44</v>
      </c>
      <c r="C527" s="73"/>
      <c r="D527" s="72">
        <v>4736628.8600000013</v>
      </c>
      <c r="E527" s="71"/>
      <c r="F527" s="48"/>
      <c r="G527" s="8"/>
    </row>
    <row r="528" spans="2:7">
      <c r="B528" s="42"/>
      <c r="C528" s="42"/>
      <c r="F528" s="48"/>
      <c r="G528" s="8"/>
    </row>
    <row r="529" spans="2:7">
      <c r="B529" s="70" t="s">
        <v>43</v>
      </c>
      <c r="C529" s="70"/>
      <c r="E529" s="40">
        <f>+E514+E516-E523</f>
        <v>2671126.08</v>
      </c>
      <c r="F529" s="48"/>
      <c r="G529" s="39"/>
    </row>
    <row r="530" spans="2:7">
      <c r="B530" s="3"/>
      <c r="C530" s="3"/>
      <c r="E530" s="3"/>
      <c r="F530" s="48"/>
      <c r="G530" s="8"/>
    </row>
    <row r="531" spans="2:7">
      <c r="B531" s="3"/>
      <c r="C531" s="3"/>
      <c r="E531" s="3"/>
      <c r="F531" s="48"/>
      <c r="G531" s="8"/>
    </row>
    <row r="532" spans="2:7">
      <c r="B532" s="69" t="s">
        <v>42</v>
      </c>
      <c r="C532" s="68"/>
      <c r="D532" s="68"/>
      <c r="E532" s="67"/>
      <c r="F532" s="8"/>
      <c r="G532" s="8"/>
    </row>
    <row r="533" spans="2:7">
      <c r="B533" s="66" t="s">
        <v>41</v>
      </c>
      <c r="C533" s="65"/>
      <c r="D533" s="65"/>
      <c r="E533" s="64"/>
      <c r="F533" s="8"/>
      <c r="G533" s="8"/>
    </row>
    <row r="534" spans="2:7">
      <c r="B534" s="63" t="s">
        <v>40</v>
      </c>
      <c r="C534" s="62"/>
      <c r="D534" s="62"/>
      <c r="E534" s="61"/>
      <c r="F534" s="8"/>
      <c r="G534" s="8"/>
    </row>
    <row r="535" spans="2:7">
      <c r="B535" s="60" t="s">
        <v>39</v>
      </c>
      <c r="C535" s="59"/>
      <c r="E535" s="58">
        <f>+[2]CAdmon!H43</f>
        <v>509836.67999999993</v>
      </c>
      <c r="F535" s="8"/>
      <c r="G535" s="8"/>
    </row>
    <row r="536" spans="2:7">
      <c r="B536" s="42"/>
      <c r="C536" s="42"/>
      <c r="F536" s="8"/>
      <c r="G536" s="8"/>
    </row>
    <row r="537" spans="2:7">
      <c r="B537" s="52" t="s">
        <v>38</v>
      </c>
      <c r="C537" s="52"/>
      <c r="D537" s="57"/>
      <c r="E537" s="50">
        <f>SUM(D537:D554)</f>
        <v>0</v>
      </c>
      <c r="F537" s="8"/>
      <c r="G537" s="8"/>
    </row>
    <row r="538" spans="2:7">
      <c r="B538" s="47" t="s">
        <v>37</v>
      </c>
      <c r="C538" s="47"/>
      <c r="D538" s="44">
        <v>0</v>
      </c>
      <c r="E538" s="43"/>
      <c r="F538" s="8"/>
      <c r="G538" s="8"/>
    </row>
    <row r="539" spans="2:7">
      <c r="B539" s="47" t="s">
        <v>36</v>
      </c>
      <c r="C539" s="47"/>
      <c r="D539" s="44">
        <v>0</v>
      </c>
      <c r="E539" s="43"/>
      <c r="F539" s="8"/>
      <c r="G539" s="8"/>
    </row>
    <row r="540" spans="2:7">
      <c r="B540" s="47" t="s">
        <v>35</v>
      </c>
      <c r="C540" s="47"/>
      <c r="D540" s="44">
        <v>0</v>
      </c>
      <c r="E540" s="43"/>
      <c r="F540" s="8"/>
      <c r="G540" s="8"/>
    </row>
    <row r="541" spans="2:7">
      <c r="B541" s="47" t="s">
        <v>34</v>
      </c>
      <c r="C541" s="47"/>
      <c r="D541" s="44">
        <v>0</v>
      </c>
      <c r="E541" s="43"/>
      <c r="F541" s="8"/>
      <c r="G541" s="8"/>
    </row>
    <row r="542" spans="2:7">
      <c r="B542" s="47" t="s">
        <v>33</v>
      </c>
      <c r="C542" s="47"/>
      <c r="D542" s="44">
        <v>0</v>
      </c>
      <c r="E542" s="43"/>
      <c r="F542" s="8"/>
      <c r="G542" s="39"/>
    </row>
    <row r="543" spans="2:7">
      <c r="B543" s="47" t="s">
        <v>32</v>
      </c>
      <c r="C543" s="47"/>
      <c r="D543" s="44">
        <v>0</v>
      </c>
      <c r="E543" s="43"/>
      <c r="F543" s="8"/>
      <c r="G543" s="8"/>
    </row>
    <row r="544" spans="2:7">
      <c r="B544" s="47" t="s">
        <v>31</v>
      </c>
      <c r="C544" s="47"/>
      <c r="D544" s="44">
        <v>0</v>
      </c>
      <c r="E544" s="43"/>
      <c r="F544" s="8"/>
      <c r="G544" s="39"/>
    </row>
    <row r="545" spans="2:8">
      <c r="B545" s="47" t="s">
        <v>30</v>
      </c>
      <c r="C545" s="47"/>
      <c r="D545" s="44">
        <v>0</v>
      </c>
      <c r="E545" s="43"/>
      <c r="F545" s="8"/>
      <c r="G545" s="8"/>
    </row>
    <row r="546" spans="2:8">
      <c r="B546" s="47" t="s">
        <v>29</v>
      </c>
      <c r="C546" s="47"/>
      <c r="D546" s="44">
        <v>0</v>
      </c>
      <c r="E546" s="43"/>
      <c r="F546" s="8"/>
      <c r="G546" s="39"/>
    </row>
    <row r="547" spans="2:8">
      <c r="B547" s="47" t="s">
        <v>28</v>
      </c>
      <c r="C547" s="47"/>
      <c r="D547" s="44">
        <v>0</v>
      </c>
      <c r="E547" s="43"/>
      <c r="F547" s="8"/>
      <c r="G547" s="39"/>
    </row>
    <row r="548" spans="2:8">
      <c r="B548" s="47" t="s">
        <v>27</v>
      </c>
      <c r="C548" s="47"/>
      <c r="D548" s="44">
        <v>0</v>
      </c>
      <c r="E548" s="43"/>
      <c r="F548" s="8"/>
      <c r="G548" s="39"/>
      <c r="H548" s="56"/>
    </row>
    <row r="549" spans="2:8">
      <c r="B549" s="47" t="s">
        <v>26</v>
      </c>
      <c r="C549" s="47"/>
      <c r="D549" s="44">
        <v>0</v>
      </c>
      <c r="E549" s="43"/>
      <c r="F549" s="8"/>
      <c r="G549" s="39"/>
      <c r="H549" s="56"/>
    </row>
    <row r="550" spans="2:8">
      <c r="B550" s="47" t="s">
        <v>25</v>
      </c>
      <c r="C550" s="47"/>
      <c r="D550" s="44">
        <v>0</v>
      </c>
      <c r="E550" s="43"/>
      <c r="F550" s="8"/>
      <c r="G550" s="55"/>
    </row>
    <row r="551" spans="2:8">
      <c r="B551" s="47" t="s">
        <v>24</v>
      </c>
      <c r="C551" s="47"/>
      <c r="D551" s="44">
        <v>0</v>
      </c>
      <c r="E551" s="43"/>
      <c r="F551" s="8"/>
      <c r="G551" s="8"/>
    </row>
    <row r="552" spans="2:8">
      <c r="B552" s="47" t="s">
        <v>23</v>
      </c>
      <c r="C552" s="47"/>
      <c r="D552" s="44">
        <v>0</v>
      </c>
      <c r="E552" s="43"/>
      <c r="F552" s="8"/>
      <c r="G552" s="8"/>
    </row>
    <row r="553" spans="2:8" ht="12.75" customHeight="1">
      <c r="B553" s="47" t="s">
        <v>22</v>
      </c>
      <c r="C553" s="47"/>
      <c r="D553" s="44">
        <v>0</v>
      </c>
      <c r="E553" s="43"/>
      <c r="F553" s="8"/>
      <c r="G553" s="8"/>
    </row>
    <row r="554" spans="2:8">
      <c r="B554" s="46" t="s">
        <v>21</v>
      </c>
      <c r="C554" s="45"/>
      <c r="D554" s="54">
        <v>0</v>
      </c>
      <c r="E554" s="43"/>
      <c r="F554" s="8"/>
      <c r="G554" s="8"/>
    </row>
    <row r="555" spans="2:8">
      <c r="B555" s="42"/>
      <c r="C555" s="42"/>
      <c r="D555" s="53"/>
      <c r="F555" s="8"/>
      <c r="G555" s="8"/>
    </row>
    <row r="556" spans="2:8">
      <c r="B556" s="52" t="s">
        <v>20</v>
      </c>
      <c r="C556" s="52"/>
      <c r="D556" s="51"/>
      <c r="E556" s="50">
        <f>SUM(D556:D563)</f>
        <v>1530261.22</v>
      </c>
      <c r="F556" s="48"/>
      <c r="G556" s="8"/>
    </row>
    <row r="557" spans="2:8">
      <c r="B557" s="47" t="s">
        <v>19</v>
      </c>
      <c r="C557" s="47"/>
      <c r="D557" s="44">
        <v>0</v>
      </c>
      <c r="E557" s="43"/>
      <c r="F557" s="39"/>
      <c r="G557" s="8"/>
    </row>
    <row r="558" spans="2:8">
      <c r="B558" s="47" t="s">
        <v>18</v>
      </c>
      <c r="C558" s="47"/>
      <c r="D558" s="49">
        <f>+[1]EA!I43</f>
        <v>0</v>
      </c>
      <c r="E558" s="43"/>
      <c r="F558" s="8"/>
      <c r="G558" s="8"/>
    </row>
    <row r="559" spans="2:8">
      <c r="B559" s="47" t="s">
        <v>17</v>
      </c>
      <c r="C559" s="47"/>
      <c r="D559" s="44">
        <v>0</v>
      </c>
      <c r="E559" s="43"/>
      <c r="F559" s="39"/>
      <c r="G559" s="8"/>
    </row>
    <row r="560" spans="2:8">
      <c r="B560" s="47" t="s">
        <v>16</v>
      </c>
      <c r="C560" s="47"/>
      <c r="D560" s="49">
        <v>1530261.22</v>
      </c>
      <c r="E560" s="43"/>
      <c r="F560" s="8"/>
      <c r="G560" s="8"/>
    </row>
    <row r="561" spans="2:7">
      <c r="B561" s="47" t="s">
        <v>15</v>
      </c>
      <c r="C561" s="47"/>
      <c r="D561" s="44">
        <v>0</v>
      </c>
      <c r="E561" s="43"/>
      <c r="F561" s="48"/>
      <c r="G561" s="8"/>
    </row>
    <row r="562" spans="2:7">
      <c r="B562" s="47" t="s">
        <v>14</v>
      </c>
      <c r="C562" s="47"/>
      <c r="D562" s="44">
        <v>0</v>
      </c>
      <c r="E562" s="43"/>
      <c r="F562" s="37"/>
      <c r="G562" s="8"/>
    </row>
    <row r="563" spans="2:7">
      <c r="B563" s="46" t="s">
        <v>13</v>
      </c>
      <c r="C563" s="45"/>
      <c r="D563" s="44">
        <v>0</v>
      </c>
      <c r="E563" s="43"/>
      <c r="F563" s="37"/>
      <c r="G563" s="8"/>
    </row>
    <row r="564" spans="2:7">
      <c r="B564" s="42"/>
      <c r="C564" s="42"/>
      <c r="F564" s="37"/>
      <c r="G564" s="8"/>
    </row>
    <row r="565" spans="2:7">
      <c r="B565" s="41" t="s">
        <v>12</v>
      </c>
      <c r="E565" s="40">
        <f>+E535-E537+E556</f>
        <v>2040097.9</v>
      </c>
      <c r="F565" s="39"/>
      <c r="G565" s="39"/>
    </row>
    <row r="566" spans="2:7">
      <c r="F566" s="38"/>
      <c r="G566" s="8"/>
    </row>
    <row r="567" spans="2:7">
      <c r="F567" s="37"/>
      <c r="G567" s="8"/>
    </row>
    <row r="568" spans="2:7">
      <c r="B568" s="36" t="s">
        <v>11</v>
      </c>
      <c r="C568" s="36"/>
      <c r="D568" s="36"/>
      <c r="E568" s="36"/>
      <c r="F568" s="36"/>
      <c r="G568" s="8"/>
    </row>
    <row r="569" spans="2:7">
      <c r="B569" s="34"/>
      <c r="C569" s="34"/>
      <c r="D569" s="35"/>
      <c r="E569" s="34"/>
      <c r="F569" s="34"/>
      <c r="G569" s="8"/>
    </row>
    <row r="570" spans="2:7">
      <c r="B570" s="34"/>
      <c r="C570" s="34"/>
      <c r="D570" s="35"/>
      <c r="E570" s="34"/>
      <c r="F570" s="34"/>
      <c r="G570" s="8"/>
    </row>
    <row r="571" spans="2:7" ht="21" customHeight="1">
      <c r="B571" s="33" t="s">
        <v>10</v>
      </c>
      <c r="C571" s="32" t="s">
        <v>9</v>
      </c>
      <c r="D571" s="31" t="s">
        <v>8</v>
      </c>
      <c r="E571" s="30" t="s">
        <v>7</v>
      </c>
      <c r="F571" s="8"/>
      <c r="G571" s="8"/>
    </row>
    <row r="572" spans="2:7">
      <c r="B572" s="29" t="s">
        <v>6</v>
      </c>
      <c r="C572" s="28">
        <v>0</v>
      </c>
      <c r="D572" s="27"/>
      <c r="E572" s="26"/>
      <c r="F572" s="8"/>
      <c r="G572" s="8"/>
    </row>
    <row r="573" spans="2:7">
      <c r="B573" s="23"/>
      <c r="C573" s="25"/>
      <c r="D573" s="21"/>
      <c r="E573" s="20"/>
      <c r="F573" s="8"/>
      <c r="G573" s="8"/>
    </row>
    <row r="574" spans="2:7">
      <c r="B574" s="23"/>
      <c r="C574" s="24" t="s">
        <v>5</v>
      </c>
      <c r="D574" s="21"/>
      <c r="E574" s="20"/>
      <c r="F574" s="8"/>
      <c r="G574" s="8"/>
    </row>
    <row r="575" spans="2:7">
      <c r="B575" s="23"/>
      <c r="C575" s="22"/>
      <c r="D575" s="21"/>
      <c r="E575" s="20"/>
      <c r="F575" s="8"/>
      <c r="G575" s="8"/>
    </row>
    <row r="576" spans="2:7">
      <c r="B576" s="19"/>
      <c r="C576" s="18">
        <v>0</v>
      </c>
      <c r="D576" s="17">
        <v>0</v>
      </c>
      <c r="E576" s="16">
        <v>0</v>
      </c>
      <c r="F576" s="8"/>
      <c r="G576" s="8"/>
    </row>
    <row r="577" spans="2:7" ht="21" customHeight="1">
      <c r="C577" s="14">
        <f>SUM(C573:C576)</f>
        <v>0</v>
      </c>
      <c r="D577" s="15">
        <f>SUM(D573:D576)</f>
        <v>0</v>
      </c>
      <c r="E577" s="14">
        <f>SUM(E573:E576)</f>
        <v>0</v>
      </c>
      <c r="F577" s="8"/>
      <c r="G577" s="8"/>
    </row>
    <row r="578" spans="2:7">
      <c r="F578" s="8"/>
      <c r="G578" s="8"/>
    </row>
    <row r="579" spans="2:7">
      <c r="F579" s="8"/>
      <c r="G579" s="8"/>
    </row>
    <row r="580" spans="2:7">
      <c r="F580" s="8"/>
      <c r="G580" s="8"/>
    </row>
    <row r="581" spans="2:7">
      <c r="B581" s="13" t="s">
        <v>4</v>
      </c>
      <c r="F581" s="8"/>
      <c r="G581" s="8"/>
    </row>
    <row r="582" spans="2:7" ht="12" customHeight="1">
      <c r="F582" s="8"/>
      <c r="G582" s="8"/>
    </row>
    <row r="583" spans="2:7">
      <c r="C583" s="3"/>
      <c r="E583" s="3"/>
    </row>
    <row r="584" spans="2:7">
      <c r="C584" s="3"/>
      <c r="E584" s="3"/>
    </row>
    <row r="585" spans="2:7">
      <c r="C585" s="3"/>
      <c r="E585" s="3"/>
    </row>
    <row r="586" spans="2:7">
      <c r="G586" s="8"/>
    </row>
    <row r="587" spans="2:7">
      <c r="B587" s="11"/>
      <c r="C587" s="3"/>
      <c r="D587" s="12"/>
      <c r="E587" s="11"/>
      <c r="F587" s="10"/>
      <c r="G587" s="10"/>
    </row>
    <row r="588" spans="2:7">
      <c r="B588" s="6" t="s">
        <v>3</v>
      </c>
      <c r="C588" s="3"/>
      <c r="D588" s="9" t="s">
        <v>2</v>
      </c>
      <c r="E588" s="9"/>
      <c r="F588" s="8"/>
      <c r="G588" s="7"/>
    </row>
    <row r="589" spans="2:7">
      <c r="B589" s="6" t="s">
        <v>1</v>
      </c>
      <c r="C589" s="3"/>
      <c r="D589" s="5" t="s">
        <v>0</v>
      </c>
      <c r="E589" s="5"/>
      <c r="F589" s="4"/>
      <c r="G589" s="4"/>
    </row>
    <row r="590" spans="2:7">
      <c r="B590" s="3"/>
      <c r="C590" s="3"/>
      <c r="E590" s="3"/>
      <c r="F590" s="3"/>
      <c r="G590" s="3"/>
    </row>
    <row r="591" spans="2:7">
      <c r="B591" s="3"/>
      <c r="C591" s="3"/>
      <c r="E591" s="3"/>
      <c r="F591" s="3"/>
      <c r="G591" s="3"/>
    </row>
    <row r="595" s="1" customFormat="1" ht="12.75" customHeight="1"/>
    <row r="598" s="1" customFormat="1" ht="12.75" customHeight="1"/>
  </sheetData>
  <mergeCells count="68">
    <mergeCell ref="A3:H3"/>
    <mergeCell ref="A4:H4"/>
    <mergeCell ref="B516:C516"/>
    <mergeCell ref="B513:E513"/>
    <mergeCell ref="A2:H2"/>
    <mergeCell ref="A9:H9"/>
    <mergeCell ref="D404:E404"/>
    <mergeCell ref="D411:E411"/>
    <mergeCell ref="D422:E422"/>
    <mergeCell ref="D266:E266"/>
    <mergeCell ref="D390:E390"/>
    <mergeCell ref="D397:E397"/>
    <mergeCell ref="B562:C562"/>
    <mergeCell ref="B517:C517"/>
    <mergeCell ref="B518:C518"/>
    <mergeCell ref="B509:E509"/>
    <mergeCell ref="E471:F471"/>
    <mergeCell ref="D429:E429"/>
    <mergeCell ref="B511:E511"/>
    <mergeCell ref="B512:E512"/>
    <mergeCell ref="B514:C514"/>
    <mergeCell ref="B515:C515"/>
    <mergeCell ref="B559:C559"/>
    <mergeCell ref="B550:C550"/>
    <mergeCell ref="B558:C558"/>
    <mergeCell ref="B536:C536"/>
    <mergeCell ref="B546:C546"/>
    <mergeCell ref="B539:C539"/>
    <mergeCell ref="B540:C540"/>
    <mergeCell ref="B541:C541"/>
    <mergeCell ref="B542:C542"/>
    <mergeCell ref="B552:C552"/>
    <mergeCell ref="B547:C547"/>
    <mergeCell ref="B548:C548"/>
    <mergeCell ref="B526:C526"/>
    <mergeCell ref="D589:E589"/>
    <mergeCell ref="B532:E532"/>
    <mergeCell ref="B533:E533"/>
    <mergeCell ref="B535:C535"/>
    <mergeCell ref="B537:C537"/>
    <mergeCell ref="B538:C538"/>
    <mergeCell ref="B545:C545"/>
    <mergeCell ref="B534:E534"/>
    <mergeCell ref="B520:C520"/>
    <mergeCell ref="B551:C551"/>
    <mergeCell ref="B543:C543"/>
    <mergeCell ref="B529:C529"/>
    <mergeCell ref="B528:C528"/>
    <mergeCell ref="B553:C553"/>
    <mergeCell ref="B561:C561"/>
    <mergeCell ref="B556:C556"/>
    <mergeCell ref="B557:C557"/>
    <mergeCell ref="B549:C549"/>
    <mergeCell ref="B519:C519"/>
    <mergeCell ref="B522:C522"/>
    <mergeCell ref="B555:C555"/>
    <mergeCell ref="B560:C560"/>
    <mergeCell ref="B544:C544"/>
    <mergeCell ref="B521:C521"/>
    <mergeCell ref="B523:C523"/>
    <mergeCell ref="B524:C524"/>
    <mergeCell ref="B525:C525"/>
    <mergeCell ref="D588:E588"/>
    <mergeCell ref="B527:C527"/>
    <mergeCell ref="B568:F568"/>
    <mergeCell ref="B564:C564"/>
    <mergeCell ref="B563:C563"/>
    <mergeCell ref="B554:C554"/>
  </mergeCells>
  <dataValidations count="4">
    <dataValidation allowBlank="1" showInputMessage="1" showErrorMessage="1" prompt="Corresponde al número de la cuenta de acuerdo al Plan de Cuentas emitido por el CONAC (DOF 22/11/2010)." sqref="B356"/>
    <dataValidation allowBlank="1" showInputMessage="1" showErrorMessage="1" prompt="Especificar origen de dicho recurso: Federal, Estatal, Municipal, Particulares." sqref="D386 D393 D400"/>
    <dataValidation allowBlank="1" showInputMessage="1" showErrorMessage="1" prompt="Características cualitativas significativas que les impacten financieramente." sqref="E386 D356:E356 E393 E400"/>
    <dataValidation allowBlank="1" showInputMessage="1" showErrorMessage="1" prompt="Saldo final del periodo que corresponde la cuenta pública presentada (mensual:  enero, febrero, marzo, etc.; trimestral: 1er, 2do, 3ro. o 4to.)." sqref="C386 C356 C393 C400"/>
  </dataValidations>
  <printOptions horizontalCentered="1" verticalCentered="1"/>
  <pageMargins left="0.47244094488188981" right="0.70866141732283472" top="0.39370078740157483" bottom="0.74803149606299213" header="0.31496062992125984" footer="0.31496062992125984"/>
  <pageSetup scale="5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2018-10-10T14:50:03Z</cp:lastPrinted>
  <dcterms:created xsi:type="dcterms:W3CDTF">2018-10-10T14:49:53Z</dcterms:created>
  <dcterms:modified xsi:type="dcterms:W3CDTF">2018-10-10T14:50:36Z</dcterms:modified>
</cp:coreProperties>
</file>