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COG!$A$4:$A$76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0">COG!$A$1:$G$82</definedName>
    <definedName name="B">[4]EGRESOS!#REF!</definedName>
    <definedName name="balanza_mes">'[5]Ene-16'!$A$1:$H$200</definedName>
    <definedName name="BASE">#REF!</definedName>
    <definedName name="_xlnm.Database">[7]REPORTO!#REF!</definedName>
    <definedName name="cba">[3]TOTAL!#REF!</definedName>
    <definedName name="CONTABLE">[3]TOTAL!#REF!</definedName>
    <definedName name="ELOY">#REF!</definedName>
    <definedName name="Fecha">#REF!</definedName>
    <definedName name="HF">[8]T1705HF!$B$20:$B$20</definedName>
    <definedName name="ju">[7]REPORTO!#REF!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[9]CH1902!$B$20:$B$20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91" i="1"/>
  <c r="E91"/>
  <c r="G93" s="1"/>
  <c r="C84"/>
  <c r="D75"/>
  <c r="G75" s="1"/>
  <c r="G74"/>
  <c r="D74"/>
  <c r="D73"/>
  <c r="G73" s="1"/>
  <c r="G72"/>
  <c r="D72"/>
  <c r="D71"/>
  <c r="G71" s="1"/>
  <c r="G70"/>
  <c r="D70"/>
  <c r="D69"/>
  <c r="G69" s="1"/>
  <c r="G68" s="1"/>
  <c r="F68"/>
  <c r="E68"/>
  <c r="D68"/>
  <c r="C68"/>
  <c r="B68"/>
  <c r="D67"/>
  <c r="G67" s="1"/>
  <c r="G66"/>
  <c r="D66"/>
  <c r="D65"/>
  <c r="G65" s="1"/>
  <c r="G64" s="1"/>
  <c r="F64"/>
  <c r="E64"/>
  <c r="D64"/>
  <c r="C64"/>
  <c r="B64"/>
  <c r="D63"/>
  <c r="G63" s="1"/>
  <c r="C63"/>
  <c r="C56" s="1"/>
  <c r="D62"/>
  <c r="G62" s="1"/>
  <c r="G61"/>
  <c r="D61"/>
  <c r="D60"/>
  <c r="G60" s="1"/>
  <c r="G59"/>
  <c r="D59"/>
  <c r="D58"/>
  <c r="D56" s="1"/>
  <c r="G57"/>
  <c r="D57"/>
  <c r="F56"/>
  <c r="E56"/>
  <c r="B56"/>
  <c r="G55"/>
  <c r="D55"/>
  <c r="D54"/>
  <c r="D52" s="1"/>
  <c r="G53"/>
  <c r="D53"/>
  <c r="F52"/>
  <c r="E52"/>
  <c r="C52"/>
  <c r="B52"/>
  <c r="G51"/>
  <c r="D51"/>
  <c r="D50"/>
  <c r="G50" s="1"/>
  <c r="G49"/>
  <c r="D49"/>
  <c r="D48"/>
  <c r="G48" s="1"/>
  <c r="G47"/>
  <c r="D47"/>
  <c r="E46"/>
  <c r="E42" s="1"/>
  <c r="D46"/>
  <c r="G46" s="1"/>
  <c r="G45"/>
  <c r="D45"/>
  <c r="D44"/>
  <c r="G44" s="1"/>
  <c r="E43"/>
  <c r="D43"/>
  <c r="G43" s="1"/>
  <c r="G42" s="1"/>
  <c r="F42"/>
  <c r="C42"/>
  <c r="B42"/>
  <c r="D41"/>
  <c r="G41" s="1"/>
  <c r="G40"/>
  <c r="D40"/>
  <c r="D39"/>
  <c r="G39" s="1"/>
  <c r="G38"/>
  <c r="D38"/>
  <c r="D37"/>
  <c r="G37" s="1"/>
  <c r="G36"/>
  <c r="D36"/>
  <c r="D35"/>
  <c r="G35" s="1"/>
  <c r="G34"/>
  <c r="D34"/>
  <c r="D33"/>
  <c r="G33" s="1"/>
  <c r="G32" s="1"/>
  <c r="F32"/>
  <c r="E32"/>
  <c r="D32"/>
  <c r="C32"/>
  <c r="B32"/>
  <c r="E31"/>
  <c r="D31"/>
  <c r="G31" s="1"/>
  <c r="C31"/>
  <c r="E30"/>
  <c r="D30"/>
  <c r="G30" s="1"/>
  <c r="C30"/>
  <c r="E29"/>
  <c r="D29"/>
  <c r="G29" s="1"/>
  <c r="C29"/>
  <c r="D28"/>
  <c r="G28" s="1"/>
  <c r="F27"/>
  <c r="E27" s="1"/>
  <c r="C27"/>
  <c r="D27" s="1"/>
  <c r="E26"/>
  <c r="C26"/>
  <c r="D26" s="1"/>
  <c r="G26" s="1"/>
  <c r="E25"/>
  <c r="C25"/>
  <c r="D25" s="1"/>
  <c r="G25" s="1"/>
  <c r="E24"/>
  <c r="D24"/>
  <c r="G24" s="1"/>
  <c r="F23"/>
  <c r="E23" s="1"/>
  <c r="E22" s="1"/>
  <c r="C23"/>
  <c r="C22" s="1"/>
  <c r="B22"/>
  <c r="E21"/>
  <c r="G21" s="1"/>
  <c r="D21"/>
  <c r="C21"/>
  <c r="E20"/>
  <c r="G20" s="1"/>
  <c r="D20"/>
  <c r="E19"/>
  <c r="D19"/>
  <c r="G19" s="1"/>
  <c r="E18"/>
  <c r="D18"/>
  <c r="G18" s="1"/>
  <c r="G17"/>
  <c r="E17"/>
  <c r="D17"/>
  <c r="E16"/>
  <c r="G16" s="1"/>
  <c r="D16"/>
  <c r="E15"/>
  <c r="D15"/>
  <c r="G15" s="1"/>
  <c r="E14"/>
  <c r="D14"/>
  <c r="G14" s="1"/>
  <c r="E13"/>
  <c r="E12" s="1"/>
  <c r="C13"/>
  <c r="D13" s="1"/>
  <c r="F12"/>
  <c r="C12"/>
  <c r="B12"/>
  <c r="D11"/>
  <c r="G11" s="1"/>
  <c r="G10"/>
  <c r="E10"/>
  <c r="D10"/>
  <c r="E9"/>
  <c r="G9" s="1"/>
  <c r="D9"/>
  <c r="E8"/>
  <c r="D8"/>
  <c r="D4" s="1"/>
  <c r="E7"/>
  <c r="D7"/>
  <c r="G7" s="1"/>
  <c r="G6"/>
  <c r="E6"/>
  <c r="E4" s="1"/>
  <c r="D6"/>
  <c r="G5"/>
  <c r="F4"/>
  <c r="C4"/>
  <c r="B4"/>
  <c r="B76" s="1"/>
  <c r="G13" l="1"/>
  <c r="G12" s="1"/>
  <c r="D12"/>
  <c r="F76"/>
  <c r="G56"/>
  <c r="C76"/>
  <c r="E76"/>
  <c r="G27"/>
  <c r="C85"/>
  <c r="G8"/>
  <c r="G4" s="1"/>
  <c r="F22"/>
  <c r="G54"/>
  <c r="G52" s="1"/>
  <c r="G58"/>
  <c r="D23"/>
  <c r="D42"/>
  <c r="D76" l="1"/>
  <c r="G23"/>
  <c r="G22" s="1"/>
  <c r="G76" s="1"/>
  <c r="G85" s="1"/>
  <c r="G92" s="1"/>
  <c r="G94" s="1"/>
  <c r="G95" s="1"/>
  <c r="D22"/>
  <c r="E85"/>
  <c r="E92" s="1"/>
</calcChain>
</file>

<file path=xl/sharedStrings.xml><?xml version="1.0" encoding="utf-8"?>
<sst xmlns="http://schemas.openxmlformats.org/spreadsheetml/2006/main" count="100" uniqueCount="90">
  <si>
    <t>Fideicomiso de Apoyo operativo al Consejo de Cuenca Lerma Chapala   &lt;&lt;FICUENCA&gt;&gt;
Estado Analítico del Ejercicio del Presupuesto de Egresos
Clasificación por Objeto del Gasto (Capítulo y Concepto)
Del 01 de Enero al 30 de Junio de 2025                                                                                                                                                                                                                           
 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</si>
  <si>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</si>
  <si>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</si>
  <si>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</si>
  <si>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</si>
  <si>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</si>
  <si>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</si>
  <si>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</si>
  <si>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</si>
  <si>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</si>
  <si>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</si>
  <si>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</si>
  <si>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ok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</si>
  <si>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</si>
  <si>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</si>
  <si>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</si>
  <si>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</si>
  <si>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</si>
  <si>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</si>
  <si>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</si>
  <si>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correcion de cantidad de acuerdo a las cantidades del  archivo maestro (checar todos los conceptos ampliación, modificado, devengado etc)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</si>
  <si>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</si>
  <si>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</si>
  <si>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</si>
  <si>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</si>
  <si>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</si>
  <si>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</si>
  <si>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</si>
  <si>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</si>
  <si>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</si>
  <si>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</si>
  <si>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</si>
  <si>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</si>
  <si>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</si>
  <si>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</si>
  <si>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</si>
  <si>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</si>
  <si>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</si>
  <si>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</si>
  <si>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</si>
  <si>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</si>
  <si>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</si>
  <si>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</si>
  <si>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</si>
  <si>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</si>
  <si>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</si>
  <si>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</si>
  <si>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</si>
  <si>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</si>
  <si>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</si>
  <si>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</si>
  <si>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</si>
  <si>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</si>
  <si>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</si>
  <si>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</si>
  <si>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</si>
  <si>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</si>
  <si>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</si>
  <si>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</si>
  <si>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</si>
  <si>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</si>
  <si>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</si>
  <si>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</si>
  <si>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</si>
  <si>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</si>
  <si>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</si>
  <si>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</si>
  <si>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</si>
  <si>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</si>
  <si>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</si>
  <si>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</si>
  <si>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</si>
  <si>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</si>
  <si>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</si>
  <si>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</si>
  <si>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</si>
  <si>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</si>
  <si>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</si>
  <si>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</si>
  <si>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</si>
  <si>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</si>
  <si>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</si>
  <si>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</si>
  <si>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</si>
  <si>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emisor”.</t>
  </si>
  <si>
    <t xml:space="preserve">                             Ing. Marisol Suárez Correa          </t>
  </si>
  <si>
    <t xml:space="preserve">Juan Lara Centeno </t>
  </si>
  <si>
    <t xml:space="preserve">                           Presidenta del Comité Técnico                             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</si>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</sst>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4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 applyProtection="1">
      <alignment horizontal="centerContinuous" vertical="center" wrapText="1"/>
      <protection locked="0"/>
    </xf>
    <xf numFmtId="0" fontId="6" fillId="2" borderId="2" xfId="2" applyFont="1" applyFill="1" applyBorder="1" applyAlignment="1" applyProtection="1">
      <alignment horizontal="centerContinuous" vertical="center" wrapText="1"/>
      <protection locked="0"/>
    </xf>
    <xf numFmtId="0" fontId="6" fillId="2" borderId="3" xfId="2" applyFont="1" applyFill="1" applyBorder="1" applyAlignment="1" applyProtection="1">
      <alignment horizontal="centerContinuous" vertic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/>
    </xf>
    <xf numFmtId="4" fontId="6" fillId="2" borderId="6" xfId="2" applyNumberFormat="1" applyFont="1" applyFill="1" applyBorder="1" applyAlignment="1">
      <alignment horizontal="center" vertical="center" wrapText="1"/>
    </xf>
    <xf numFmtId="4" fontId="6" fillId="2" borderId="7" xfId="2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43" fontId="7" fillId="3" borderId="4" xfId="1" applyFont="1" applyFill="1" applyBorder="1" applyAlignment="1">
      <alignment vertical="center"/>
    </xf>
    <xf numFmtId="165" fontId="7" fillId="3" borderId="9" xfId="3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indent="2"/>
    </xf>
    <xf numFmtId="43" fontId="9" fillId="0" borderId="5" xfId="1" applyFont="1" applyFill="1" applyBorder="1" applyAlignment="1" applyProtection="1">
      <alignment vertical="center"/>
      <protection locked="0"/>
    </xf>
    <xf numFmtId="165" fontId="9" fillId="0" borderId="10" xfId="3" applyNumberFormat="1" applyFont="1" applyFill="1" applyBorder="1" applyAlignment="1" applyProtection="1">
      <alignment vertical="center"/>
      <protection locked="0"/>
    </xf>
    <xf numFmtId="165" fontId="9" fillId="0" borderId="10" xfId="1" applyNumberFormat="1" applyFont="1" applyFill="1" applyBorder="1" applyAlignment="1">
      <alignment vertical="center"/>
    </xf>
    <xf numFmtId="165" fontId="8" fillId="0" borderId="10" xfId="1" applyNumberFormat="1" applyFont="1" applyFill="1" applyBorder="1" applyAlignment="1" applyProtection="1">
      <alignment vertical="center"/>
      <protection locked="0"/>
    </xf>
    <xf numFmtId="165" fontId="9" fillId="0" borderId="10" xfId="1" applyNumberFormat="1" applyFont="1" applyFill="1" applyBorder="1" applyAlignment="1" applyProtection="1">
      <alignment vertical="center"/>
      <protection locked="0"/>
    </xf>
    <xf numFmtId="43" fontId="9" fillId="3" borderId="5" xfId="1" applyFont="1" applyFill="1" applyBorder="1" applyAlignment="1" applyProtection="1">
      <alignment vertical="center"/>
      <protection locked="0"/>
    </xf>
    <xf numFmtId="165" fontId="9" fillId="3" borderId="10" xfId="3" applyNumberFormat="1" applyFont="1" applyFill="1" applyBorder="1" applyAlignment="1" applyProtection="1">
      <alignment vertical="center"/>
      <protection locked="0"/>
    </xf>
    <xf numFmtId="165" fontId="9" fillId="3" borderId="10" xfId="1" applyNumberFormat="1" applyFont="1" applyFill="1" applyBorder="1" applyAlignment="1">
      <alignment vertical="center"/>
    </xf>
    <xf numFmtId="165" fontId="9" fillId="3" borderId="10" xfId="1" applyNumberFormat="1" applyFont="1" applyFill="1" applyBorder="1" applyAlignment="1" applyProtection="1">
      <alignment vertical="center"/>
      <protection locked="0"/>
    </xf>
    <xf numFmtId="43" fontId="4" fillId="0" borderId="0" xfId="0" applyNumberFormat="1" applyFont="1" applyProtection="1">
      <protection locked="0"/>
    </xf>
    <xf numFmtId="43" fontId="7" fillId="3" borderId="5" xfId="1" applyFont="1" applyFill="1" applyBorder="1" applyAlignment="1">
      <alignment vertical="center"/>
    </xf>
    <xf numFmtId="165" fontId="7" fillId="3" borderId="10" xfId="3" applyNumberFormat="1" applyFont="1" applyFill="1" applyBorder="1" applyAlignment="1">
      <alignment vertical="center"/>
    </xf>
    <xf numFmtId="165" fontId="7" fillId="3" borderId="10" xfId="1" applyNumberFormat="1" applyFont="1" applyFill="1" applyBorder="1" applyAlignment="1">
      <alignment vertical="center"/>
    </xf>
    <xf numFmtId="165" fontId="4" fillId="3" borderId="10" xfId="1" applyNumberFormat="1" applyFont="1" applyFill="1" applyBorder="1" applyAlignment="1">
      <alignment vertical="center"/>
    </xf>
    <xf numFmtId="165" fontId="4" fillId="0" borderId="0" xfId="0" applyNumberFormat="1" applyFont="1" applyProtection="1">
      <protection locked="0"/>
    </xf>
    <xf numFmtId="165" fontId="4" fillId="0" borderId="10" xfId="1" applyNumberFormat="1" applyFont="1" applyFill="1" applyBorder="1" applyAlignment="1" applyProtection="1">
      <alignment vertical="center"/>
      <protection locked="0"/>
    </xf>
    <xf numFmtId="165" fontId="4" fillId="0" borderId="10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left" indent="2"/>
    </xf>
    <xf numFmtId="165" fontId="4" fillId="0" borderId="10" xfId="3" applyNumberFormat="1" applyFont="1" applyBorder="1" applyAlignment="1">
      <alignment vertical="center"/>
    </xf>
    <xf numFmtId="164" fontId="7" fillId="3" borderId="10" xfId="3" applyFont="1" applyFill="1" applyBorder="1" applyAlignment="1">
      <alignment vertical="center"/>
    </xf>
    <xf numFmtId="43" fontId="7" fillId="3" borderId="10" xfId="1" applyFont="1" applyFill="1" applyBorder="1" applyAlignment="1">
      <alignment vertical="center"/>
    </xf>
    <xf numFmtId="164" fontId="9" fillId="3" borderId="10" xfId="3" applyFont="1" applyFill="1" applyBorder="1" applyAlignment="1" applyProtection="1">
      <alignment vertical="center"/>
      <protection locked="0"/>
    </xf>
    <xf numFmtId="43" fontId="9" fillId="3" borderId="10" xfId="1" applyFont="1" applyFill="1" applyBorder="1" applyAlignment="1">
      <alignment vertical="center"/>
    </xf>
    <xf numFmtId="43" fontId="11" fillId="0" borderId="5" xfId="1" applyFont="1" applyFill="1" applyBorder="1" applyAlignment="1">
      <alignment vertical="center"/>
    </xf>
    <xf numFmtId="165" fontId="6" fillId="0" borderId="10" xfId="3" applyNumberFormat="1" applyFont="1" applyFill="1" applyBorder="1" applyAlignment="1">
      <alignment vertical="center"/>
    </xf>
    <xf numFmtId="165" fontId="6" fillId="0" borderId="10" xfId="1" applyNumberFormat="1" applyFont="1" applyFill="1" applyBorder="1" applyAlignment="1">
      <alignment vertical="center"/>
    </xf>
    <xf numFmtId="43" fontId="11" fillId="0" borderId="5" xfId="1" applyFont="1" applyFill="1" applyBorder="1" applyAlignment="1" applyProtection="1">
      <alignment vertical="center"/>
      <protection locked="0"/>
    </xf>
    <xf numFmtId="165" fontId="8" fillId="0" borderId="10" xfId="3" applyNumberFormat="1" applyFont="1" applyFill="1" applyBorder="1" applyAlignment="1" applyProtection="1">
      <alignment vertical="center"/>
      <protection locked="0"/>
    </xf>
    <xf numFmtId="165" fontId="8" fillId="0" borderId="10" xfId="1" applyNumberFormat="1" applyFont="1" applyFill="1" applyBorder="1" applyAlignment="1">
      <alignment vertical="center"/>
    </xf>
    <xf numFmtId="43" fontId="4" fillId="0" borderId="0" xfId="1" applyFont="1" applyProtection="1">
      <protection locked="0"/>
    </xf>
    <xf numFmtId="0" fontId="8" fillId="0" borderId="11" xfId="0" applyFont="1" applyBorder="1" applyAlignment="1">
      <alignment horizontal="left" indent="2"/>
    </xf>
    <xf numFmtId="43" fontId="9" fillId="3" borderId="7" xfId="1" applyFont="1" applyFill="1" applyBorder="1" applyAlignment="1" applyProtection="1">
      <alignment vertical="center"/>
      <protection locked="0"/>
    </xf>
    <xf numFmtId="164" fontId="9" fillId="3" borderId="12" xfId="3" applyFont="1" applyFill="1" applyBorder="1" applyAlignment="1" applyProtection="1">
      <alignment vertical="center"/>
      <protection locked="0"/>
    </xf>
    <xf numFmtId="43" fontId="9" fillId="3" borderId="12" xfId="1" applyFont="1" applyFill="1" applyBorder="1" applyAlignment="1">
      <alignment vertical="center"/>
    </xf>
    <xf numFmtId="165" fontId="9" fillId="3" borderId="12" xfId="1" applyNumberFormat="1" applyFont="1" applyFill="1" applyBorder="1" applyAlignment="1" applyProtection="1">
      <alignment vertical="center"/>
      <protection locked="0"/>
    </xf>
    <xf numFmtId="165" fontId="9" fillId="3" borderId="12" xfId="1" applyNumberFormat="1" applyFont="1" applyFill="1" applyBorder="1" applyAlignment="1">
      <alignment vertical="center"/>
    </xf>
    <xf numFmtId="0" fontId="6" fillId="0" borderId="11" xfId="0" applyFont="1" applyBorder="1" applyAlignment="1" applyProtection="1">
      <alignment horizontal="left" indent="2"/>
      <protection locked="0"/>
    </xf>
    <xf numFmtId="43" fontId="7" fillId="3" borderId="6" xfId="1" applyFont="1" applyFill="1" applyBorder="1" applyAlignment="1">
      <alignment vertical="center"/>
    </xf>
    <xf numFmtId="165" fontId="7" fillId="3" borderId="6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0" fontId="4" fillId="0" borderId="0" xfId="4" applyFont="1"/>
    <xf numFmtId="0" fontId="4" fillId="0" borderId="0" xfId="4" applyFont="1" applyAlignment="1">
      <alignment vertical="center"/>
    </xf>
    <xf numFmtId="0" fontId="4" fillId="0" borderId="13" xfId="5" applyFont="1" applyBorder="1" applyAlignment="1" applyProtection="1">
      <alignment vertical="top"/>
      <protection locked="0"/>
    </xf>
    <xf numFmtId="0" fontId="4" fillId="0" borderId="0" xfId="5" applyFont="1" applyAlignment="1" applyProtection="1">
      <alignment vertical="top"/>
      <protection locked="0"/>
    </xf>
  </cellXfs>
  <cellStyles count="48">
    <cellStyle name="Millares" xfId="1" builtinId="3"/>
    <cellStyle name="Millares 10 2" xfId="6"/>
    <cellStyle name="Millares 11 3 2" xfId="7"/>
    <cellStyle name="Millares 17 3" xfId="3"/>
    <cellStyle name="Millares 2" xfId="8"/>
    <cellStyle name="Millares 2 2 2 2" xfId="9"/>
    <cellStyle name="Millares 2 4" xfId="10"/>
    <cellStyle name="Millares 2 4 2" xfId="11"/>
    <cellStyle name="Millares 2 4 2 2" xfId="12"/>
    <cellStyle name="Millares 2 5" xfId="13"/>
    <cellStyle name="Millares 4" xfId="14"/>
    <cellStyle name="Normal" xfId="0" builtinId="0"/>
    <cellStyle name="Normal 10 2 2 3" xfId="15"/>
    <cellStyle name="Normal 17 6" xfId="16"/>
    <cellStyle name="Normal 17 6 2" xfId="17"/>
    <cellStyle name="Normal 17 6 2 2" xfId="18"/>
    <cellStyle name="Normal 2" xfId="19"/>
    <cellStyle name="Normal 2 10" xfId="20"/>
    <cellStyle name="Normal 2 2" xfId="21"/>
    <cellStyle name="Normal 2 24" xfId="5"/>
    <cellStyle name="Normal 2 24 2" xfId="22"/>
    <cellStyle name="Normal 2 25 2" xfId="23"/>
    <cellStyle name="Normal 2 26" xfId="24"/>
    <cellStyle name="Normal 2 3 2" xfId="25"/>
    <cellStyle name="Normal 2 3 2 4" xfId="26"/>
    <cellStyle name="Normal 2 3 3" xfId="4"/>
    <cellStyle name="Normal 2 3 4" xfId="27"/>
    <cellStyle name="Normal 2 30" xfId="28"/>
    <cellStyle name="Normal 2 4 3" xfId="29"/>
    <cellStyle name="Normal 2 4 4" xfId="30"/>
    <cellStyle name="Normal 2 4 4 2" xfId="31"/>
    <cellStyle name="Normal 2 5 3" xfId="32"/>
    <cellStyle name="Normal 2 5 3 2" xfId="33"/>
    <cellStyle name="Normal 2 5 3 2 2" xfId="34"/>
    <cellStyle name="Normal 20 3" xfId="35"/>
    <cellStyle name="Normal 24" xfId="36"/>
    <cellStyle name="Normal 24 2" xfId="37"/>
    <cellStyle name="Normal 28" xfId="38"/>
    <cellStyle name="Normal 3" xfId="39"/>
    <cellStyle name="Normal 3 13" xfId="40"/>
    <cellStyle name="Normal 3 14" xfId="41"/>
    <cellStyle name="Normal 3 2" xfId="2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CLC_250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5">
          <cell r="B5">
            <v>436087.54</v>
          </cell>
          <cell r="E5">
            <v>20886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C38">
            <v>3430711.51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7"/>
  <sheetViews>
    <sheetView showGridLines="0" tabSelected="1" workbookViewId="0">
      <selection sqref="A1:G1"/>
    </sheetView>
  </sheetViews>
  <sheetFormatPr baseColWidth="10" defaultColWidth="12" defaultRowHeight="12.75"/>
  <cols>
    <col min="1" max="1" width="83.1640625" style="4" customWidth="1"/>
    <col min="2" max="2" width="18.33203125" style="4" customWidth="1"/>
    <col min="3" max="3" width="19.83203125" style="4" customWidth="1"/>
    <col min="4" max="7" width="18.33203125" style="4" customWidth="1"/>
    <col min="8" max="8" width="0" style="4" hidden="1" customWidth="1"/>
    <col min="9" max="9" width="15" style="4" hidden="1" customWidth="1"/>
    <col min="10" max="20" width="0" style="4" hidden="1" customWidth="1"/>
    <col min="21" max="16384" width="12" style="4"/>
  </cols>
  <sheetData>
    <row r="1" spans="1:10" ht="96.75" customHeight="1">
      <c r="A1" s="1" t="s">
        <v>0</v>
      </c>
      <c r="B1" s="2"/>
      <c r="C1" s="2"/>
      <c r="D1" s="2"/>
      <c r="E1" s="2"/>
      <c r="F1" s="2"/>
      <c r="G1" s="3"/>
    </row>
    <row r="2" spans="1:10" ht="18" customHeight="1">
      <c r="A2" s="5"/>
      <c r="B2" s="6" t="s">
        <v>1</v>
      </c>
      <c r="C2" s="7"/>
      <c r="D2" s="7"/>
      <c r="E2" s="7"/>
      <c r="F2" s="8"/>
      <c r="G2" s="9" t="s">
        <v>2</v>
      </c>
    </row>
    <row r="3" spans="1:10" ht="36" customHeigh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10">
      <c r="A4" s="13" t="s">
        <v>9</v>
      </c>
      <c r="B4" s="14">
        <f t="shared" ref="B4:G4" si="0">SUM(B5:B11)</f>
        <v>0</v>
      </c>
      <c r="C4" s="15">
        <f t="shared" si="0"/>
        <v>1300000</v>
      </c>
      <c r="D4" s="16">
        <f t="shared" si="0"/>
        <v>1300000</v>
      </c>
      <c r="E4" s="16">
        <f t="shared" si="0"/>
        <v>609162.41</v>
      </c>
      <c r="F4" s="16">
        <f t="shared" si="0"/>
        <v>593109.41</v>
      </c>
      <c r="G4" s="16">
        <f t="shared" si="0"/>
        <v>690837.59</v>
      </c>
      <c r="H4" s="4">
        <v>1000</v>
      </c>
    </row>
    <row r="5" spans="1:10">
      <c r="A5" s="17" t="s">
        <v>10</v>
      </c>
      <c r="B5" s="18">
        <v>0</v>
      </c>
      <c r="C5" s="19">
        <v>0</v>
      </c>
      <c r="D5" s="20">
        <v>0</v>
      </c>
      <c r="E5" s="21">
        <v>0</v>
      </c>
      <c r="F5" s="22">
        <v>0</v>
      </c>
      <c r="G5" s="20">
        <f t="shared" ref="G5:G11" si="1">D5-E5</f>
        <v>0</v>
      </c>
      <c r="H5" s="4">
        <v>1</v>
      </c>
    </row>
    <row r="6" spans="1:10">
      <c r="A6" s="17" t="s">
        <v>11</v>
      </c>
      <c r="B6" s="23">
        <v>0</v>
      </c>
      <c r="C6" s="24">
        <v>1300000</v>
      </c>
      <c r="D6" s="25">
        <f t="shared" ref="D6:D11" si="2">B6+C6</f>
        <v>1300000</v>
      </c>
      <c r="E6" s="26">
        <f>+F6+16053</f>
        <v>609162.41</v>
      </c>
      <c r="F6" s="26">
        <v>593109.41</v>
      </c>
      <c r="G6" s="25">
        <f t="shared" si="1"/>
        <v>690837.59</v>
      </c>
      <c r="H6" s="4">
        <v>2</v>
      </c>
      <c r="I6" s="4" t="s">
        <v>12</v>
      </c>
      <c r="J6" s="27"/>
    </row>
    <row r="7" spans="1:10">
      <c r="A7" s="17" t="s">
        <v>13</v>
      </c>
      <c r="B7" s="23">
        <v>0</v>
      </c>
      <c r="C7" s="24">
        <v>0</v>
      </c>
      <c r="D7" s="25">
        <f t="shared" si="2"/>
        <v>0</v>
      </c>
      <c r="E7" s="26">
        <f t="shared" ref="E7:E10" si="3">F7</f>
        <v>0</v>
      </c>
      <c r="F7" s="26">
        <v>0</v>
      </c>
      <c r="G7" s="25">
        <f t="shared" si="1"/>
        <v>0</v>
      </c>
      <c r="H7" s="4">
        <v>3</v>
      </c>
    </row>
    <row r="8" spans="1:10">
      <c r="A8" s="17" t="s">
        <v>14</v>
      </c>
      <c r="B8" s="23">
        <v>0</v>
      </c>
      <c r="C8" s="24">
        <v>0</v>
      </c>
      <c r="D8" s="25">
        <f t="shared" si="2"/>
        <v>0</v>
      </c>
      <c r="E8" s="26">
        <f t="shared" si="3"/>
        <v>0</v>
      </c>
      <c r="F8" s="26">
        <v>0</v>
      </c>
      <c r="G8" s="25">
        <f t="shared" si="1"/>
        <v>0</v>
      </c>
      <c r="H8" s="4">
        <v>4</v>
      </c>
    </row>
    <row r="9" spans="1:10">
      <c r="A9" s="17" t="s">
        <v>15</v>
      </c>
      <c r="B9" s="23">
        <v>0</v>
      </c>
      <c r="C9" s="24">
        <v>0</v>
      </c>
      <c r="D9" s="25">
        <f t="shared" si="2"/>
        <v>0</v>
      </c>
      <c r="E9" s="26">
        <f t="shared" si="3"/>
        <v>0</v>
      </c>
      <c r="F9" s="26">
        <v>0</v>
      </c>
      <c r="G9" s="25">
        <f t="shared" si="1"/>
        <v>0</v>
      </c>
      <c r="H9" s="4">
        <v>5</v>
      </c>
    </row>
    <row r="10" spans="1:10">
      <c r="A10" s="17" t="s">
        <v>16</v>
      </c>
      <c r="B10" s="23">
        <v>0</v>
      </c>
      <c r="C10" s="24">
        <v>0</v>
      </c>
      <c r="D10" s="25">
        <f t="shared" si="2"/>
        <v>0</v>
      </c>
      <c r="E10" s="26">
        <f t="shared" si="3"/>
        <v>0</v>
      </c>
      <c r="F10" s="26">
        <v>0</v>
      </c>
      <c r="G10" s="25">
        <f t="shared" si="1"/>
        <v>0</v>
      </c>
      <c r="H10" s="4">
        <v>6</v>
      </c>
    </row>
    <row r="11" spans="1:10">
      <c r="A11" s="17" t="s">
        <v>17</v>
      </c>
      <c r="B11" s="23">
        <v>0</v>
      </c>
      <c r="C11" s="24">
        <v>0</v>
      </c>
      <c r="D11" s="25">
        <f t="shared" si="2"/>
        <v>0</v>
      </c>
      <c r="E11" s="26">
        <v>0</v>
      </c>
      <c r="F11" s="26">
        <v>0</v>
      </c>
      <c r="G11" s="25">
        <f t="shared" si="1"/>
        <v>0</v>
      </c>
      <c r="H11" s="4">
        <v>7</v>
      </c>
    </row>
    <row r="12" spans="1:10">
      <c r="A12" s="13" t="s">
        <v>18</v>
      </c>
      <c r="B12" s="28">
        <f t="shared" ref="B12:G12" si="4">SUM(B13:B21)</f>
        <v>0</v>
      </c>
      <c r="C12" s="29">
        <f t="shared" si="4"/>
        <v>160000</v>
      </c>
      <c r="D12" s="30">
        <f t="shared" si="4"/>
        <v>160000</v>
      </c>
      <c r="E12" s="30">
        <f t="shared" si="4"/>
        <v>2962.88</v>
      </c>
      <c r="F12" s="30">
        <f t="shared" si="4"/>
        <v>2962.88</v>
      </c>
      <c r="G12" s="30">
        <f t="shared" si="4"/>
        <v>157037.12</v>
      </c>
      <c r="H12" s="4">
        <v>2000</v>
      </c>
    </row>
    <row r="13" spans="1:10">
      <c r="A13" s="17" t="s">
        <v>19</v>
      </c>
      <c r="B13" s="23">
        <v>0</v>
      </c>
      <c r="C13" s="19">
        <f>15000+48000</f>
        <v>63000</v>
      </c>
      <c r="D13" s="20">
        <f t="shared" ref="D13:D21" si="5">B13+C13</f>
        <v>63000</v>
      </c>
      <c r="E13" s="26">
        <f t="shared" ref="E13:E21" si="6">F13</f>
        <v>0</v>
      </c>
      <c r="F13" s="26">
        <v>0</v>
      </c>
      <c r="G13" s="31">
        <f t="shared" ref="G13:G21" si="7">D13-E13</f>
        <v>63000</v>
      </c>
      <c r="H13" s="32">
        <v>1</v>
      </c>
      <c r="I13" s="4" t="s">
        <v>20</v>
      </c>
    </row>
    <row r="14" spans="1:10">
      <c r="A14" s="17" t="s">
        <v>21</v>
      </c>
      <c r="B14" s="23">
        <v>0</v>
      </c>
      <c r="C14" s="24">
        <v>0</v>
      </c>
      <c r="D14" s="25">
        <f t="shared" si="5"/>
        <v>0</v>
      </c>
      <c r="E14" s="26">
        <f t="shared" si="6"/>
        <v>0</v>
      </c>
      <c r="F14" s="26">
        <v>0</v>
      </c>
      <c r="G14" s="25">
        <f t="shared" si="7"/>
        <v>0</v>
      </c>
      <c r="H14" s="4">
        <v>2</v>
      </c>
    </row>
    <row r="15" spans="1:10">
      <c r="A15" s="17" t="s">
        <v>22</v>
      </c>
      <c r="B15" s="23">
        <v>0</v>
      </c>
      <c r="C15" s="24">
        <v>0</v>
      </c>
      <c r="D15" s="25">
        <f t="shared" si="5"/>
        <v>0</v>
      </c>
      <c r="E15" s="26">
        <f t="shared" si="6"/>
        <v>0</v>
      </c>
      <c r="F15" s="26">
        <v>0</v>
      </c>
      <c r="G15" s="25">
        <f t="shared" si="7"/>
        <v>0</v>
      </c>
      <c r="H15" s="4">
        <v>3</v>
      </c>
      <c r="I15" s="4" t="s">
        <v>20</v>
      </c>
    </row>
    <row r="16" spans="1:10">
      <c r="A16" s="17" t="s">
        <v>23</v>
      </c>
      <c r="B16" s="23">
        <v>0</v>
      </c>
      <c r="C16" s="24">
        <v>5000</v>
      </c>
      <c r="D16" s="25">
        <f t="shared" si="5"/>
        <v>5000</v>
      </c>
      <c r="E16" s="26">
        <f t="shared" si="6"/>
        <v>0</v>
      </c>
      <c r="F16" s="26">
        <v>0</v>
      </c>
      <c r="G16" s="25">
        <f t="shared" si="7"/>
        <v>5000</v>
      </c>
      <c r="H16" s="4">
        <v>4</v>
      </c>
      <c r="I16" s="4" t="s">
        <v>20</v>
      </c>
    </row>
    <row r="17" spans="1:13">
      <c r="A17" s="17" t="s">
        <v>24</v>
      </c>
      <c r="B17" s="23">
        <v>0</v>
      </c>
      <c r="C17" s="24">
        <v>0</v>
      </c>
      <c r="D17" s="25">
        <f t="shared" si="5"/>
        <v>0</v>
      </c>
      <c r="E17" s="26">
        <f t="shared" si="6"/>
        <v>0</v>
      </c>
      <c r="F17" s="26">
        <v>0</v>
      </c>
      <c r="G17" s="25">
        <f t="shared" si="7"/>
        <v>0</v>
      </c>
      <c r="H17" s="4">
        <v>5</v>
      </c>
    </row>
    <row r="18" spans="1:13">
      <c r="A18" s="17" t="s">
        <v>25</v>
      </c>
      <c r="B18" s="23">
        <v>0</v>
      </c>
      <c r="C18" s="24">
        <v>72000</v>
      </c>
      <c r="D18" s="25">
        <f t="shared" si="5"/>
        <v>72000</v>
      </c>
      <c r="E18" s="26">
        <f>F18</f>
        <v>2962.88</v>
      </c>
      <c r="F18" s="26">
        <v>2962.88</v>
      </c>
      <c r="G18" s="25">
        <f t="shared" si="7"/>
        <v>69037.119999999995</v>
      </c>
      <c r="H18" s="4">
        <v>6</v>
      </c>
      <c r="I18" s="4" t="s">
        <v>12</v>
      </c>
      <c r="J18" s="32"/>
    </row>
    <row r="19" spans="1:13">
      <c r="A19" s="17" t="s">
        <v>26</v>
      </c>
      <c r="B19" s="23">
        <v>0</v>
      </c>
      <c r="C19" s="24">
        <v>0</v>
      </c>
      <c r="D19" s="25">
        <f t="shared" si="5"/>
        <v>0</v>
      </c>
      <c r="E19" s="26">
        <f t="shared" si="6"/>
        <v>0</v>
      </c>
      <c r="F19" s="26">
        <v>0</v>
      </c>
      <c r="G19" s="25">
        <f t="shared" si="7"/>
        <v>0</v>
      </c>
      <c r="H19" s="4">
        <v>7</v>
      </c>
    </row>
    <row r="20" spans="1:13">
      <c r="A20" s="17" t="s">
        <v>27</v>
      </c>
      <c r="B20" s="23">
        <v>0</v>
      </c>
      <c r="C20" s="24">
        <v>0</v>
      </c>
      <c r="D20" s="25">
        <f t="shared" si="5"/>
        <v>0</v>
      </c>
      <c r="E20" s="26">
        <f t="shared" si="6"/>
        <v>0</v>
      </c>
      <c r="F20" s="26">
        <v>0</v>
      </c>
      <c r="G20" s="25">
        <f t="shared" si="7"/>
        <v>0</v>
      </c>
      <c r="H20" s="4">
        <v>8</v>
      </c>
    </row>
    <row r="21" spans="1:13">
      <c r="A21" s="17" t="s">
        <v>28</v>
      </c>
      <c r="B21" s="23">
        <v>0</v>
      </c>
      <c r="C21" s="24">
        <f>10000+10000</f>
        <v>20000</v>
      </c>
      <c r="D21" s="25">
        <f t="shared" si="5"/>
        <v>20000</v>
      </c>
      <c r="E21" s="26">
        <f t="shared" si="6"/>
        <v>0</v>
      </c>
      <c r="F21" s="26">
        <v>0</v>
      </c>
      <c r="G21" s="25">
        <f t="shared" si="7"/>
        <v>20000</v>
      </c>
      <c r="H21" s="32">
        <v>9</v>
      </c>
      <c r="I21" s="4" t="s">
        <v>12</v>
      </c>
    </row>
    <row r="22" spans="1:13">
      <c r="A22" s="13" t="s">
        <v>29</v>
      </c>
      <c r="B22" s="28">
        <f t="shared" ref="B22:G22" si="8">SUM(B23:B31)</f>
        <v>0</v>
      </c>
      <c r="C22" s="29">
        <f t="shared" si="8"/>
        <v>1523000</v>
      </c>
      <c r="D22" s="30">
        <f t="shared" si="8"/>
        <v>1523000</v>
      </c>
      <c r="E22" s="30">
        <f t="shared" si="8"/>
        <v>253384.68000000002</v>
      </c>
      <c r="F22" s="30">
        <f t="shared" si="8"/>
        <v>248551.68000000002</v>
      </c>
      <c r="G22" s="30">
        <f t="shared" si="8"/>
        <v>1269615.3199999998</v>
      </c>
      <c r="H22" s="4">
        <v>3000</v>
      </c>
    </row>
    <row r="23" spans="1:13">
      <c r="A23" s="17" t="s">
        <v>30</v>
      </c>
      <c r="B23" s="23">
        <v>0</v>
      </c>
      <c r="C23" s="24">
        <f>40000+20000</f>
        <v>60000</v>
      </c>
      <c r="D23" s="25">
        <f t="shared" ref="D23:D31" si="9">B23+C23</f>
        <v>60000</v>
      </c>
      <c r="E23" s="26">
        <f>+F23</f>
        <v>15695</v>
      </c>
      <c r="F23" s="26">
        <f>8500+7195</f>
        <v>15695</v>
      </c>
      <c r="G23" s="25">
        <f t="shared" ref="G23:G31" si="10">D23-E23</f>
        <v>44305</v>
      </c>
      <c r="H23" s="32">
        <v>1</v>
      </c>
      <c r="I23" s="4" t="s">
        <v>12</v>
      </c>
    </row>
    <row r="24" spans="1:13">
      <c r="A24" s="17" t="s">
        <v>31</v>
      </c>
      <c r="B24" s="23">
        <v>0</v>
      </c>
      <c r="C24" s="24">
        <v>25000</v>
      </c>
      <c r="D24" s="25">
        <f t="shared" si="9"/>
        <v>25000</v>
      </c>
      <c r="E24" s="26">
        <f>+F24</f>
        <v>0</v>
      </c>
      <c r="F24" s="26">
        <v>0</v>
      </c>
      <c r="G24" s="25">
        <f t="shared" si="10"/>
        <v>25000</v>
      </c>
      <c r="H24" s="4">
        <v>2</v>
      </c>
    </row>
    <row r="25" spans="1:13">
      <c r="A25" s="17" t="s">
        <v>32</v>
      </c>
      <c r="B25" s="23">
        <v>0</v>
      </c>
      <c r="C25" s="19">
        <f>155000+300000+20000</f>
        <v>475000</v>
      </c>
      <c r="D25" s="20">
        <f t="shared" si="9"/>
        <v>475000</v>
      </c>
      <c r="E25" s="33">
        <f>F25+1664</f>
        <v>41666.25</v>
      </c>
      <c r="F25" s="33">
        <v>40002.25</v>
      </c>
      <c r="G25" s="34">
        <f t="shared" si="10"/>
        <v>433333.75</v>
      </c>
      <c r="H25" s="4">
        <v>3</v>
      </c>
      <c r="I25" s="4" t="s">
        <v>12</v>
      </c>
    </row>
    <row r="26" spans="1:13">
      <c r="A26" s="17" t="s">
        <v>33</v>
      </c>
      <c r="B26" s="23">
        <v>0</v>
      </c>
      <c r="C26" s="19">
        <f>200000+50000</f>
        <v>250000</v>
      </c>
      <c r="D26" s="20">
        <f t="shared" si="9"/>
        <v>250000</v>
      </c>
      <c r="E26" s="33">
        <f t="shared" ref="E26" si="11">+F26</f>
        <v>86370.58</v>
      </c>
      <c r="F26" s="33">
        <v>86370.58</v>
      </c>
      <c r="G26" s="34">
        <f t="shared" si="10"/>
        <v>163629.41999999998</v>
      </c>
      <c r="H26" s="4">
        <v>4</v>
      </c>
      <c r="I26" s="4" t="s">
        <v>20</v>
      </c>
    </row>
    <row r="27" spans="1:13">
      <c r="A27" s="17" t="s">
        <v>34</v>
      </c>
      <c r="B27" s="23">
        <v>0</v>
      </c>
      <c r="C27" s="19">
        <f>50000+10000+15000+200000</f>
        <v>275000</v>
      </c>
      <c r="D27" s="20">
        <f t="shared" si="9"/>
        <v>275000</v>
      </c>
      <c r="E27" s="22">
        <f>+F27</f>
        <v>71700.31</v>
      </c>
      <c r="F27" s="22">
        <f>2600+69100.31</f>
        <v>71700.31</v>
      </c>
      <c r="G27" s="20">
        <f t="shared" si="10"/>
        <v>203299.69</v>
      </c>
      <c r="H27" s="4">
        <v>5</v>
      </c>
      <c r="I27" s="4" t="s">
        <v>20</v>
      </c>
    </row>
    <row r="28" spans="1:13">
      <c r="A28" s="35" t="s">
        <v>35</v>
      </c>
      <c r="B28" s="23">
        <v>0</v>
      </c>
      <c r="C28" s="36">
        <v>0</v>
      </c>
      <c r="D28" s="25">
        <f t="shared" si="9"/>
        <v>0</v>
      </c>
      <c r="E28" s="26">
        <v>0</v>
      </c>
      <c r="F28" s="26">
        <v>0</v>
      </c>
      <c r="G28" s="25">
        <f t="shared" si="10"/>
        <v>0</v>
      </c>
      <c r="H28" s="4">
        <v>6</v>
      </c>
    </row>
    <row r="29" spans="1:13">
      <c r="A29" s="17" t="s">
        <v>36</v>
      </c>
      <c r="B29" s="23">
        <v>0</v>
      </c>
      <c r="C29" s="24">
        <f>20000+40000+50000</f>
        <v>110000</v>
      </c>
      <c r="D29" s="25">
        <f t="shared" si="9"/>
        <v>110000</v>
      </c>
      <c r="E29" s="26">
        <f>F29</f>
        <v>0</v>
      </c>
      <c r="F29" s="26">
        <v>0</v>
      </c>
      <c r="G29" s="25">
        <f t="shared" si="10"/>
        <v>110000</v>
      </c>
      <c r="H29" s="4">
        <v>7</v>
      </c>
    </row>
    <row r="30" spans="1:13">
      <c r="A30" s="17" t="s">
        <v>37</v>
      </c>
      <c r="B30" s="23">
        <v>0</v>
      </c>
      <c r="C30" s="24">
        <f>179000+84000</f>
        <v>263000</v>
      </c>
      <c r="D30" s="25">
        <f t="shared" si="9"/>
        <v>263000</v>
      </c>
      <c r="E30" s="26">
        <f>F30</f>
        <v>19677.54</v>
      </c>
      <c r="F30" s="26">
        <v>19677.54</v>
      </c>
      <c r="G30" s="25">
        <f t="shared" si="10"/>
        <v>243322.46</v>
      </c>
      <c r="H30" s="4">
        <v>8</v>
      </c>
      <c r="I30" s="4" t="s">
        <v>20</v>
      </c>
      <c r="M30" s="27"/>
    </row>
    <row r="31" spans="1:13">
      <c r="A31" s="17" t="s">
        <v>38</v>
      </c>
      <c r="B31" s="23">
        <v>0</v>
      </c>
      <c r="C31" s="24">
        <f>10000+55000</f>
        <v>65000</v>
      </c>
      <c r="D31" s="25">
        <f t="shared" si="9"/>
        <v>65000</v>
      </c>
      <c r="E31" s="21">
        <f>+F31+3169</f>
        <v>18275</v>
      </c>
      <c r="F31" s="26">
        <v>15106</v>
      </c>
      <c r="G31" s="25">
        <f t="shared" si="10"/>
        <v>46725</v>
      </c>
      <c r="H31" s="4">
        <v>9</v>
      </c>
      <c r="I31" s="4" t="s">
        <v>20</v>
      </c>
    </row>
    <row r="32" spans="1:13">
      <c r="A32" s="13" t="s">
        <v>39</v>
      </c>
      <c r="B32" s="28">
        <f t="shared" ref="B32:G32" si="12">SUM(B33:B41)</f>
        <v>0</v>
      </c>
      <c r="C32" s="37">
        <f t="shared" ref="C32" si="13">SUM(C33:C41)</f>
        <v>0</v>
      </c>
      <c r="D32" s="38">
        <f t="shared" si="12"/>
        <v>0</v>
      </c>
      <c r="E32" s="30">
        <f t="shared" si="12"/>
        <v>0</v>
      </c>
      <c r="F32" s="30">
        <f t="shared" si="12"/>
        <v>0</v>
      </c>
      <c r="G32" s="30">
        <f t="shared" si="12"/>
        <v>0</v>
      </c>
      <c r="H32" s="4">
        <v>4000</v>
      </c>
    </row>
    <row r="33" spans="1:8">
      <c r="A33" s="17" t="s">
        <v>40</v>
      </c>
      <c r="B33" s="23">
        <v>0</v>
      </c>
      <c r="C33" s="39">
        <v>0</v>
      </c>
      <c r="D33" s="40">
        <f t="shared" ref="D33:D41" si="14">B33+C33</f>
        <v>0</v>
      </c>
      <c r="E33" s="26">
        <v>0</v>
      </c>
      <c r="F33" s="26">
        <v>0</v>
      </c>
      <c r="G33" s="25">
        <f t="shared" ref="G33:G41" si="15">D33-E33</f>
        <v>0</v>
      </c>
      <c r="H33" s="4">
        <v>1</v>
      </c>
    </row>
    <row r="34" spans="1:8">
      <c r="A34" s="17" t="s">
        <v>41</v>
      </c>
      <c r="B34" s="23">
        <v>0</v>
      </c>
      <c r="C34" s="39">
        <v>0</v>
      </c>
      <c r="D34" s="40">
        <f t="shared" si="14"/>
        <v>0</v>
      </c>
      <c r="E34" s="26">
        <v>0</v>
      </c>
      <c r="F34" s="26">
        <v>0</v>
      </c>
      <c r="G34" s="25">
        <f t="shared" si="15"/>
        <v>0</v>
      </c>
      <c r="H34" s="4">
        <v>2</v>
      </c>
    </row>
    <row r="35" spans="1:8">
      <c r="A35" s="17" t="s">
        <v>42</v>
      </c>
      <c r="B35" s="23">
        <v>0</v>
      </c>
      <c r="C35" s="39">
        <v>0</v>
      </c>
      <c r="D35" s="40">
        <f t="shared" si="14"/>
        <v>0</v>
      </c>
      <c r="E35" s="26">
        <v>0</v>
      </c>
      <c r="F35" s="26">
        <v>0</v>
      </c>
      <c r="G35" s="25">
        <f t="shared" si="15"/>
        <v>0</v>
      </c>
      <c r="H35" s="4">
        <v>3</v>
      </c>
    </row>
    <row r="36" spans="1:8">
      <c r="A36" s="17" t="s">
        <v>43</v>
      </c>
      <c r="B36" s="23">
        <v>0</v>
      </c>
      <c r="C36" s="39">
        <v>0</v>
      </c>
      <c r="D36" s="40">
        <f t="shared" si="14"/>
        <v>0</v>
      </c>
      <c r="E36" s="26">
        <v>0</v>
      </c>
      <c r="F36" s="26">
        <v>0</v>
      </c>
      <c r="G36" s="25">
        <f t="shared" si="15"/>
        <v>0</v>
      </c>
      <c r="H36" s="4">
        <v>4</v>
      </c>
    </row>
    <row r="37" spans="1:8">
      <c r="A37" s="17" t="s">
        <v>44</v>
      </c>
      <c r="B37" s="23">
        <v>0</v>
      </c>
      <c r="C37" s="39">
        <v>0</v>
      </c>
      <c r="D37" s="40">
        <f t="shared" si="14"/>
        <v>0</v>
      </c>
      <c r="E37" s="26">
        <v>0</v>
      </c>
      <c r="F37" s="26">
        <v>0</v>
      </c>
      <c r="G37" s="25">
        <f t="shared" si="15"/>
        <v>0</v>
      </c>
      <c r="H37" s="4">
        <v>5</v>
      </c>
    </row>
    <row r="38" spans="1:8">
      <c r="A38" s="17" t="s">
        <v>45</v>
      </c>
      <c r="B38" s="23">
        <v>0</v>
      </c>
      <c r="C38" s="39">
        <v>0</v>
      </c>
      <c r="D38" s="40">
        <f t="shared" si="14"/>
        <v>0</v>
      </c>
      <c r="E38" s="26">
        <v>0</v>
      </c>
      <c r="F38" s="26">
        <v>0</v>
      </c>
      <c r="G38" s="25">
        <f t="shared" si="15"/>
        <v>0</v>
      </c>
      <c r="H38" s="4">
        <v>6</v>
      </c>
    </row>
    <row r="39" spans="1:8">
      <c r="A39" s="17" t="s">
        <v>46</v>
      </c>
      <c r="B39" s="23">
        <v>0</v>
      </c>
      <c r="C39" s="39">
        <v>0</v>
      </c>
      <c r="D39" s="40">
        <f t="shared" si="14"/>
        <v>0</v>
      </c>
      <c r="E39" s="26">
        <v>0</v>
      </c>
      <c r="F39" s="26">
        <v>0</v>
      </c>
      <c r="G39" s="25">
        <f t="shared" si="15"/>
        <v>0</v>
      </c>
      <c r="H39" s="4">
        <v>7</v>
      </c>
    </row>
    <row r="40" spans="1:8">
      <c r="A40" s="17" t="s">
        <v>47</v>
      </c>
      <c r="B40" s="23">
        <v>0</v>
      </c>
      <c r="C40" s="39">
        <v>0</v>
      </c>
      <c r="D40" s="40">
        <f t="shared" si="14"/>
        <v>0</v>
      </c>
      <c r="E40" s="26">
        <v>0</v>
      </c>
      <c r="F40" s="26">
        <v>0</v>
      </c>
      <c r="G40" s="25">
        <f t="shared" si="15"/>
        <v>0</v>
      </c>
      <c r="H40" s="4">
        <v>8</v>
      </c>
    </row>
    <row r="41" spans="1:8">
      <c r="A41" s="17" t="s">
        <v>48</v>
      </c>
      <c r="B41" s="23">
        <v>0</v>
      </c>
      <c r="C41" s="39">
        <v>0</v>
      </c>
      <c r="D41" s="40">
        <f t="shared" si="14"/>
        <v>0</v>
      </c>
      <c r="E41" s="26">
        <v>0</v>
      </c>
      <c r="F41" s="26">
        <v>0</v>
      </c>
      <c r="G41" s="25">
        <f t="shared" si="15"/>
        <v>0</v>
      </c>
      <c r="H41" s="4">
        <v>9</v>
      </c>
    </row>
    <row r="42" spans="1:8">
      <c r="A42" s="13" t="s">
        <v>49</v>
      </c>
      <c r="B42" s="41">
        <f t="shared" ref="B42:G42" si="16">SUM(B43:B51)</f>
        <v>0</v>
      </c>
      <c r="C42" s="42">
        <f t="shared" si="16"/>
        <v>0</v>
      </c>
      <c r="D42" s="43">
        <f t="shared" si="16"/>
        <v>0</v>
      </c>
      <c r="E42" s="30">
        <f t="shared" si="16"/>
        <v>0</v>
      </c>
      <c r="F42" s="30">
        <f t="shared" si="16"/>
        <v>0</v>
      </c>
      <c r="G42" s="30">
        <f t="shared" si="16"/>
        <v>0</v>
      </c>
      <c r="H42" s="4">
        <v>5000</v>
      </c>
    </row>
    <row r="43" spans="1:8">
      <c r="A43" s="17" t="s">
        <v>50</v>
      </c>
      <c r="B43" s="44">
        <v>0</v>
      </c>
      <c r="C43" s="45">
        <v>0</v>
      </c>
      <c r="D43" s="46">
        <f t="shared" ref="D43:D51" si="17">B43+C43</f>
        <v>0</v>
      </c>
      <c r="E43" s="26">
        <f>+F43</f>
        <v>0</v>
      </c>
      <c r="F43" s="26">
        <v>0</v>
      </c>
      <c r="G43" s="25">
        <f t="shared" ref="G43:G51" si="18">D43-E43</f>
        <v>0</v>
      </c>
      <c r="H43" s="4">
        <v>1</v>
      </c>
    </row>
    <row r="44" spans="1:8">
      <c r="A44" s="17" t="s">
        <v>51</v>
      </c>
      <c r="B44" s="23">
        <v>0</v>
      </c>
      <c r="C44" s="39">
        <v>0</v>
      </c>
      <c r="D44" s="40">
        <f t="shared" si="17"/>
        <v>0</v>
      </c>
      <c r="E44" s="26">
        <v>0</v>
      </c>
      <c r="F44" s="26">
        <v>0</v>
      </c>
      <c r="G44" s="25">
        <f t="shared" si="18"/>
        <v>0</v>
      </c>
      <c r="H44" s="4">
        <v>2</v>
      </c>
    </row>
    <row r="45" spans="1:8">
      <c r="A45" s="17" t="s">
        <v>52</v>
      </c>
      <c r="B45" s="23">
        <v>0</v>
      </c>
      <c r="C45" s="39">
        <v>0</v>
      </c>
      <c r="D45" s="40">
        <f t="shared" si="17"/>
        <v>0</v>
      </c>
      <c r="E45" s="26">
        <v>0</v>
      </c>
      <c r="F45" s="26">
        <v>0</v>
      </c>
      <c r="G45" s="25">
        <f t="shared" si="18"/>
        <v>0</v>
      </c>
      <c r="H45" s="4">
        <v>3</v>
      </c>
    </row>
    <row r="46" spans="1:8">
      <c r="A46" s="17" t="s">
        <v>53</v>
      </c>
      <c r="B46" s="23">
        <v>0</v>
      </c>
      <c r="C46" s="39">
        <v>0</v>
      </c>
      <c r="D46" s="40">
        <f t="shared" si="17"/>
        <v>0</v>
      </c>
      <c r="E46" s="26">
        <f>+F46</f>
        <v>0</v>
      </c>
      <c r="F46" s="26">
        <v>0</v>
      </c>
      <c r="G46" s="25">
        <f t="shared" si="18"/>
        <v>0</v>
      </c>
      <c r="H46" s="4">
        <v>4</v>
      </c>
    </row>
    <row r="47" spans="1:8">
      <c r="A47" s="17" t="s">
        <v>54</v>
      </c>
      <c r="B47" s="23">
        <v>0</v>
      </c>
      <c r="C47" s="39">
        <v>0</v>
      </c>
      <c r="D47" s="40">
        <f t="shared" si="17"/>
        <v>0</v>
      </c>
      <c r="E47" s="26">
        <v>0</v>
      </c>
      <c r="F47" s="26">
        <v>0</v>
      </c>
      <c r="G47" s="25">
        <f t="shared" si="18"/>
        <v>0</v>
      </c>
      <c r="H47" s="4">
        <v>5</v>
      </c>
    </row>
    <row r="48" spans="1:8">
      <c r="A48" s="17" t="s">
        <v>55</v>
      </c>
      <c r="B48" s="23">
        <v>0</v>
      </c>
      <c r="C48" s="39">
        <v>0</v>
      </c>
      <c r="D48" s="40">
        <f t="shared" si="17"/>
        <v>0</v>
      </c>
      <c r="E48" s="26">
        <v>0</v>
      </c>
      <c r="F48" s="26">
        <v>0</v>
      </c>
      <c r="G48" s="25">
        <f t="shared" si="18"/>
        <v>0</v>
      </c>
      <c r="H48" s="4">
        <v>6</v>
      </c>
    </row>
    <row r="49" spans="1:8">
      <c r="A49" s="17" t="s">
        <v>56</v>
      </c>
      <c r="B49" s="23">
        <v>0</v>
      </c>
      <c r="C49" s="39">
        <v>0</v>
      </c>
      <c r="D49" s="40">
        <f t="shared" si="17"/>
        <v>0</v>
      </c>
      <c r="E49" s="26">
        <v>0</v>
      </c>
      <c r="F49" s="26">
        <v>0</v>
      </c>
      <c r="G49" s="25">
        <f t="shared" si="18"/>
        <v>0</v>
      </c>
      <c r="H49" s="4">
        <v>7</v>
      </c>
    </row>
    <row r="50" spans="1:8">
      <c r="A50" s="17" t="s">
        <v>57</v>
      </c>
      <c r="B50" s="23">
        <v>0</v>
      </c>
      <c r="C50" s="39">
        <v>0</v>
      </c>
      <c r="D50" s="40">
        <f t="shared" si="17"/>
        <v>0</v>
      </c>
      <c r="E50" s="26">
        <v>0</v>
      </c>
      <c r="F50" s="26">
        <v>0</v>
      </c>
      <c r="G50" s="25">
        <f t="shared" si="18"/>
        <v>0</v>
      </c>
      <c r="H50" s="4">
        <v>8</v>
      </c>
    </row>
    <row r="51" spans="1:8">
      <c r="A51" s="17" t="s">
        <v>58</v>
      </c>
      <c r="B51" s="23">
        <v>0</v>
      </c>
      <c r="C51" s="39">
        <v>0</v>
      </c>
      <c r="D51" s="40">
        <f t="shared" si="17"/>
        <v>0</v>
      </c>
      <c r="E51" s="26">
        <v>0</v>
      </c>
      <c r="F51" s="26">
        <v>0</v>
      </c>
      <c r="G51" s="25">
        <f t="shared" si="18"/>
        <v>0</v>
      </c>
      <c r="H51" s="4">
        <v>9</v>
      </c>
    </row>
    <row r="52" spans="1:8">
      <c r="A52" s="13" t="s">
        <v>59</v>
      </c>
      <c r="B52" s="28">
        <f t="shared" ref="B52:G52" si="19">SUM(B53:B55)</f>
        <v>0</v>
      </c>
      <c r="C52" s="37">
        <f t="shared" si="19"/>
        <v>0</v>
      </c>
      <c r="D52" s="38">
        <f t="shared" si="19"/>
        <v>0</v>
      </c>
      <c r="E52" s="30">
        <f t="shared" si="19"/>
        <v>0</v>
      </c>
      <c r="F52" s="30">
        <f t="shared" si="19"/>
        <v>0</v>
      </c>
      <c r="G52" s="30">
        <f t="shared" si="19"/>
        <v>0</v>
      </c>
      <c r="H52" s="4">
        <v>6000</v>
      </c>
    </row>
    <row r="53" spans="1:8">
      <c r="A53" s="17" t="s">
        <v>60</v>
      </c>
      <c r="B53" s="23">
        <v>0</v>
      </c>
      <c r="C53" s="39">
        <v>0</v>
      </c>
      <c r="D53" s="40">
        <f>B53+C53</f>
        <v>0</v>
      </c>
      <c r="E53" s="26">
        <v>0</v>
      </c>
      <c r="F53" s="26">
        <v>0</v>
      </c>
      <c r="G53" s="25">
        <f>D53-E53</f>
        <v>0</v>
      </c>
      <c r="H53" s="4">
        <v>1</v>
      </c>
    </row>
    <row r="54" spans="1:8">
      <c r="A54" s="17" t="s">
        <v>61</v>
      </c>
      <c r="B54" s="23">
        <v>0</v>
      </c>
      <c r="C54" s="39">
        <v>0</v>
      </c>
      <c r="D54" s="40">
        <f t="shared" ref="D54:D55" si="20">B54+C54</f>
        <v>0</v>
      </c>
      <c r="E54" s="26">
        <v>0</v>
      </c>
      <c r="F54" s="26">
        <v>0</v>
      </c>
      <c r="G54" s="25">
        <f t="shared" ref="G54:G55" si="21">D54-E54</f>
        <v>0</v>
      </c>
      <c r="H54" s="4">
        <v>2</v>
      </c>
    </row>
    <row r="55" spans="1:8">
      <c r="A55" s="17" t="s">
        <v>62</v>
      </c>
      <c r="B55" s="23">
        <v>0</v>
      </c>
      <c r="C55" s="39">
        <v>0</v>
      </c>
      <c r="D55" s="40">
        <f t="shared" si="20"/>
        <v>0</v>
      </c>
      <c r="E55" s="26">
        <v>0</v>
      </c>
      <c r="F55" s="26">
        <v>0</v>
      </c>
      <c r="G55" s="25">
        <f t="shared" si="21"/>
        <v>0</v>
      </c>
      <c r="H55" s="4">
        <v>3</v>
      </c>
    </row>
    <row r="56" spans="1:8">
      <c r="A56" s="13" t="s">
        <v>63</v>
      </c>
      <c r="B56" s="28">
        <f t="shared" ref="B56:G56" si="22">SUM(B57:B63)</f>
        <v>0</v>
      </c>
      <c r="C56" s="29">
        <f t="shared" si="22"/>
        <v>447711.51</v>
      </c>
      <c r="D56" s="30">
        <f t="shared" si="22"/>
        <v>447711.51</v>
      </c>
      <c r="E56" s="30">
        <f t="shared" si="22"/>
        <v>0</v>
      </c>
      <c r="F56" s="30">
        <f t="shared" si="22"/>
        <v>0</v>
      </c>
      <c r="G56" s="30">
        <f t="shared" si="22"/>
        <v>447711.51</v>
      </c>
      <c r="H56" s="4">
        <v>7000</v>
      </c>
    </row>
    <row r="57" spans="1:8">
      <c r="A57" s="35" t="s">
        <v>64</v>
      </c>
      <c r="B57" s="23">
        <v>0</v>
      </c>
      <c r="C57" s="24">
        <v>0</v>
      </c>
      <c r="D57" s="25">
        <f t="shared" ref="D57:D62" si="23">B57+C57</f>
        <v>0</v>
      </c>
      <c r="E57" s="26">
        <v>0</v>
      </c>
      <c r="F57" s="26">
        <v>0</v>
      </c>
      <c r="G57" s="25">
        <f t="shared" ref="G57:G62" si="24">D57-E57</f>
        <v>0</v>
      </c>
      <c r="H57" s="4">
        <v>1</v>
      </c>
    </row>
    <row r="58" spans="1:8">
      <c r="A58" s="17" t="s">
        <v>65</v>
      </c>
      <c r="B58" s="23">
        <v>0</v>
      </c>
      <c r="C58" s="24">
        <v>0</v>
      </c>
      <c r="D58" s="25">
        <f t="shared" si="23"/>
        <v>0</v>
      </c>
      <c r="E58" s="26">
        <v>0</v>
      </c>
      <c r="F58" s="26">
        <v>0</v>
      </c>
      <c r="G58" s="25">
        <f t="shared" si="24"/>
        <v>0</v>
      </c>
      <c r="H58" s="4">
        <v>2</v>
      </c>
    </row>
    <row r="59" spans="1:8">
      <c r="A59" s="17" t="s">
        <v>66</v>
      </c>
      <c r="B59" s="23">
        <v>0</v>
      </c>
      <c r="C59" s="24">
        <v>0</v>
      </c>
      <c r="D59" s="25">
        <f t="shared" si="23"/>
        <v>0</v>
      </c>
      <c r="E59" s="26">
        <v>0</v>
      </c>
      <c r="F59" s="26">
        <v>0</v>
      </c>
      <c r="G59" s="25">
        <f t="shared" si="24"/>
        <v>0</v>
      </c>
      <c r="H59" s="4">
        <v>3</v>
      </c>
    </row>
    <row r="60" spans="1:8">
      <c r="A60" s="17" t="s">
        <v>67</v>
      </c>
      <c r="B60" s="23">
        <v>0</v>
      </c>
      <c r="C60" s="24">
        <v>0</v>
      </c>
      <c r="D60" s="25">
        <f t="shared" si="23"/>
        <v>0</v>
      </c>
      <c r="E60" s="26">
        <v>0</v>
      </c>
      <c r="F60" s="26">
        <v>0</v>
      </c>
      <c r="G60" s="25">
        <f t="shared" si="24"/>
        <v>0</v>
      </c>
      <c r="H60" s="4">
        <v>4</v>
      </c>
    </row>
    <row r="61" spans="1:8">
      <c r="A61" s="17" t="s">
        <v>68</v>
      </c>
      <c r="B61" s="23">
        <v>0</v>
      </c>
      <c r="C61" s="24">
        <v>0</v>
      </c>
      <c r="D61" s="25">
        <f t="shared" si="23"/>
        <v>0</v>
      </c>
      <c r="E61" s="26">
        <v>0</v>
      </c>
      <c r="F61" s="26">
        <v>0</v>
      </c>
      <c r="G61" s="25">
        <f t="shared" si="24"/>
        <v>0</v>
      </c>
      <c r="H61" s="4">
        <v>5</v>
      </c>
    </row>
    <row r="62" spans="1:8">
      <c r="A62" s="17" t="s">
        <v>69</v>
      </c>
      <c r="B62" s="23">
        <v>0</v>
      </c>
      <c r="C62" s="24">
        <v>0</v>
      </c>
      <c r="D62" s="25">
        <f t="shared" si="23"/>
        <v>0</v>
      </c>
      <c r="E62" s="26">
        <v>0</v>
      </c>
      <c r="F62" s="26">
        <v>0</v>
      </c>
      <c r="G62" s="25">
        <f t="shared" si="24"/>
        <v>0</v>
      </c>
      <c r="H62" s="4">
        <v>6</v>
      </c>
    </row>
    <row r="63" spans="1:8">
      <c r="A63" s="17" t="s">
        <v>70</v>
      </c>
      <c r="B63" s="23">
        <v>0</v>
      </c>
      <c r="C63" s="24">
        <f>409396.18+2116+4769.78+22991.56+3442.2+2837.11+2158.68</f>
        <v>447711.51</v>
      </c>
      <c r="D63" s="25">
        <f>C63</f>
        <v>447711.51</v>
      </c>
      <c r="E63" s="26">
        <v>0</v>
      </c>
      <c r="F63" s="26">
        <v>0</v>
      </c>
      <c r="G63" s="25">
        <f>D63-E63</f>
        <v>447711.51</v>
      </c>
      <c r="H63" s="4">
        <v>7</v>
      </c>
    </row>
    <row r="64" spans="1:8">
      <c r="A64" s="13" t="s">
        <v>71</v>
      </c>
      <c r="B64" s="28">
        <f t="shared" ref="B64:G64" si="25">SUM(B65:B67)</f>
        <v>0</v>
      </c>
      <c r="C64" s="29">
        <f t="shared" ref="C64" si="26">SUM(C65:C67)</f>
        <v>0</v>
      </c>
      <c r="D64" s="30">
        <f t="shared" si="25"/>
        <v>0</v>
      </c>
      <c r="E64" s="30">
        <f t="shared" si="25"/>
        <v>0</v>
      </c>
      <c r="F64" s="30">
        <f t="shared" si="25"/>
        <v>0</v>
      </c>
      <c r="G64" s="30">
        <f t="shared" si="25"/>
        <v>0</v>
      </c>
      <c r="H64" s="4">
        <v>10</v>
      </c>
    </row>
    <row r="65" spans="1:9">
      <c r="A65" s="17" t="s">
        <v>72</v>
      </c>
      <c r="B65" s="23">
        <v>0</v>
      </c>
      <c r="C65" s="39">
        <v>0</v>
      </c>
      <c r="D65" s="40">
        <f>B65+C65</f>
        <v>0</v>
      </c>
      <c r="E65" s="26">
        <v>0</v>
      </c>
      <c r="F65" s="26">
        <v>0</v>
      </c>
      <c r="G65" s="25">
        <f>D65-E65</f>
        <v>0</v>
      </c>
      <c r="H65" s="4">
        <v>1</v>
      </c>
    </row>
    <row r="66" spans="1:9">
      <c r="A66" s="17" t="s">
        <v>73</v>
      </c>
      <c r="B66" s="23">
        <v>0</v>
      </c>
      <c r="C66" s="39">
        <v>0</v>
      </c>
      <c r="D66" s="40">
        <f>B66+C66</f>
        <v>0</v>
      </c>
      <c r="E66" s="26">
        <v>0</v>
      </c>
      <c r="F66" s="26">
        <v>0</v>
      </c>
      <c r="G66" s="25">
        <f>D66-E66</f>
        <v>0</v>
      </c>
      <c r="H66" s="4">
        <v>2</v>
      </c>
    </row>
    <row r="67" spans="1:9">
      <c r="A67" s="17" t="s">
        <v>74</v>
      </c>
      <c r="B67" s="23">
        <v>0</v>
      </c>
      <c r="C67" s="39">
        <v>0</v>
      </c>
      <c r="D67" s="40">
        <f>B67+C67</f>
        <v>0</v>
      </c>
      <c r="E67" s="26">
        <v>0</v>
      </c>
      <c r="F67" s="26">
        <v>0</v>
      </c>
      <c r="G67" s="25">
        <f>D67-E67</f>
        <v>0</v>
      </c>
      <c r="H67" s="4">
        <v>3</v>
      </c>
    </row>
    <row r="68" spans="1:9">
      <c r="A68" s="13" t="s">
        <v>75</v>
      </c>
      <c r="B68" s="28">
        <f t="shared" ref="B68:G68" si="27">SUM(B69:B75)</f>
        <v>0</v>
      </c>
      <c r="C68" s="37">
        <f t="shared" si="27"/>
        <v>0</v>
      </c>
      <c r="D68" s="38">
        <f t="shared" si="27"/>
        <v>0</v>
      </c>
      <c r="E68" s="30">
        <f t="shared" si="27"/>
        <v>0</v>
      </c>
      <c r="F68" s="30">
        <f t="shared" si="27"/>
        <v>0</v>
      </c>
      <c r="G68" s="30">
        <f t="shared" si="27"/>
        <v>0</v>
      </c>
      <c r="H68" s="4">
        <v>11</v>
      </c>
    </row>
    <row r="69" spans="1:9">
      <c r="A69" s="17" t="s">
        <v>76</v>
      </c>
      <c r="B69" s="23">
        <v>0</v>
      </c>
      <c r="C69" s="39">
        <v>0</v>
      </c>
      <c r="D69" s="40">
        <f t="shared" ref="D69:D75" si="28">B69+C69</f>
        <v>0</v>
      </c>
      <c r="E69" s="26">
        <v>0</v>
      </c>
      <c r="F69" s="26">
        <v>0</v>
      </c>
      <c r="G69" s="25">
        <f>D69-E69</f>
        <v>0</v>
      </c>
      <c r="H69" s="4">
        <v>1</v>
      </c>
    </row>
    <row r="70" spans="1:9">
      <c r="A70" s="17" t="s">
        <v>77</v>
      </c>
      <c r="B70" s="23">
        <v>0</v>
      </c>
      <c r="C70" s="39">
        <v>0</v>
      </c>
      <c r="D70" s="40">
        <f t="shared" si="28"/>
        <v>0</v>
      </c>
      <c r="E70" s="26">
        <v>0</v>
      </c>
      <c r="F70" s="26">
        <v>0</v>
      </c>
      <c r="G70" s="25">
        <f t="shared" ref="G70:G75" si="29">D70-E70</f>
        <v>0</v>
      </c>
      <c r="H70" s="4">
        <v>2</v>
      </c>
      <c r="I70" s="47"/>
    </row>
    <row r="71" spans="1:9">
      <c r="A71" s="17" t="s">
        <v>78</v>
      </c>
      <c r="B71" s="23">
        <v>0</v>
      </c>
      <c r="C71" s="39">
        <v>0</v>
      </c>
      <c r="D71" s="40">
        <f t="shared" si="28"/>
        <v>0</v>
      </c>
      <c r="E71" s="26">
        <v>0</v>
      </c>
      <c r="F71" s="26">
        <v>0</v>
      </c>
      <c r="G71" s="25">
        <f t="shared" si="29"/>
        <v>0</v>
      </c>
      <c r="H71" s="4">
        <v>3</v>
      </c>
      <c r="I71" s="47"/>
    </row>
    <row r="72" spans="1:9">
      <c r="A72" s="17" t="s">
        <v>79</v>
      </c>
      <c r="B72" s="23">
        <v>0</v>
      </c>
      <c r="C72" s="39">
        <v>0</v>
      </c>
      <c r="D72" s="40">
        <f t="shared" si="28"/>
        <v>0</v>
      </c>
      <c r="E72" s="26">
        <v>0</v>
      </c>
      <c r="F72" s="26">
        <v>0</v>
      </c>
      <c r="G72" s="25">
        <f t="shared" si="29"/>
        <v>0</v>
      </c>
      <c r="H72" s="4">
        <v>4</v>
      </c>
      <c r="I72" s="47"/>
    </row>
    <row r="73" spans="1:9">
      <c r="A73" s="17" t="s">
        <v>80</v>
      </c>
      <c r="B73" s="23">
        <v>0</v>
      </c>
      <c r="C73" s="39">
        <v>0</v>
      </c>
      <c r="D73" s="40">
        <f t="shared" si="28"/>
        <v>0</v>
      </c>
      <c r="E73" s="26">
        <v>0</v>
      </c>
      <c r="F73" s="26">
        <v>0</v>
      </c>
      <c r="G73" s="25">
        <f t="shared" si="29"/>
        <v>0</v>
      </c>
      <c r="H73" s="4">
        <v>5</v>
      </c>
      <c r="I73" s="47"/>
    </row>
    <row r="74" spans="1:9">
      <c r="A74" s="17" t="s">
        <v>81</v>
      </c>
      <c r="B74" s="23">
        <v>0</v>
      </c>
      <c r="C74" s="39">
        <v>0</v>
      </c>
      <c r="D74" s="40">
        <f t="shared" si="28"/>
        <v>0</v>
      </c>
      <c r="E74" s="26">
        <v>0</v>
      </c>
      <c r="F74" s="26">
        <v>0</v>
      </c>
      <c r="G74" s="25">
        <f t="shared" si="29"/>
        <v>0</v>
      </c>
      <c r="H74" s="4">
        <v>6</v>
      </c>
      <c r="I74" s="47"/>
    </row>
    <row r="75" spans="1:9">
      <c r="A75" s="48" t="s">
        <v>82</v>
      </c>
      <c r="B75" s="49">
        <v>0</v>
      </c>
      <c r="C75" s="50">
        <v>0</v>
      </c>
      <c r="D75" s="51">
        <f t="shared" si="28"/>
        <v>0</v>
      </c>
      <c r="E75" s="52">
        <v>0</v>
      </c>
      <c r="F75" s="52">
        <v>0</v>
      </c>
      <c r="G75" s="53">
        <f t="shared" si="29"/>
        <v>0</v>
      </c>
      <c r="H75" s="4">
        <v>7</v>
      </c>
      <c r="I75" s="47"/>
    </row>
    <row r="76" spans="1:9">
      <c r="A76" s="54" t="s">
        <v>83</v>
      </c>
      <c r="B76" s="55">
        <f>B4+B12+B22+B32+B42+B52+B56+B64+B68</f>
        <v>0</v>
      </c>
      <c r="C76" s="56">
        <f>C4+C12+C22+C32+C42+C52+C56+C64+C68</f>
        <v>3430711.51</v>
      </c>
      <c r="D76" s="56">
        <f t="shared" ref="D76:G76" si="30">D4+D12+D22+D32+D42+D52+D56+D64+D68</f>
        <v>3430711.51</v>
      </c>
      <c r="E76" s="57">
        <f>E4+E12+E22+E32+E42+E52+E56+E64+E68</f>
        <v>865509.97000000009</v>
      </c>
      <c r="F76" s="56">
        <f>F4+F12+F22+F32+F42+F52+F56+F64+F68</f>
        <v>844623.97000000009</v>
      </c>
      <c r="G76" s="56">
        <f t="shared" si="30"/>
        <v>2565201.54</v>
      </c>
      <c r="I76" s="47"/>
    </row>
    <row r="77" spans="1:9">
      <c r="A77" s="58" t="s">
        <v>84</v>
      </c>
      <c r="E77" s="32"/>
      <c r="I77" s="47"/>
    </row>
    <row r="78" spans="1:9">
      <c r="I78" s="47"/>
    </row>
    <row r="79" spans="1:9">
      <c r="I79" s="47"/>
    </row>
    <row r="80" spans="1:9">
      <c r="I80" s="47"/>
    </row>
    <row r="81" spans="1:9">
      <c r="A81" s="59" t="s">
        <v>85</v>
      </c>
      <c r="B81" s="59" t="s">
        <v>86</v>
      </c>
      <c r="C81" s="59"/>
      <c r="D81" s="59"/>
      <c r="E81" s="59"/>
      <c r="F81" s="59"/>
      <c r="G81" s="59"/>
      <c r="H81" s="59"/>
      <c r="I81" s="47"/>
    </row>
    <row r="82" spans="1:9">
      <c r="A82" s="59" t="s">
        <v>87</v>
      </c>
      <c r="B82" s="59"/>
      <c r="C82" s="59"/>
      <c r="D82" s="59"/>
      <c r="E82" s="59"/>
      <c r="F82" s="59"/>
      <c r="G82" s="59"/>
      <c r="H82" s="59"/>
    </row>
    <row r="83" spans="1:9" hidden="1"/>
    <row r="84" spans="1:9" hidden="1">
      <c r="C84" s="47">
        <f>[1]EAI!C38</f>
        <v>3430711.51</v>
      </c>
      <c r="E84" s="47"/>
    </row>
    <row r="85" spans="1:9" hidden="1">
      <c r="C85" s="32">
        <f>+C84-C76</f>
        <v>0</v>
      </c>
      <c r="E85" s="47">
        <f>+E76-F76</f>
        <v>20886</v>
      </c>
      <c r="G85" s="47">
        <f>+G76</f>
        <v>2565201.54</v>
      </c>
    </row>
    <row r="86" spans="1:9" hidden="1">
      <c r="E86" s="47"/>
      <c r="G86" s="47"/>
    </row>
    <row r="87" spans="1:9" hidden="1">
      <c r="A87" s="60"/>
      <c r="E87" s="47"/>
      <c r="G87" s="47"/>
    </row>
    <row r="88" spans="1:9" hidden="1">
      <c r="A88" s="61" t="s">
        <v>88</v>
      </c>
      <c r="E88" s="47"/>
      <c r="G88" s="47"/>
    </row>
    <row r="89" spans="1:9" hidden="1">
      <c r="A89" s="61" t="s">
        <v>89</v>
      </c>
      <c r="E89" s="47"/>
      <c r="G89" s="47"/>
    </row>
    <row r="90" spans="1:9" hidden="1">
      <c r="A90" s="61"/>
      <c r="E90" s="47"/>
      <c r="G90" s="47"/>
    </row>
    <row r="91" spans="1:9" hidden="1">
      <c r="E91" s="47">
        <f>[1]ESF!E5</f>
        <v>20886</v>
      </c>
      <c r="G91" s="47">
        <f>2150000</f>
        <v>2150000</v>
      </c>
    </row>
    <row r="92" spans="1:9" hidden="1">
      <c r="E92" s="47">
        <f>+E85-E91</f>
        <v>0</v>
      </c>
      <c r="G92" s="47">
        <f>+G85-G91</f>
        <v>415201.54000000004</v>
      </c>
    </row>
    <row r="93" spans="1:9" hidden="1">
      <c r="G93" s="32">
        <f>E91</f>
        <v>20886</v>
      </c>
    </row>
    <row r="94" spans="1:9" hidden="1">
      <c r="G94" s="27">
        <f>+G92+G93</f>
        <v>436087.54000000004</v>
      </c>
    </row>
    <row r="95" spans="1:9" hidden="1">
      <c r="G95" s="27">
        <f>+G94-[1]ESF!B5</f>
        <v>0</v>
      </c>
    </row>
    <row r="96" spans="1:9" hidden="1"/>
    <row r="97" hidden="1"/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2025-07-10T15:37:57Z</dcterms:created>
  <dcterms:modified xsi:type="dcterms:W3CDTF">2025-07-10T15:38:19Z</dcterms:modified>
</cp:coreProperties>
</file>