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WEB\archivos\"/>
    </mc:Choice>
  </mc:AlternateContent>
  <xr:revisionPtr revIDLastSave="0" documentId="8_{B73D7D7D-4D7C-495B-989A-9B225DB7A4AB}" xr6:coauthVersionLast="47" xr6:coauthVersionMax="47" xr10:uidLastSave="{00000000-0000-0000-0000-000000000000}"/>
  <bookViews>
    <workbookView xWindow="-120" yWindow="-120" windowWidth="29040" windowHeight="15840" xr2:uid="{7D6E38FF-D5E3-4791-BAAC-9D8B378EA97B}"/>
  </bookViews>
  <sheets>
    <sheet name="NOTAS" sheetId="1" r:id="rId1"/>
  </sheets>
  <externalReferences>
    <externalReference r:id="rId2"/>
  </externalReferences>
  <definedNames>
    <definedName name="_xlnm._FilterDatabase" localSheetId="0" hidden="1">NOTAS!$A$503:$L$503</definedName>
    <definedName name="_xlnm.Print_Area" localSheetId="0">NOTAS!$A$1:$H$782</definedName>
    <definedName name="_xlnm.Print_Titles" localSheetId="0">NOTAS!$1:$4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771" i="1" l="1"/>
  <c r="D771" i="1"/>
  <c r="C771" i="1"/>
  <c r="F769" i="1"/>
  <c r="F768" i="1"/>
  <c r="F767" i="1"/>
  <c r="F771" i="1" s="1"/>
  <c r="C762" i="1"/>
  <c r="D760" i="1"/>
  <c r="F760" i="1" s="1"/>
  <c r="E759" i="1"/>
  <c r="D759" i="1"/>
  <c r="F759" i="1" s="1"/>
  <c r="F758" i="1"/>
  <c r="E758" i="1"/>
  <c r="D758" i="1"/>
  <c r="E757" i="1"/>
  <c r="D757" i="1"/>
  <c r="F757" i="1" s="1"/>
  <c r="E756" i="1"/>
  <c r="D756" i="1"/>
  <c r="F756" i="1" s="1"/>
  <c r="E755" i="1"/>
  <c r="D755" i="1"/>
  <c r="F755" i="1" s="1"/>
  <c r="E754" i="1"/>
  <c r="F754" i="1" s="1"/>
  <c r="E753" i="1"/>
  <c r="F753" i="1" s="1"/>
  <c r="F752" i="1"/>
  <c r="E752" i="1"/>
  <c r="D752" i="1"/>
  <c r="F751" i="1"/>
  <c r="D751" i="1"/>
  <c r="D750" i="1"/>
  <c r="F749" i="1"/>
  <c r="D749" i="1"/>
  <c r="D762" i="1" s="1"/>
  <c r="E744" i="1"/>
  <c r="D744" i="1"/>
  <c r="C744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44" i="1" s="1"/>
  <c r="D706" i="1"/>
  <c r="D705" i="1"/>
  <c r="D704" i="1"/>
  <c r="D703" i="1"/>
  <c r="D702" i="1"/>
  <c r="E701" i="1" s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E678" i="1" s="1"/>
  <c r="E676" i="1"/>
  <c r="D658" i="1"/>
  <c r="D657" i="1"/>
  <c r="E656" i="1" s="1"/>
  <c r="D654" i="1"/>
  <c r="D653" i="1"/>
  <c r="D652" i="1"/>
  <c r="D651" i="1"/>
  <c r="D650" i="1"/>
  <c r="E649" i="1" s="1"/>
  <c r="E647" i="1"/>
  <c r="D626" i="1"/>
  <c r="D625" i="1" s="1"/>
  <c r="C626" i="1"/>
  <c r="C625" i="1"/>
  <c r="D619" i="1"/>
  <c r="C619" i="1"/>
  <c r="D617" i="1"/>
  <c r="C617" i="1"/>
  <c r="C616" i="1" s="1"/>
  <c r="D616" i="1"/>
  <c r="C615" i="1"/>
  <c r="D607" i="1"/>
  <c r="C607" i="1"/>
  <c r="D605" i="1"/>
  <c r="C605" i="1"/>
  <c r="D603" i="1"/>
  <c r="C603" i="1"/>
  <c r="D597" i="1"/>
  <c r="C597" i="1"/>
  <c r="D594" i="1"/>
  <c r="C594" i="1"/>
  <c r="C590" i="1"/>
  <c r="C586" i="1"/>
  <c r="D585" i="1"/>
  <c r="C585" i="1"/>
  <c r="D584" i="1"/>
  <c r="C584" i="1"/>
  <c r="D582" i="1"/>
  <c r="D581" i="1" s="1"/>
  <c r="C582" i="1"/>
  <c r="C581" i="1" s="1"/>
  <c r="D580" i="1"/>
  <c r="C580" i="1"/>
  <c r="D579" i="1"/>
  <c r="C579" i="1"/>
  <c r="D578" i="1"/>
  <c r="D577" i="1" s="1"/>
  <c r="C578" i="1"/>
  <c r="C577" i="1" s="1"/>
  <c r="D576" i="1"/>
  <c r="C576" i="1"/>
  <c r="D575" i="1"/>
  <c r="C575" i="1"/>
  <c r="D574" i="1"/>
  <c r="D573" i="1" s="1"/>
  <c r="D572" i="1" s="1"/>
  <c r="D571" i="1" s="1"/>
  <c r="C574" i="1"/>
  <c r="C573" i="1"/>
  <c r="D570" i="1"/>
  <c r="C570" i="1"/>
  <c r="D558" i="1"/>
  <c r="C558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58" i="1" s="1"/>
  <c r="D499" i="1"/>
  <c r="C499" i="1"/>
  <c r="E497" i="1"/>
  <c r="E496" i="1"/>
  <c r="E499" i="1" s="1"/>
  <c r="D492" i="1"/>
  <c r="C492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92" i="1" s="1"/>
  <c r="E475" i="1"/>
  <c r="E474" i="1"/>
  <c r="E473" i="1"/>
  <c r="E472" i="1"/>
  <c r="C465" i="1"/>
  <c r="D461" i="1" s="1"/>
  <c r="D463" i="1"/>
  <c r="D462" i="1"/>
  <c r="D455" i="1"/>
  <c r="D454" i="1"/>
  <c r="D447" i="1"/>
  <c r="D446" i="1"/>
  <c r="D439" i="1"/>
  <c r="C418" i="1"/>
  <c r="C340" i="1"/>
  <c r="C335" i="1"/>
  <c r="C276" i="1"/>
  <c r="D251" i="1"/>
  <c r="C251" i="1"/>
  <c r="C240" i="1"/>
  <c r="D213" i="1"/>
  <c r="D240" i="1" s="1"/>
  <c r="D199" i="1"/>
  <c r="C185" i="1"/>
  <c r="D169" i="1"/>
  <c r="C169" i="1"/>
  <c r="E167" i="1"/>
  <c r="E166" i="1"/>
  <c r="E169" i="1" s="1"/>
  <c r="D159" i="1"/>
  <c r="E159" i="1" s="1"/>
  <c r="C159" i="1"/>
  <c r="C161" i="1" s="1"/>
  <c r="E157" i="1"/>
  <c r="D155" i="1"/>
  <c r="D161" i="1" s="1"/>
  <c r="C155" i="1"/>
  <c r="E153" i="1"/>
  <c r="F145" i="1"/>
  <c r="E145" i="1"/>
  <c r="D145" i="1"/>
  <c r="C145" i="1"/>
  <c r="C114" i="1"/>
  <c r="F94" i="1"/>
  <c r="E94" i="1"/>
  <c r="D94" i="1"/>
  <c r="C94" i="1"/>
  <c r="E86" i="1"/>
  <c r="D86" i="1"/>
  <c r="C86" i="1"/>
  <c r="E72" i="1"/>
  <c r="C72" i="1"/>
  <c r="E64" i="1"/>
  <c r="E18" i="1"/>
  <c r="E14" i="1"/>
  <c r="D636" i="1" l="1"/>
  <c r="C572" i="1"/>
  <c r="C571" i="1" s="1"/>
  <c r="C636" i="1" s="1"/>
  <c r="E710" i="1"/>
  <c r="E660" i="1"/>
  <c r="D456" i="1"/>
  <c r="D440" i="1"/>
  <c r="D465" i="1" s="1"/>
  <c r="D449" i="1"/>
  <c r="D442" i="1"/>
  <c r="D450" i="1"/>
  <c r="D458" i="1"/>
  <c r="E750" i="1"/>
  <c r="E762" i="1" s="1"/>
  <c r="E155" i="1"/>
  <c r="E161" i="1" s="1"/>
  <c r="D457" i="1"/>
  <c r="D443" i="1"/>
  <c r="D451" i="1"/>
  <c r="D459" i="1"/>
  <c r="D444" i="1"/>
  <c r="D452" i="1"/>
  <c r="D460" i="1"/>
  <c r="D448" i="1"/>
  <c r="D441" i="1"/>
  <c r="D445" i="1"/>
  <c r="D453" i="1"/>
  <c r="F750" i="1" l="1"/>
  <c r="F762" i="1" s="1"/>
</calcChain>
</file>

<file path=xl/sharedStrings.xml><?xml version="1.0" encoding="utf-8"?>
<sst xmlns="http://schemas.openxmlformats.org/spreadsheetml/2006/main" count="868" uniqueCount="596">
  <si>
    <t>Fondos Guanajuato de Financiamiento</t>
  </si>
  <si>
    <t>Notas a los Estados Financieros</t>
  </si>
  <si>
    <t>Al 31 de Marzo de 2026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</si>
  <si>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</si>
  <si>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</si>
  <si>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</si>
  <si>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</si>
  <si>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</si>
  <si>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</si>
  <si>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</si>
  <si>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</si>
  <si>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1111 CAJA CHICA</t>
  </si>
  <si>
    <t>CAJA CHICA FF-FF JURIDICO CELAYA - KAREN ADEIME GUTIERREZ ABOYTES</t>
  </si>
  <si>
    <t>CAJA CHICA</t>
  </si>
  <si>
    <t>CAJA CHICA FF-FF FINANZAS HUGO CESAR ROMERO MANRIQUE</t>
  </si>
  <si>
    <t>1112 BANCOS TESORERIA</t>
  </si>
  <si>
    <t>Dep. Vista FF-FF HSBC-4100320713</t>
  </si>
  <si>
    <t>CHEQUES</t>
  </si>
  <si>
    <t>Dep. Vista FF-FF BANORTE-801021743</t>
  </si>
  <si>
    <t>DEP. VISTA FF-FF HSBC-4021188933</t>
  </si>
  <si>
    <t>DEP. VISTA FF-FF HSBC-4029678208</t>
  </si>
  <si>
    <t>DEP. VISTA FF-FF HSBC 04030488548</t>
  </si>
  <si>
    <t>DEP. VISTA FF-FF BANORTE 0588515752</t>
  </si>
  <si>
    <t>DEP. VISTA FF-FF BANREGIO 175-00510-0016</t>
  </si>
  <si>
    <t>DEP. VISTA FF-FF HSBC 4066320367</t>
  </si>
  <si>
    <t>DEP. VISTA FF-FF BNRT 1191371832</t>
  </si>
  <si>
    <t>DEP. VISTA FF-FF SANTANDER 18-00025190-7</t>
  </si>
  <si>
    <t>DEP. VISTA FF-FF BNRT 1229752688</t>
  </si>
  <si>
    <t>DEP. VISTA FF-FF BANBAJIO 443817960101 - 6243</t>
  </si>
  <si>
    <t>DEP. VISTA FF-FOIR BANAMEX-5707307120</t>
  </si>
  <si>
    <t>DEP. VISTA FF-FOIR BANAMEX 4725-2307</t>
  </si>
  <si>
    <t>DEP. VISTA FF-FGTO HSBC 4028132256</t>
  </si>
  <si>
    <t>Dep. Vista FF-ARRANQ' BNRT 0588515994</t>
  </si>
  <si>
    <t>Dep. Vista FF-ARRANQ' BNRT 674221460</t>
  </si>
  <si>
    <t>DEP. A LA VISTA FF-PROYECT PRODUCT 2012 BNRT 0824125288</t>
  </si>
  <si>
    <t>DEP. A LA VISTA FF-PROYECT PRODUCT 2013 BNRT 0891916059</t>
  </si>
  <si>
    <t>DEP. A LA VISTA FF-PROYECT PRODUCT 2015 BNRT 411714877</t>
  </si>
  <si>
    <t>DEP. A LA VISTA FF-SECTOR CURTIDOR BANORTE 1090164276</t>
  </si>
  <si>
    <t>DEP. A LA VISTA FF-REEMB/TASA 2014a2017 BNRT 0420500157</t>
  </si>
  <si>
    <t>DEP. A LA VISTA FF-REEMB/TASA 2018 BNRT 1087827834</t>
  </si>
  <si>
    <t>DEP. A LA VISTA FF-REEMB TASA TURISMO 2019 BNRT 1087831541</t>
  </si>
  <si>
    <t>DEP. A LA VISTA FF-CRED EMPRESARIAL BNRT 1092777465</t>
  </si>
  <si>
    <t>DEP. A LA VISTA FF-ADELANT C/TU NEGOCIO BNRT 1104524692</t>
  </si>
  <si>
    <t>DEP. A LA VISTA FF-CONSERVA EL EMPLEO BNRT 1105507133</t>
  </si>
  <si>
    <t>DEP. A LA VISTA FF-REEMB EN TASA(PROG EMERG) BNRT 1105616138</t>
  </si>
  <si>
    <t>DEP. A LA VISTA FF-MI NÓMINA SIGUE BANORTE 6718319</t>
  </si>
  <si>
    <t>DEP. A LA VISTA FF-MI NEGOCIO SIGUE BANORTE 1116721775</t>
  </si>
  <si>
    <t>DEP. A LA VISTA FF-Impulso al Tur GTO  BNRT 1119944472</t>
  </si>
  <si>
    <t>DEP. A LA VISTA FF-UDP FOCIR HSBC 4065052599</t>
  </si>
  <si>
    <t>DEP. A LA VISTA FFF - Gto Sustent  HSBC 0821</t>
  </si>
  <si>
    <t>DEP. A LA VISTA FF-COVEG BNMX 46390040083</t>
  </si>
  <si>
    <t>DEP. A LA VISTA FF-COVEG BNMX 70004521879</t>
  </si>
  <si>
    <t>DEP. A LA VISTA FF-COVEG BNMX 70004521860</t>
  </si>
  <si>
    <t>DEP. A LA VISTA FF-COVEG BNMX 70041873734</t>
  </si>
  <si>
    <t>DEP. A LA VISTA FF-COVEG BNMX 46390040113</t>
  </si>
  <si>
    <t>DEP. A LA VISTA FF-COVEG BNMX 46390040105</t>
  </si>
  <si>
    <t>DEP. A LA VISTA FF-COVEG BNMX 46390040091</t>
  </si>
  <si>
    <t>DEP. A LA VISTA FOFIES - TAXISTAS BNRT 1235315105</t>
  </si>
  <si>
    <t>DEP. A LA VISTA FF - REEMB EN TASA SIGO-GTO BNRT 1235307388</t>
  </si>
  <si>
    <t>DEP. A LA VISTA FF-PROY ESTRAT BANBAJIO 030225900038313999 42375550-0101</t>
  </si>
  <si>
    <t>DEP. A LA VISTA FF-SECT AGROIND SANTANDER 18-000269176</t>
  </si>
  <si>
    <t>1114 INVERSIONES A 3 MESES</t>
  </si>
  <si>
    <t>OTROS VAL. EN BCOS PRIV FFFF NAFINSA 1051473</t>
  </si>
  <si>
    <t>OTROS VAL. EN BCOS PRIV FFFF NAFINSA 1052224</t>
  </si>
  <si>
    <t>OTROS VAL. EN BCOS PRIV FFFF BANREGIO 175-00510-0016</t>
  </si>
  <si>
    <t>OTROS VAL. EN BCOS PRIV FFFF NAFIN 1065513 BOLSA GTIA DES IND Y REG EDO GTO</t>
  </si>
  <si>
    <t>OTROS VAL. EN BCOS PRIV FFFF NAFIN 1065691 PROG GTIA NAFIN + GTO CONTIGO SI</t>
  </si>
  <si>
    <t>OTROS VAL. EN BCOS PRIV FF-FF FIRA BBVA 120481106</t>
  </si>
  <si>
    <t>* DERECHOS A RECIBIR EFECTIVO Y EQUIVALENTES Y BIENES O SERVICIOS A RECIBIR</t>
  </si>
  <si>
    <t>ESF-02 INGRESOS P/RECUPERAR</t>
  </si>
  <si>
    <t>2024-2016</t>
  </si>
  <si>
    <t>1122 CUENTAS POR COBRAR A CORTO PLAZO</t>
  </si>
  <si>
    <t>DEUDORES DIV. OTROS FONDOS FF - COBRANZA OXXO CON SALDO A MAYO 2025</t>
  </si>
  <si>
    <t>DEUDORES DIV. OTROS FONDOS FF - COBRANZA ISSEG CON SALDO A MAYO 2025</t>
  </si>
  <si>
    <t>DEUDORES DIV OTROS FONDOS FF- GTOS POR COMPROBAR ENRIQUE JIMENEZ LEMUS</t>
  </si>
  <si>
    <t>1123 DEUDORES DIVERSOS POR COBRAR A CORTO PLAZO</t>
  </si>
  <si>
    <t>DEUDORES X INTERESES Y COMISIONES</t>
  </si>
  <si>
    <t>ESF-03 DEUDORES P/RECUPERAR</t>
  </si>
  <si>
    <t>90 DIAS</t>
  </si>
  <si>
    <t>180 DIAS</t>
  </si>
  <si>
    <t>365 DIAS</t>
  </si>
  <si>
    <t>1131 ANTICIPO A PROVEEDORES POR ADQUISICIÓN DE BIENES Y PRESTACIÓN DE SERVICIOS A CORTO PLAZO</t>
  </si>
  <si>
    <t>Anticipos Dpto Jur. Ff-Ff</t>
  </si>
  <si>
    <t>* BIENES DISPONIBLES PARA SU TRANSFORMACIÓN O CONSUMO.</t>
  </si>
  <si>
    <t>ESF-04 INVENTARIOS (BIENES PARA SU TRANSFORMACIÓN)</t>
  </si>
  <si>
    <t>METODO</t>
  </si>
  <si>
    <t>1140</t>
  </si>
  <si>
    <t>SIN INFORMACIÓN QUE REVELAR EN EL PERÍODO</t>
  </si>
  <si>
    <t>1150</t>
  </si>
  <si>
    <t>ESF-05 ALMACENES (OTROS ACTIVOS CIRCULANTES)</t>
  </si>
  <si>
    <t>1193 BIENES MUEBLES Y VALORES ADJUDICADOS</t>
  </si>
  <si>
    <t>BIENES MUEBLES Y VALORES ADJUDICADOS</t>
  </si>
  <si>
    <t>INMUEBLES ADJUDICADOS</t>
  </si>
  <si>
    <t xml:space="preserve">* INVERSIONES FINANCIERAS. </t>
  </si>
  <si>
    <t>ESF-06 FIDEICOMISOS, MANDATOS Y CONTRATOS ANALOGOS</t>
  </si>
  <si>
    <t>CARACTERISTICAS</t>
  </si>
  <si>
    <t>NOMBRE DE FIDEICOMISO</t>
  </si>
  <si>
    <t>OBJETO</t>
  </si>
  <si>
    <t>1213 FIDEICOMISOS, MANDATOS Y CONTRATOS ANÁLOGOS</t>
  </si>
  <si>
    <t>Fondos Guanajuato de Financiamiento no cuenta con montos celebrados en Fideicomisos, Mandatos y Contratos Análogos que manifestar en el período.</t>
  </si>
  <si>
    <t>ESF-07 PARTICIPACIONES Y APORTACIONES DE CAPITAL</t>
  </si>
  <si>
    <t>1214 PARTICIPACIONES Y APORTACIONES DE CAPITAL</t>
  </si>
  <si>
    <t>Fondos Guanajuato de Financiamiento no cuenta con montos de Participaciones y Aportaciones de Capital, sean directo o mediante la adquisición de acciones u otros valores representativos de capital en los sectores público, privado y externo en el período.</t>
  </si>
  <si>
    <t>ESF-07 DERECHOS A RECIBIR EFECTIVO O EQUIVALENTES A LARGO PLAZO</t>
  </si>
  <si>
    <t>1224 PRÉSTAMOS OTORGADOS A LARGO PLAZO</t>
  </si>
  <si>
    <t>PRESTAMOS DE HABILITACION O AVIO</t>
  </si>
  <si>
    <t>PRESTAMOS REFACCIONARIOS</t>
  </si>
  <si>
    <t>PRESTAMOS CON GARANTIA INMOBILIARIA</t>
  </si>
  <si>
    <t>CART. VENCIDA CREDITOS SIMPLE C/GTIA PROPIA DEL PTMO TRAMITE ADMINISTRATIVO</t>
  </si>
  <si>
    <t>CART. VENCIDA PTMOS PHA TRAMITE ADMINISTRATIVO</t>
  </si>
  <si>
    <t>CART. VENCIDA PTMOS PR TRAMITE ADMINISTRATIVO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</si>
  <si>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</si>
  <si>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</si>
  <si>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</si>
  <si>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</si>
  <si>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</si>
  <si>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</si>
  <si>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1240</t>
  </si>
  <si>
    <t>1241 MOBILIARIO Y EQUIPO DE ADMINISTRACIÓN</t>
  </si>
  <si>
    <t>MOBILIARIO Y EQUIPO</t>
  </si>
  <si>
    <t>SUB-TOTAL</t>
  </si>
  <si>
    <t>1244 VEHICULOS Y EQUIPO TERRESTRE</t>
  </si>
  <si>
    <t>EQ. TRANS. TERRESTRE FF</t>
  </si>
  <si>
    <t>1263 DEPRECIACIÓN ACUMULADA DE BIENES MUEBLES</t>
  </si>
  <si>
    <t>DEPRECIACION ACUMULADA DE MOBILIARIO Y EQUIPO</t>
  </si>
  <si>
    <t>DEPREC. ACUMULADA DE EQUIPO DE TRANSPORTE</t>
  </si>
  <si>
    <t>ESF-09 INTANGIBLES Y DIFERIDOS</t>
  </si>
  <si>
    <t>1250</t>
  </si>
  <si>
    <t>1260</t>
  </si>
  <si>
    <t>1270</t>
  </si>
  <si>
    <t>ESF-10   ESTIMACIONES Y DETERIOROS</t>
  </si>
  <si>
    <t>1280</t>
  </si>
  <si>
    <t>1281 ESTIMACIÓN POR PÉRDIDAS DE CUENTAS INCOBRABLES DE PRÉSTAMOS A LARGO PLAZO</t>
  </si>
  <si>
    <t>ESTIMAC. CASTIGO PRESTAMOS CARTERA VENCIDA</t>
  </si>
  <si>
    <t>ESF-11 OTROS ACTIVOS</t>
  </si>
  <si>
    <t>CARACTERÍSTICAS</t>
  </si>
  <si>
    <t>PASIVO</t>
  </si>
  <si>
    <t>ESF-12 CUENTAS Y DOC. POR PAGAR</t>
  </si>
  <si>
    <t>2110</t>
  </si>
  <si>
    <t>2117 RETENCIONES Y CONTRIBUCIONES POR PAGAR A CORTO PLAZO</t>
  </si>
  <si>
    <t>RETENC. IMSS FF-FF RETENCION AL PERSONAL</t>
  </si>
  <si>
    <t>RETENC. IMSS FF-FF RETENCION AL PERSONAL RCV</t>
  </si>
  <si>
    <t>RETENC. INFONAVIT FF-FF RETENCION AL PERSONAL CREDITOS</t>
  </si>
  <si>
    <t>RETENCION IMPUESTOS FF-FF I.S.P.T.</t>
  </si>
  <si>
    <t>RET. I.S.R. HONORARIOS ASIMILADOS A SALARIOS FF-FF</t>
  </si>
  <si>
    <t>PROVISION IMPTOS HONORARIOS FOFIES-FF HERNANDEZ FALCON FATIMA</t>
  </si>
  <si>
    <t>PROVISION IMPTOS HONORARIOS FFCARLOS TEJEDA VELAZQUEZ</t>
  </si>
  <si>
    <t>PROV IMPTOS HONORARIOS FF MERCADO CALDERON JOSE LUIS</t>
  </si>
  <si>
    <t>PROV IMPTOS HONORARIOS FF- JUANA YAZMIN IBARRA BARRON</t>
  </si>
  <si>
    <t>RETENCION FF-FF 1% HONORARIOS</t>
  </si>
  <si>
    <t xml:space="preserve"> 2% S/NOMINA FF-FF</t>
  </si>
  <si>
    <t>PROVISIONES  RET IMPTO CEDULAR RESICO 2% FF-FF</t>
  </si>
  <si>
    <t>2119 OTRAS CUENTAS POR PAGAR A CORTO PLAZO</t>
  </si>
  <si>
    <t>ACREED. DIV. OTROS SDOS A FAVOR DE ACRED. FF-FOFIES</t>
  </si>
  <si>
    <t>ACREED. DIV. OTROS SDOS A FAVOR DE CARTERA SAC-ANFEXI</t>
  </si>
  <si>
    <t>ACREED. DIV. OTROS SDOS A FAVOR DE ACRED. FF-FOIR.</t>
  </si>
  <si>
    <t>REMANENTES DE DEP &gt; 500.00 ARRANQ-FF</t>
  </si>
  <si>
    <t>ACREED. DIV. OTROS SDOS A FAVOR DE ACRED. FF-Foprode</t>
  </si>
  <si>
    <t>ACREED. DIV. OTROS CRED FF-COVEG / SDOS A FAVOR DE ACRED</t>
  </si>
  <si>
    <t>DEPOSITOS NO IDENTIFICADOS FF-FF</t>
  </si>
  <si>
    <t>DEPOSITOS NO IDENTIFICADOS FF-FOIR</t>
  </si>
  <si>
    <t>DEPOSITOS NO IDENTIFICADOS FF-FGTO</t>
  </si>
  <si>
    <t>DEPOSITOS NO IDENTIFICADOS FF-ARRANQ</t>
  </si>
  <si>
    <t>DEPOSITOS NO IDENTIFICADOS FF-FOPRODE</t>
  </si>
  <si>
    <t>DEP NO IDENTIFICADOS FF-ADELANTE CON TU NEGOCIO</t>
  </si>
  <si>
    <t>DEP NO IDENTIFICADOS FF-CCONSERVA EL EMPLEO</t>
  </si>
  <si>
    <t>DEP NO IDENTIFICADOS FF-MI NOMINA SIGUE</t>
  </si>
  <si>
    <t>DEP NO IDENTIFICADOS FF-MI NEGOCIO SIGUE</t>
  </si>
  <si>
    <t>DEP NO IDENTIFICADOS FF-UDP FOCIR</t>
  </si>
  <si>
    <t>DEP NO IDENTIFICADOS FF-GUANAJUATO SUSTENTABLE</t>
  </si>
  <si>
    <t>DEP NO IDENTIFICADOS FF--COVEG</t>
  </si>
  <si>
    <t>DEP NO IDENTIFICADOS FF-TAXIS</t>
  </si>
  <si>
    <t>DEPS.CTA ESPECIAL. CRED JURIDICO- FF-FF</t>
  </si>
  <si>
    <t>DEPS P/OPERACIONES ESPECIALES FF-FOIR</t>
  </si>
  <si>
    <t>DEPS.CTA ESPECIAL. CRED JURIDICO- FF-FGTO</t>
  </si>
  <si>
    <t>DEPS.CTA ESPECIAL. CRED JURIDICO- FF-EMPREND</t>
  </si>
  <si>
    <t>DEPS.CTA ESPECIAL. CRED JURIDICO- FF-F ARRANQUE</t>
  </si>
  <si>
    <t>PROVISIONES OTROS - NO ESPECIFICADOS - F-FF</t>
  </si>
  <si>
    <t>2129 OTROS DOCUMENTOS POR PAGAR A CORTO PLAZO</t>
  </si>
  <si>
    <t>SEGUROS EN GRAL - OTROS -  FF-FF</t>
  </si>
  <si>
    <t>INSCRIPCION D ACTOS JUR - FF/FOFIES</t>
  </si>
  <si>
    <t>GASTOS DE FEDATARIO  - FF / FF SUSTENTABLE</t>
  </si>
  <si>
    <t>GASTOS ADMINISTRACIÒN BNRT 3%-FF/FOFIES</t>
  </si>
  <si>
    <t>SEGUROS EN GENERAL - OTROS - FF/SEGUROS DAÑOS</t>
  </si>
  <si>
    <t xml:space="preserve"> </t>
  </si>
  <si>
    <t>ESF-13 OTROS PASIVOS DIFERIDOS A CORTO PLAZO</t>
  </si>
  <si>
    <t>NATURALEZA</t>
  </si>
  <si>
    <t>2159</t>
  </si>
  <si>
    <t>ESF-13 FONDOS Y BIENES DE TERCEROS EN GARANTÍA Y/O ADMINISTRACIÓN A CORTO PLAZO</t>
  </si>
  <si>
    <t>2160</t>
  </si>
  <si>
    <t>2162 FONDOS EN ADMINISTRACIÓN A CORTO PLAZO</t>
  </si>
  <si>
    <t>ACRREDORES DIV OTROS FONDOS FF-FF Proyectos Estrategicos Q" 2014"</t>
  </si>
  <si>
    <t>ACREEDORA</t>
  </si>
  <si>
    <t>ACREED. DIV. OTROS- FF-FF SANCHEZ SEGURA LAURENTINAxVTA INMUEB</t>
  </si>
  <si>
    <t>ACREED. DIV. OTROS- FF-FF GARCIA LARA ROSAURAxVTA INMUEB</t>
  </si>
  <si>
    <t>ACREED. DIV. OTROS- FF-FF VICTOR HUGO RAMIREZ GARCIAxVTA INMUEB</t>
  </si>
  <si>
    <t>ACREED. DIV. OTROS- FF-FF ANDREA GUADALUPE RODRIGUEZ CONEJOxVTA INMUEB</t>
  </si>
  <si>
    <t>ACREED. DIV. OTROS- FF-FF PERLA ANAHY FLORES LOPEZxVTA INMUEB</t>
  </si>
  <si>
    <t>Acreedores Div. Ot. Fdos FF-FF / REEMB EN TASA(PROG EMERG)</t>
  </si>
  <si>
    <t>Acreed Div. Ot FF-FF/VTA INMUEB HORTENCIAS 224 FRACC JARDINES DEL JEREZ LEON</t>
  </si>
  <si>
    <t>ACREED DIV OT FONDOS FF-FF REEMB EN TASA 2023</t>
  </si>
  <si>
    <t>Acreed. Div. Otros FF-FF TAXIS Renovacion Parque Vehicular</t>
  </si>
  <si>
    <t>ACREED. DIV. OTROS- FF-FOIR MARCOS CANALES MENDOZAxVTA INMUEB</t>
  </si>
  <si>
    <t>ESF-13 PASIVO DIFERIDO A LARGO PLAZO</t>
  </si>
  <si>
    <t>2240</t>
  </si>
  <si>
    <t>ESF-14 OTROS PASIVOS CIRCULANTES</t>
  </si>
  <si>
    <t>2199</t>
  </si>
  <si>
    <t>2191 INGRESOS POR CLASIFICAR</t>
  </si>
  <si>
    <t>ESF-14 FONDOS Y BIENES DE TERCEROS EN GARANTÍA Y/O ADMINISTRACIÓN A LARGO PLAZO</t>
  </si>
  <si>
    <t>2252 FONDOS EN ADMINISTRACIÓN A LARGO PLAZO</t>
  </si>
  <si>
    <t>OTRAS OBLIGACIONES A LARGO PLAZO. FF-FF</t>
  </si>
  <si>
    <t>OTRAS OBLIGACIONES A LARGO PLAZO FF-FONDO DE ARRANQUE</t>
  </si>
  <si>
    <t>OTRAS OBLIGACIONES A LARGO PLAZO FF-Proyect Product</t>
  </si>
  <si>
    <t>OTRAS OBLIGACIONES A LARGO PLAZO. FF-PROP CORP</t>
  </si>
  <si>
    <t>OTRAS OBLIGACIONES A LARGO PLAZO FF-FFTURISMO</t>
  </si>
  <si>
    <t>OT. OBLIG. A LARG PLAZO FF-REEMB EN TASA TURISMO</t>
  </si>
  <si>
    <t>OT. OBLIG. A LARG PLAZO FF-CR MAYOR TURISMO</t>
  </si>
  <si>
    <t>OTRAS OBLIGACIONES A LARGO PLAZO. FF-SECTOR CURTIDOR</t>
  </si>
  <si>
    <t>OTRAS OBLIGACIONES A LARGO PLAZO.FF-REEMB/TASA 2014a2017</t>
  </si>
  <si>
    <t>OTRAS OBLIGACIONES A LARGO PLAZO.FF-REEMB/TASA 2018</t>
  </si>
  <si>
    <t>OTRAS OBLIGACIONES A LARGO PLAZO.FF-CREDITO EMPRESARIAL</t>
  </si>
  <si>
    <t>OTRAS OBLIGAC A L. P. FF-ADELANT C/TU NEGOCIO</t>
  </si>
  <si>
    <t>OTRAS OBLIGAC A L. P. FF-CONSERVA EL EMPLEO</t>
  </si>
  <si>
    <t>OTRAS OBLIGAC A L. P. FF-REEMB EN TASA(PROG EMERG)</t>
  </si>
  <si>
    <t>OTRAS OBLIGAC A L. P. FF-GTO EN GRANDEZA FF</t>
  </si>
  <si>
    <t>Ot. Oblig. A.L.P  FOFIES-MI NOMINA SIGUE</t>
  </si>
  <si>
    <t>Ot. Oblig. A.L.P FOFIES-MI NEGOCIO SIGUE</t>
  </si>
  <si>
    <t>Ot. Oblig. A.L.P FOFIES- IMPULSO AL TURISMO GTO</t>
  </si>
  <si>
    <t>Ot. Oblig. A.L.P FOFIES-Unidad de Desarrollo Productivo FOCIR</t>
  </si>
  <si>
    <t>Ot. Oblig. A.L.P FOFIES-Guanajuato Sustentable</t>
  </si>
  <si>
    <t>Ot. Oblig. A.L.P FOFIES-PROYECTOS ESTRATEGICOS</t>
  </si>
  <si>
    <t>Ot. Oblig. A.L.P FOFIES-SECTOR AGROINDUSTRIAL</t>
  </si>
  <si>
    <t>Otras Oblig. Lar. Plazo Intrs FF-Fofies</t>
  </si>
  <si>
    <t>Otras Oblig. Lar. Plazo Intrs FF-FONDO DE ARRANQUE</t>
  </si>
  <si>
    <t>Otras Oblig. Lar. Plazo Intrs FF-BANCA COMERCIAL</t>
  </si>
  <si>
    <t>Otras Oblig. Lar. Plazo Intrs FF-FOPRODE</t>
  </si>
  <si>
    <t>Otras Oblig. Lar. Plazo Intrs FF-REEMB en TASA SECTUR</t>
  </si>
  <si>
    <t>Otras Oblig. Lar. Plazo Intrs FF-PROP CORP</t>
  </si>
  <si>
    <t>INTS x ADMON DE FDOS DE TERCEROS FF-FFTURISMO</t>
  </si>
  <si>
    <t>Ot. Oblig Lar. Plazo Intrs FF-Reemb en Tasa Turismo</t>
  </si>
  <si>
    <t>Otras Oblig. Lar. Plazo Intrs FF-CR MAYOR TURISMO</t>
  </si>
  <si>
    <t>Ot. Oblig. A.L.P X Ints FOFIES-Sector Curtidor</t>
  </si>
  <si>
    <t>Ot. Oblig. A.L.P X Ints FOFIES-REEMBOLSO 2019</t>
  </si>
  <si>
    <t>Ot. Oblig. A.L.P X Ints FOFIES-CREDITO EMPRESARIAL</t>
  </si>
  <si>
    <t>Ot. Oblig. A.L.P X Ints FF-ADELANT C/TU NEGOCIO</t>
  </si>
  <si>
    <t>Ot. Oblig. A.L.P X Ints FF-REEMB EN TASA(PROG EMERG)</t>
  </si>
  <si>
    <t>Ot. Oblig. A.L.P X Ints FOFIES-MI NOMINA SIGUE</t>
  </si>
  <si>
    <t>Ot. Oblig. A.L.P X Ints FOFIES-Unidad de Desarrollo Productivo FOCIR</t>
  </si>
  <si>
    <t>ESF-14 PROVISIÓN PARA CONTINGENCIAS A LARGO PLAZO</t>
  </si>
  <si>
    <t>2262 PROVISIÓN PARA CONTINGENCIAS A LARGO PLAZO</t>
  </si>
  <si>
    <t>RESERV. PARA PRIMAS ANTIG.  FF-FF</t>
  </si>
  <si>
    <t>II) NOTAS AL ESTADO DE ACTIVIDADES</t>
  </si>
  <si>
    <t>INGRESOS DE GESTIÓN</t>
  </si>
  <si>
    <t>ERA-01 INGRESOS</t>
  </si>
  <si>
    <t>NOTA</t>
  </si>
  <si>
    <t>4173 INGRESOS POR VENTA DE BIENES Y PRESTACIÓN DE SERVICIOS</t>
  </si>
  <si>
    <t>INTS. DEP. EN INSTITU. BANCARIAS FF-FOFIES HSBC  0713</t>
  </si>
  <si>
    <t>INTS. DEP. EN INSTITU. BANCARIAS FF-FOFIES HSBC  8933</t>
  </si>
  <si>
    <t>INTS. DEP. EN INSTITU. BANCARIAS FF-FOFIES BANREGIO 510-0016</t>
  </si>
  <si>
    <t>INTS. DEP. EN INSTITU. BANCARIAS FF-FOFIES BANORTE 21743</t>
  </si>
  <si>
    <t>INTS. DEP. EN INSTITU. BANCARIAS FF-FOFIES HSBC 8548</t>
  </si>
  <si>
    <t>INTS. DEP. EN INSTITU. BANCARIAS FF-FOFIES HSBC 8208</t>
  </si>
  <si>
    <t>INTS. DEP. EN INSTITU. BANCARIAS FF-FOFIES HSBC 0367</t>
  </si>
  <si>
    <t>INTS. DEP. EN INSTITU. BANC FF-FF SANTANDER 18000251907</t>
  </si>
  <si>
    <t>INTS. DEP. EN INSTITU. BANC FF-FF BNRT 2688</t>
  </si>
  <si>
    <t>INTS. DEP. EN INST.ITU BANC FF-FF BANBAJIO 443817960101 - 6243</t>
  </si>
  <si>
    <t>INTS. DEP. EN INSTITU. BANCARIAS FF-GTO HSBC2256</t>
  </si>
  <si>
    <t>INTS. DEP. EN INSTITU. BANCARIAS FF-FOPRODE 2013 BNRT 6059</t>
  </si>
  <si>
    <t>INTS. DEP. EN INSTITU. BANCARIAS FF-FOPRODE 2013 BNRT 5288</t>
  </si>
  <si>
    <t>INTS. DEP. EN INSTITU. BANCARIAS FF-FOPRODE 2013 BNRT 4877</t>
  </si>
  <si>
    <t>INTS. DEP. EN INSTIT. BANC FF-REEMB/TASA 2014a2018 BNRT 0420500157</t>
  </si>
  <si>
    <t>INTS. DEP. EN INSTIT. BANC FF-REEM TASA 2018 BNRT1087827834</t>
  </si>
  <si>
    <t>INTS DEP EN INSTIT BANC FF-ADELANT C/TU NEG BNRT 4692</t>
  </si>
  <si>
    <t>INTS DEP EN INSTIT BANC FF-CONSERV EL EMPLEO BNRT 7133</t>
  </si>
  <si>
    <t>INTS DEP EN INSTIT BANC FF-REEMBenTASA EMERG BNRT 6138</t>
  </si>
  <si>
    <t>INTS DEP EN INSTIT BANC FF-MI NOMINA SIGUE BNRT 8319</t>
  </si>
  <si>
    <t>INTS DEP EN INSTIT BANC FF-MI NEGOCIO SIGUE BNRT 1775</t>
  </si>
  <si>
    <t>INTS DEP EN INSTIT BANC FF-IMPULSO AL TUR GTO BNRT 4472</t>
  </si>
  <si>
    <t>INTS. DEP. EN INSTITU. BANC FF-GTO SUSTENT HSBC 0821</t>
  </si>
  <si>
    <t>INTS DEP EN INSTIT BANC FF-COVEG BNMX 40113</t>
  </si>
  <si>
    <t>INTS. DEP. EN INSTITU. BANC FF-TAXISTAS</t>
  </si>
  <si>
    <t>INTS. DEP. EN INSTIT BANC FF-REEMB EN TASA SIGO-GTO BNRT 7388</t>
  </si>
  <si>
    <t>INTS. DEP. EN INSTITU. BANC FF-PROYECT ESTRATEGICOS</t>
  </si>
  <si>
    <t>INTS. DEP. EN INSTIT BANC FF - CR MENOR FF SECT AGROIND SNTNDR 9176</t>
  </si>
  <si>
    <t>INTS S/INV EN VAL. FF-FF NAL. FIN. 105-1473</t>
  </si>
  <si>
    <t>Ints. P/Ptmos Pha FF-Fofies</t>
  </si>
  <si>
    <t>Ints. P/Ptmos Pha FF-Foir</t>
  </si>
  <si>
    <t>Ints. P/Ptmos Pha FF-arranq</t>
  </si>
  <si>
    <t>INTS. P/PTMOS PHA FF-ADELANT C/TU NEGOCIO</t>
  </si>
  <si>
    <t>INTS. P/PTMOS PHA FF-MI NEGOCIO SIGUE</t>
  </si>
  <si>
    <t>INTS. P/PTMOS PHA FOFIES-UDP FOCIR</t>
  </si>
  <si>
    <t>INTS. P/PTMOS PHA FOFIES-SECTOR PRIMARIO</t>
  </si>
  <si>
    <t>INTS. P/ PTMOS PHA FF-CREDITO MENOR FOFIES</t>
  </si>
  <si>
    <t>INTS. P/PTMOS PHA FF-CENTRAL DE ABASTOS CELAYA</t>
  </si>
  <si>
    <t>INTS. P/ PTMOS PHA FF-SINIESTRADOS SALVATIERRA</t>
  </si>
  <si>
    <t>Ints. P/Ptmos PR. FF-Fofies</t>
  </si>
  <si>
    <t>Ints. P/Ptmos  PR. FF-Foir</t>
  </si>
  <si>
    <t>Ints. P/Ptmos PR FF-arranq</t>
  </si>
  <si>
    <t>INTS. P/ PTMOS PR FF / GTO SUSTENTABLE</t>
  </si>
  <si>
    <t>INTS. P/PTMOS  PR. FF-TAXIS RENOVAC PARQUE VEHIC</t>
  </si>
  <si>
    <t>INTS. P/ PTMOS  PR. FF-CREDITO MENOR FOFIES</t>
  </si>
  <si>
    <t>INTS. P/PTMOS PR FOFIES-PROYECTOS ESTRATEGICOS</t>
  </si>
  <si>
    <t>INTS. P/PTMOS PR. FF-CENTRAL DE ABASTOS CELAYA</t>
  </si>
  <si>
    <t>INTS. P/PTMOS PR. FF-SINIESTRADOS SALVATIERRA</t>
  </si>
  <si>
    <t>POR PREST Y CRED C/GTIA INMOB FF-COVEG</t>
  </si>
  <si>
    <t>Ints. O. Mort. Cob. FF-Fofies</t>
  </si>
  <si>
    <t>Ints. O. Mort. Cob. FF-Foir</t>
  </si>
  <si>
    <t>INTS. O. MORT. COB. FF-FONDO DE ARRANQUE</t>
  </si>
  <si>
    <t>Ints. O. Mort. Cob. FF - FFTURISMO.</t>
  </si>
  <si>
    <t>INTS. O. MORT. COB. FF-ADELANTE CON TU NEGOCIO</t>
  </si>
  <si>
    <t>INT. O MOR. FOCIR</t>
  </si>
  <si>
    <t>INTS. O. MORT. COB. FF-GTO SUSTENTABLE</t>
  </si>
  <si>
    <t>Ints. O. Mort. Cob. FF-COVEG</t>
  </si>
  <si>
    <t>INTS. O. MORT. COB.FF-TAXIS RENOVAC PARQUE VEHIC</t>
  </si>
  <si>
    <t>INTS. O. MORT. COB. FF-CREDITO MENOR FOFIES</t>
  </si>
  <si>
    <t>INTS. O. MORT. COB. FF-SECTOR AGROINDUSTRIAL</t>
  </si>
  <si>
    <t>INTS. O. MORT. COB. FF-CENTRAL DE ABASTOS CELAYA</t>
  </si>
  <si>
    <t>INTS. O. MORT. COB. FF-SINISTRADOS SALVATIERRA</t>
  </si>
  <si>
    <t>Ing. Recup. Ptmos Castigados Pha FF-Fofies</t>
  </si>
  <si>
    <t>BENEF. Y PROD DIV. FF-FF   RECUPERACION GTOS DE COBRANZA</t>
  </si>
  <si>
    <t>BENEF Y PROD DIV FF-FF BURO DE CREDITO</t>
  </si>
  <si>
    <t>BENEF. Y PROD. DIV. FF-RESERVA P/CASTIGOS FOFIES</t>
  </si>
  <si>
    <t>BENEF. Y PROD. DIVERSOS FF-COVEG</t>
  </si>
  <si>
    <t>OTROS PROD Y BENEF. FF-FF    OTROS</t>
  </si>
  <si>
    <t>ERA-02 PARTICIPACIONES, APORTACIONES, CONVENIOS, INCENTIVOS</t>
  </si>
  <si>
    <t>4200</t>
  </si>
  <si>
    <t>SIN INFORMACIÓN QUÉ REVELAR EN EL PERÍODO</t>
  </si>
  <si>
    <t>ERA-03 OTROS INGRESOS Y BENEFICIOS</t>
  </si>
  <si>
    <t>4300</t>
  </si>
  <si>
    <t>GASTOS Y OTRAS PÉRDIDAS</t>
  </si>
  <si>
    <t>ERA-04 GASTOS Y OTRAS PÉRDIDAS</t>
  </si>
  <si>
    <t>%GASTO</t>
  </si>
  <si>
    <t>EXPLICACION</t>
  </si>
  <si>
    <t>5000 GASTOS Y OTRAS PÉRDIDAS</t>
  </si>
  <si>
    <t>5111 Remuneraciones al personal de carácter permanente</t>
  </si>
  <si>
    <t>5112 Remuneraciones al personal de carácter transitorio</t>
  </si>
  <si>
    <t>5113 Remuneraciones Adicionales y Especiales</t>
  </si>
  <si>
    <t>5114 Seguridad social</t>
  </si>
  <si>
    <t>5115 Otras prestaciones sociales y económicas</t>
  </si>
  <si>
    <t>5116 Pago de Estímulos a Servidores Públicos</t>
  </si>
  <si>
    <t>5121 Materiales de administración, emisión de documentos y artículos oficiales</t>
  </si>
  <si>
    <t>5122 Alimentos y Utensilios</t>
  </si>
  <si>
    <t>5124 Materiales y Artículos de Construcción y de Reparación</t>
  </si>
  <si>
    <t>5125 Medicinas y productos farmacéuticos</t>
  </si>
  <si>
    <t>5126 Combustibles, Lubricantes y Aditivos</t>
  </si>
  <si>
    <t>5129 Herramientas, refacciones y accesorios menores</t>
  </si>
  <si>
    <t>5131 Servicios básicos</t>
  </si>
  <si>
    <t>5132 Servicios de arrendamiento</t>
  </si>
  <si>
    <t>5133 Servicios profesionales, científicos y técnicos y otros servicios</t>
  </si>
  <si>
    <t xml:space="preserve">5134 Servicios financieros, bancarios y comerciales </t>
  </si>
  <si>
    <t>5135 Servicios de instalación, reparación, mantenimiento y conservación</t>
  </si>
  <si>
    <t>5136 Servicios de Comunicación Social y Publicidad</t>
  </si>
  <si>
    <t>5137 Servicios de traslado y viáticos</t>
  </si>
  <si>
    <t>5138 Servicios oficiales</t>
  </si>
  <si>
    <t>5139 Otros servicios generales</t>
  </si>
  <si>
    <t>5511 Estimaciones por Pérdidas o  Deterioro de Activos Circulantes</t>
  </si>
  <si>
    <t>5515 Depreciación de bienes muebles</t>
  </si>
  <si>
    <t>5599 Otros gastos varios</t>
  </si>
  <si>
    <t>III) NOTAS AL ESTADO DE VARIACIÓN A LA HACIENDA PÚBLICA</t>
  </si>
  <si>
    <t>VHP-01 PATRIMONIO CONTRIBUIDO</t>
  </si>
  <si>
    <t>MODIFICACION</t>
  </si>
  <si>
    <t>3110 APORTACIONES</t>
  </si>
  <si>
    <t>APORT. PATRIM. GOB.FEDERAL FF-FF</t>
  </si>
  <si>
    <t>APORT. PATRIM. GOB.FEDERAL FF-FOIR</t>
  </si>
  <si>
    <t>Aportac. Patrimoniales GOB. ESTATAL. FF-FF</t>
  </si>
  <si>
    <t>Traspaso Patrimonio FF-FF FORTALEC. ECONOMICO</t>
  </si>
  <si>
    <t>Aportac. Patrimoniales GOB. ESTATAL. FF-FOIR</t>
  </si>
  <si>
    <t>Aportac. Patrimoniales GOB. ESTATAL. FF-FGTO</t>
  </si>
  <si>
    <t>APORTAC. PATRIMONIALES GOB. ESTATAL. FF-EMP</t>
  </si>
  <si>
    <t>Traspaso Patrimonio FF-TEXTIL</t>
  </si>
  <si>
    <t>APORTAC. PATRIMONIALES GOB. ESTATAL. FF-ARRANQ</t>
  </si>
  <si>
    <t>Traspaso Patrimonio FF-BCA COMERC</t>
  </si>
  <si>
    <t>Traspaso Patrimonio FF-BCA COMERC / RADIODIFUSORAS</t>
  </si>
  <si>
    <t>APORTAC. PATRIMONIALES GOB. ESTATAL. FF-FOPRODE 2012</t>
  </si>
  <si>
    <t>APORTAC. PATRIMONIALES GOB. ESTATAL. FF-FOPRODE 2013</t>
  </si>
  <si>
    <t>Traspaso Patrimonio FF-PROP CORP</t>
  </si>
  <si>
    <t>APORTAC. PATRIMONIALES GOB. ESTATAL. FF-REEMB EN TASA 2014a2017</t>
  </si>
  <si>
    <t>APORTAC. PATRIMONIALES GOB. ESTATAL. FF-COVEG</t>
  </si>
  <si>
    <t>Cuenta llquidadora de Patrimonio FF-FOFIES</t>
  </si>
  <si>
    <t>Aportac. Patrimoniales por otros conceptos FF-Fdo Gto. Aporte SEFIDES</t>
  </si>
  <si>
    <t>Aportac. Patrimoniales por otros conceptos FF-Cesión Eq. de transporte GTO.</t>
  </si>
  <si>
    <t>VHP-02 PATRIMONIO GENERADO</t>
  </si>
  <si>
    <t>3220 RESULTADOS DE EJERCICIOS ANTERIORES</t>
  </si>
  <si>
    <t>Remanente Liq del Ejerc 2025 FF-FF</t>
  </si>
  <si>
    <t>Remanente Liq de Ejerc Anteriores FOFIES</t>
  </si>
  <si>
    <t>IV) NOTAS AL ESTADO DE FLUJO DE EFECTIVO</t>
  </si>
  <si>
    <t>EFE-01 FLUJO DE EFECTIVO</t>
  </si>
  <si>
    <t>1111, 1112 Y 1114 CAJA, BANCOS Y OTROS VALORES EN BANCOS</t>
  </si>
  <si>
    <t>EFE-02 ADQ. BIENES MUEBLES E INMUEBLES</t>
  </si>
  <si>
    <t>% SUB</t>
  </si>
  <si>
    <t>1210</t>
  </si>
  <si>
    <t>EFE-03 CONCILIACIÓN DEL FLUJO DE EFECTIVO</t>
  </si>
  <si>
    <t>3210 Resultado del Ejercicio Ahorro / Desahorro</t>
  </si>
  <si>
    <t>(+) Movimientos de partidas (o rubros) que no afectan al efectivo</t>
  </si>
  <si>
    <t>5400 INTERESES, COMISIONES Y OTROS GASTOS DE LA DEUDA PÚBLICA</t>
  </si>
  <si>
    <t>5410 Intereses de la deuda pública</t>
  </si>
  <si>
    <t>5411 Intereses de la deuda pública interna</t>
  </si>
  <si>
    <t>5420 Comisiones de la deuda pública</t>
  </si>
  <si>
    <t>5421 Comisiones de la deuda pública interna</t>
  </si>
  <si>
    <t>5430 Gastos de la deuda pública</t>
  </si>
  <si>
    <t>5431 Gastos de la deuda pública interna</t>
  </si>
  <si>
    <t>5440 Costo por coberturas</t>
  </si>
  <si>
    <t>5441 Costo por coberturas</t>
  </si>
  <si>
    <t>5450 Apoyos financieros</t>
  </si>
  <si>
    <t>5451 Apoyos financieros a Intermediarios</t>
  </si>
  <si>
    <t>5452 Apoyos financieros a Ahorradores y Deudores del Sistema Financiero Nacional</t>
  </si>
  <si>
    <t>5500 OTROS GASTOS Y PÉRDIDAS EXTRAORDINARIAS</t>
  </si>
  <si>
    <t>5510 Estimaciones, Depreciaciones, Deterioros, Obsolescencia y Amortizaciones</t>
  </si>
  <si>
    <t>5511 Estimaciones por Pérdida o Deterioro de Activos Circulantes</t>
  </si>
  <si>
    <t>5512 Estimaciones por Pérdida o Deterioro de Activo No Circulante</t>
  </si>
  <si>
    <t>5513 Depreciación de Bienes Inmuebles</t>
  </si>
  <si>
    <t>5514 Depreciación de Infraestructura</t>
  </si>
  <si>
    <t>5515 Depreciación de Bienes Muebles</t>
  </si>
  <si>
    <t>5516 Deterioro de los Activos Biológicos</t>
  </si>
  <si>
    <t>5517 Amortización de Activos Intangibles</t>
  </si>
  <si>
    <t>5518 Disminución de Bienes por pérdida, obsolescencia y deterioro</t>
  </si>
  <si>
    <t>5520 Provisiones</t>
  </si>
  <si>
    <t>5521 Provisiones de Pasivos a Corto Plazo</t>
  </si>
  <si>
    <t>5522 Provisiones de Pasivos a Largo Plazo</t>
  </si>
  <si>
    <t>5530 Disminución de Inventarios</t>
  </si>
  <si>
    <t>5531 Disminución de Inventarios de Mercancías para Venta</t>
  </si>
  <si>
    <t>5532 Disminución de Inventarios de Mercancías Terminadas</t>
  </si>
  <si>
    <t>5533 Disminución de Inventarios de Mercancías en Proceso de Elaboración</t>
  </si>
  <si>
    <t>5534 Disminución de Inventarios de Materias Primas, Materiales y Suministros para Producción</t>
  </si>
  <si>
    <t>5535 Disminución de Almacén de Materiales y Suministros de Consumo</t>
  </si>
  <si>
    <t>5540 Aumento por Insuficiencia de Estimaciones por Pérdida o Deterioro u Obsolescencia</t>
  </si>
  <si>
    <t>5541 Aumento por Insuficiencia de Estimaciones por Pérdida o Deterioro u Obsolescencia</t>
  </si>
  <si>
    <t>5550 Aumento por Insuficiencia de Provisiones</t>
  </si>
  <si>
    <t>5551 Aumento por Insuficiencia de Provisiones</t>
  </si>
  <si>
    <t>5590 Otros Gastos</t>
  </si>
  <si>
    <t>5591 Gastos de Ejercicios Anteriores</t>
  </si>
  <si>
    <t>5592 Pérdidas por Responsabilidades</t>
  </si>
  <si>
    <t>5593 Bonificaciones y Descuentos Otorgados</t>
  </si>
  <si>
    <t>5594 Diferencias por Tipo de Cambio Negativas en Efectivo y Equivalentes</t>
  </si>
  <si>
    <t>5595 Diferencias de Cotizaciones Negativas en Valores Negociables</t>
  </si>
  <si>
    <t>5596 Resultado por Posición Monetaria</t>
  </si>
  <si>
    <t>5597 Pérdidas por Participación Patrimonial</t>
  </si>
  <si>
    <t>5599 Otros Gastos Varios</t>
  </si>
  <si>
    <t>5600 INVERSIÓN PÚBLICA</t>
  </si>
  <si>
    <t>5610 Inversión Pública No Capitalizable</t>
  </si>
  <si>
    <t>5611 Construcción en Bienes No Capitalizable</t>
  </si>
  <si>
    <t>2110 INCREMENTO EN CUENTAS POR PAGAR DE OPERACIÓN</t>
  </si>
  <si>
    <t>2111 Provisiones capítulo 1000</t>
  </si>
  <si>
    <t>2112 Provisiones capítulo 2000</t>
  </si>
  <si>
    <t>2113 Provisiones capítulo 3000</t>
  </si>
  <si>
    <t>2114 Provisiones capítulo 4000</t>
  </si>
  <si>
    <t>2115 Provisiones capítulo 8000</t>
  </si>
  <si>
    <t>(-) Movimientos de partidas (o rubros) que afectan al efectivo</t>
  </si>
  <si>
    <t>1120 INCREMENTO EN CUENTAS POR COBRAR DE OPERACIÓN</t>
  </si>
  <si>
    <t>1124 Ingresos por Recuperar CRI 10</t>
  </si>
  <si>
    <t>1124 Ingresos por Recuperar CRI 20</t>
  </si>
  <si>
    <t>1124 Ingresos por Recuperar CRI 30</t>
  </si>
  <si>
    <t>1124 Ingresos por Recuperar CRI 40</t>
  </si>
  <si>
    <t>1124 Ingresos por Recuperar CRI 50</t>
  </si>
  <si>
    <t>1124 Ingresos por Recuperar CRI 60</t>
  </si>
  <si>
    <t>1122 Cuentas por Cobrar CRI 70</t>
  </si>
  <si>
    <t>1122 Cuentas por Cobrar CRI 80</t>
  </si>
  <si>
    <t>1122 Cuentas por Cobrar CRI 90</t>
  </si>
  <si>
    <t>= Flujos de Efectivo Netos de las Actividades de Operación</t>
  </si>
  <si>
    <t>IV) CONCILIACIÓN DE LOS INGRESOS PRESUPUESTARIOS Y CONTABLES, ASÍ COMO</t>
  </si>
  <si>
    <t>ENTRE LOS EGRESOS PRESUPUESTARIOS Y LOS GASTOS CONTABLES</t>
  </si>
  <si>
    <t>Conciliación entre los Ingresos Presupuestarios y Contables</t>
  </si>
  <si>
    <t>Correspondiente del Del 1 de Enero al al 31 de Marzo de 2026</t>
  </si>
  <si>
    <t>(Cifras en pesos)</t>
  </si>
  <si>
    <t>1. Total de Ingresos Presupuestarios</t>
  </si>
  <si>
    <t>2. Más Ingresos Contables No Presupuestarios</t>
  </si>
  <si>
    <t>2.1 Ingresos Financieros</t>
  </si>
  <si>
    <t>EA (R 4.3.1)</t>
  </si>
  <si>
    <t>2.2 Incremento por Variación de Inventarios</t>
  </si>
  <si>
    <t>EA (R 4.3.2)</t>
  </si>
  <si>
    <t>2.3 Disminución del Exceso de Estimaciones por Pérdida o Deterioro u Obsolescencia</t>
  </si>
  <si>
    <t>EA (R 4.3.3)</t>
  </si>
  <si>
    <t>2.4 Disminución del Exceso de Provisiones</t>
  </si>
  <si>
    <t>EA (R 4.3.4)</t>
  </si>
  <si>
    <t>2.5 Otros Ingresos y Beneficios Varios</t>
  </si>
  <si>
    <t>EA (R 4.3.9)</t>
  </si>
  <si>
    <t>2.6 Otros Ingresos Contables No Presupuestarios</t>
  </si>
  <si>
    <t>3. Menos Ingresos Presupuestarios No Contables</t>
  </si>
  <si>
    <t>3.1 Aprovechamientos Patrimoniales</t>
  </si>
  <si>
    <t>EAI (CRI 62)</t>
  </si>
  <si>
    <t>3.2 Ingresos Derivados de Financiamientos</t>
  </si>
  <si>
    <t>EAI (CRI 0)</t>
  </si>
  <si>
    <t>3.3 Otros Ingresos Presupuestarios No Contables</t>
  </si>
  <si>
    <t>4. Total de Ingresos Contables (4 = 1 + 2 - 3)</t>
  </si>
  <si>
    <t>Conciliación entre los Egresos Presupuestarios y los Gastos Contables</t>
  </si>
  <si>
    <t>Correspondiente del Del 1 de Enero al 31 de Marzo de 2026</t>
  </si>
  <si>
    <t>1. Total de Egresos Presupuestarios</t>
  </si>
  <si>
    <t>2. Menos Egresos Presupuestarios No Contables</t>
  </si>
  <si>
    <t>2.1  Materias Primas y Materiales de Producción y Comercialización</t>
  </si>
  <si>
    <t>EAEPE (COG 2300)</t>
  </si>
  <si>
    <t>2.2  Materiales y Suministros</t>
  </si>
  <si>
    <t>EAEPE (COG 2100, 2200, 2400, 2500, 2600, 2700, 2800 Y 2900)</t>
  </si>
  <si>
    <t>2.3  Mobiliario y Equipo de Administración</t>
  </si>
  <si>
    <t>EAEPE (COG 5100)</t>
  </si>
  <si>
    <t>2.4  Mobiliario y Equipo Educacional y Recreativo</t>
  </si>
  <si>
    <t>EAEPE (COG 5200)</t>
  </si>
  <si>
    <t>2.5  Equipo e Instrumental Médico y de Laboratorio</t>
  </si>
  <si>
    <t>EAEPE (COG 5300)</t>
  </si>
  <si>
    <t>2.6  Vehículos y Equipo de Transporte</t>
  </si>
  <si>
    <t>EAEPE (COG 5400)</t>
  </si>
  <si>
    <t>2.7  Equipo de Defensa y Seguridad</t>
  </si>
  <si>
    <t>EAEPE (COG 5500)</t>
  </si>
  <si>
    <t>2.8  Maquinaria, Otros Equipos y Herramientas</t>
  </si>
  <si>
    <t>EAEPE (COG 5600)</t>
  </si>
  <si>
    <t>2.9  Activos Biológicos</t>
  </si>
  <si>
    <t>EAEPE (COG 5700)</t>
  </si>
  <si>
    <t>2.10 Bienes Inmuebles</t>
  </si>
  <si>
    <t>EAEPE (COG 5800)</t>
  </si>
  <si>
    <t>2.11 Activos Intangibles</t>
  </si>
  <si>
    <t>EAEPE (COG 5900)</t>
  </si>
  <si>
    <t>2.12 Obra Pública en Bienes de Dominio Público</t>
  </si>
  <si>
    <t>EAEPE (COG 6100)</t>
  </si>
  <si>
    <t>2.13 Obra Pública en Bienes Propios</t>
  </si>
  <si>
    <t>EAEPE (COG 6200)</t>
  </si>
  <si>
    <t>2.14 Acciones y Participaciones de Capital</t>
  </si>
  <si>
    <t>EAEPE (COG 7200)</t>
  </si>
  <si>
    <t>2.15 Compra de Títulos y Valores</t>
  </si>
  <si>
    <t>EAEPE (COG 7300)</t>
  </si>
  <si>
    <t>2.16 Concesión de Préstamos</t>
  </si>
  <si>
    <t>EAEPE (COG 7400)</t>
  </si>
  <si>
    <t>2.17 Inversiones en Fideicomisos, Mandatos y Otros Análogos</t>
  </si>
  <si>
    <t>EAEPE (COG 7500)</t>
  </si>
  <si>
    <t>2.18 Provisiones para Contingencias y Otras Erogaciones Especiales</t>
  </si>
  <si>
    <t>EAEPE (COG 7900)</t>
  </si>
  <si>
    <t>2.19 Amortización de la Deuda Pública</t>
  </si>
  <si>
    <t>EAEPE (COG 9100)</t>
  </si>
  <si>
    <t>2.20 Adeudos de Ejercicios Fiscales Anteriores (ADEFAS)</t>
  </si>
  <si>
    <t>EAEPE (COG 9900)</t>
  </si>
  <si>
    <t>2.21 Otros Egresos Presupuestarios No Contables</t>
  </si>
  <si>
    <t>3. Más Gastos Contables No Presupuestarios</t>
  </si>
  <si>
    <t>3.1 Estimaciones, Depreciaciones, Deterioros, Obsolescencia y Amortizaciones</t>
  </si>
  <si>
    <t>EA (R 5.5.1)</t>
  </si>
  <si>
    <t>3.2 Provisiones</t>
  </si>
  <si>
    <t>EA (R 5.5.2)</t>
  </si>
  <si>
    <t>3.3 Disminución de Inventarios</t>
  </si>
  <si>
    <t>EA (R 5.5.3)</t>
  </si>
  <si>
    <t>3.4 Otros Gastos</t>
  </si>
  <si>
    <t>EA (R 5.5.9)</t>
  </si>
  <si>
    <t>3.5 Inversión Pública no Capitalizable</t>
  </si>
  <si>
    <t>EA (R 5.6.1)</t>
  </si>
  <si>
    <t>3.6 Materiales y Suministros (consumos)</t>
  </si>
  <si>
    <t>EA (R 5.1.2)</t>
  </si>
  <si>
    <t>3.7 Otros Gastos Contables No Presupuestarios</t>
  </si>
  <si>
    <t>4. Total de Gastos Contables (4 = 1 - 2 + 3)</t>
  </si>
  <si>
    <t>NOTAS DE MEMORIA</t>
  </si>
  <si>
    <t>CARGOS</t>
  </si>
  <si>
    <t>ABONOS</t>
  </si>
  <si>
    <t>7000 CUENTAS DE ORDEN CONTABLES</t>
  </si>
  <si>
    <t>7110 Valores en Custodia</t>
  </si>
  <si>
    <t>7120 Custodia de Valores</t>
  </si>
  <si>
    <t>7130 Instrumentos de Crédito Prestados a Formadores de Mercado</t>
  </si>
  <si>
    <t>7140 Préstamo de Instrumentos de Crédito a Formadores de Mercado y su Garantía</t>
  </si>
  <si>
    <t>7150 Instrumentos de Crédito Recibidos en Garantía de los Formadores de Mercado</t>
  </si>
  <si>
    <t>7160 Garantía de Créditos Recibidos de los Formadores de Mercado</t>
  </si>
  <si>
    <t>7210 Autorización para la Emisión de Bonos, Títulos y Valores de la Deuda Pública Interna</t>
  </si>
  <si>
    <t>7220 Autorización para la Emisión de Bonos, Títulos y Valores de la Deuda Pública Externa</t>
  </si>
  <si>
    <t>7230 Emisiones Autorizadas de la Deuda Pública Interna y Externa</t>
  </si>
  <si>
    <t>7240 Suscripción de Contratos de Préstamos y Otras Obligaciones de la Deuda Pública Interna</t>
  </si>
  <si>
    <t>7250 Suscripción de Contratos de Préstamos y Otras Obligaciones de la Deuda Pública Externa</t>
  </si>
  <si>
    <t>7260 Contratos de Préstamos y Otras Obligaciones de la Deuda Pública Interna y Externa</t>
  </si>
  <si>
    <t>7310 Avales Autorizados</t>
  </si>
  <si>
    <t>7320 Avales Firmados</t>
  </si>
  <si>
    <t>7330 Fianzas y Garantías Recibidas por Deudas a Cobrar</t>
  </si>
  <si>
    <t>7340 Fianzas y Garantías Recibidas</t>
  </si>
  <si>
    <t>7350 Fianzas Otorgadas para Respaldar Obligaciones no Fiscales del Gobierno</t>
  </si>
  <si>
    <t>7360 Fianzas Otorgadas del Gobierno para Respaldar Obligaciones no Fiscales</t>
  </si>
  <si>
    <t>7410 Demandas Judicial en Proceso de Resolución</t>
  </si>
  <si>
    <t>7420 Resolución de Demandas en Proceso Judicial</t>
  </si>
  <si>
    <t>7510 Contratos para Inversión Mediante Proyectos para Prestación de Servicios (PPS) y Similares</t>
  </si>
  <si>
    <t>7520 Inversión Pública Contratada Mediante Proyectos para Prestación de Servicios (PPS) y Similares</t>
  </si>
  <si>
    <t>7610 Bienes Bajo Contrato en Concesión</t>
  </si>
  <si>
    <t>7620 Contrato de Concesión por Bienes</t>
  </si>
  <si>
    <t>7630 Bienes Bajo Contrato en Comodato</t>
  </si>
  <si>
    <t>7640 Contrato de Comodato por Bienes</t>
  </si>
  <si>
    <t>8000 CUENTAS DE ORDEN PRESUPUESTARIAS</t>
  </si>
  <si>
    <t>8110 Ley de Ingresos Estimada</t>
  </si>
  <si>
    <t>8120 Ley de Ingresos por Ejecutar</t>
  </si>
  <si>
    <t>8130 Modificaciones a la Ley de Ingresos Estimada</t>
  </si>
  <si>
    <t>8140 Ley de Ingresos Devengada</t>
  </si>
  <si>
    <t>8150 Ley de Ingresos Recaudada</t>
  </si>
  <si>
    <t>8210 Presupuesto de Egresos Aprobado</t>
  </si>
  <si>
    <t>8220 Presupuesto de Egresos por Ejercer</t>
  </si>
  <si>
    <t>8230 Modificaciones al Presupuesto de Egresos Aprobado</t>
  </si>
  <si>
    <t>8240 Presupuesto de Egresos Comprometido</t>
  </si>
  <si>
    <t>8250 Presupuesto de Egresos Devengado</t>
  </si>
  <si>
    <t>8260 Presupuesto de Egresos Ejercido</t>
  </si>
  <si>
    <t>8270 Presupuesto de Egresos Pagado</t>
  </si>
  <si>
    <t>9000 CUENTAS DE CIERRE PRESUPUESTARIO</t>
  </si>
  <si>
    <t>9100 Superávit Financiero</t>
  </si>
  <si>
    <t>9200 Déficit Financiero</t>
  </si>
  <si>
    <t>9300 Adeudos de Ejercicios Fiscales Anteriores</t>
  </si>
  <si>
    <t>Bajo protesta de decir verdad declaramos que los Estados Financieros y sus Notas son razonablemente correctos y responsabilidad del emisor.</t>
  </si>
  <si>
    <t xml:space="preserve">      Ricardo Martínez Huaracha</t>
  </si>
  <si>
    <t xml:space="preserve">                               Fátima Karina López Jiménez</t>
  </si>
  <si>
    <t xml:space="preserve">     Director General y Liquidador</t>
  </si>
  <si>
    <t xml:space="preserve">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</si>
</sst>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.00;\-#,##0.00;&quot; &quot;"/>
    <numFmt numFmtId="166" formatCode="#,##0.00_ ;\-#,##0.00\ "/>
    <numFmt numFmtId="167" formatCode="#,##0_ ;\-#,##0\ "/>
  </numFmts>
  <fonts count="16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2060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</cellStyleXfs>
  <cellXfs count="2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0" xfId="0" applyFont="1" applyFill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7" fontId="2" fillId="2" borderId="6" xfId="0" applyNumberFormat="1" applyFont="1" applyFill="1" applyBorder="1" applyAlignment="1">
      <alignment horizontal="center" vertical="center"/>
    </xf>
    <xf numFmtId="37" fontId="2" fillId="2" borderId="7" xfId="0" applyNumberFormat="1" applyFont="1" applyFill="1" applyBorder="1" applyAlignment="1">
      <alignment horizontal="center" vertical="center"/>
    </xf>
    <xf numFmtId="37" fontId="2" fillId="2" borderId="8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justify"/>
    </xf>
    <xf numFmtId="0" fontId="5" fillId="3" borderId="0" xfId="0" applyFont="1" applyFill="1" applyAlignment="1">
      <alignment horizontal="justify" wrapText="1"/>
    </xf>
    <xf numFmtId="0" fontId="6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49" fontId="2" fillId="2" borderId="9" xfId="0" applyNumberFormat="1" applyFont="1" applyFill="1" applyBorder="1" applyAlignment="1">
      <alignment horizontal="left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left" wrapText="1"/>
    </xf>
    <xf numFmtId="41" fontId="7" fillId="3" borderId="10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/>
    <xf numFmtId="49" fontId="7" fillId="3" borderId="10" xfId="0" applyNumberFormat="1" applyFont="1" applyFill="1" applyBorder="1" applyAlignment="1">
      <alignment horizontal="left" vertical="center" wrapText="1"/>
    </xf>
    <xf numFmtId="41" fontId="3" fillId="3" borderId="10" xfId="0" applyNumberFormat="1" applyFont="1" applyFill="1" applyBorder="1"/>
    <xf numFmtId="164" fontId="7" fillId="3" borderId="10" xfId="0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/>
    <xf numFmtId="165" fontId="3" fillId="3" borderId="10" xfId="0" applyNumberFormat="1" applyFont="1" applyFill="1" applyBorder="1" applyAlignment="1">
      <alignment wrapText="1"/>
    </xf>
    <xf numFmtId="165" fontId="3" fillId="3" borderId="10" xfId="0" applyNumberFormat="1" applyFont="1" applyFill="1" applyBorder="1" applyAlignment="1">
      <alignment horizontal="center"/>
    </xf>
    <xf numFmtId="165" fontId="3" fillId="3" borderId="0" xfId="0" applyNumberFormat="1" applyFont="1" applyFill="1"/>
    <xf numFmtId="164" fontId="3" fillId="3" borderId="10" xfId="0" applyNumberFormat="1" applyFont="1" applyFill="1" applyBorder="1"/>
    <xf numFmtId="165" fontId="3" fillId="3" borderId="11" xfId="0" applyNumberFormat="1" applyFont="1" applyFill="1" applyBorder="1" applyAlignment="1">
      <alignment wrapText="1"/>
    </xf>
    <xf numFmtId="41" fontId="2" fillId="2" borderId="9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41" fontId="2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6" fillId="3" borderId="0" xfId="0" applyFont="1" applyFill="1"/>
    <xf numFmtId="0" fontId="8" fillId="3" borderId="0" xfId="0" applyFont="1" applyFill="1"/>
    <xf numFmtId="0" fontId="2" fillId="2" borderId="9" xfId="0" applyFont="1" applyFill="1" applyBorder="1" applyAlignment="1">
      <alignment horizontal="center" vertical="center"/>
    </xf>
    <xf numFmtId="38" fontId="3" fillId="3" borderId="10" xfId="0" applyNumberFormat="1" applyFont="1" applyFill="1" applyBorder="1"/>
    <xf numFmtId="49" fontId="7" fillId="3" borderId="10" xfId="0" applyNumberFormat="1" applyFont="1" applyFill="1" applyBorder="1" applyAlignment="1">
      <alignment horizontal="left" wrapText="1"/>
    </xf>
    <xf numFmtId="1" fontId="3" fillId="3" borderId="10" xfId="1" applyNumberFormat="1" applyFont="1" applyFill="1" applyBorder="1" applyAlignment="1">
      <alignment horizontal="right"/>
    </xf>
    <xf numFmtId="49" fontId="7" fillId="3" borderId="11" xfId="0" applyNumberFormat="1" applyFont="1" applyFill="1" applyBorder="1" applyAlignment="1">
      <alignment horizontal="left" wrapText="1"/>
    </xf>
    <xf numFmtId="0" fontId="3" fillId="3" borderId="0" xfId="0" applyFont="1" applyFill="1" applyAlignment="1">
      <alignment wrapText="1"/>
    </xf>
    <xf numFmtId="38" fontId="2" fillId="2" borderId="9" xfId="0" applyNumberFormat="1" applyFont="1" applyFill="1" applyBorder="1" applyAlignment="1">
      <alignment horizontal="right" vertical="center"/>
    </xf>
    <xf numFmtId="41" fontId="3" fillId="3" borderId="12" xfId="0" applyNumberFormat="1" applyFont="1" applyFill="1" applyBorder="1"/>
    <xf numFmtId="41" fontId="3" fillId="3" borderId="11" xfId="0" applyNumberFormat="1" applyFont="1" applyFill="1" applyBorder="1"/>
    <xf numFmtId="41" fontId="3" fillId="3" borderId="0" xfId="0" applyNumberFormat="1" applyFont="1" applyFill="1"/>
    <xf numFmtId="49" fontId="2" fillId="3" borderId="12" xfId="0" applyNumberFormat="1" applyFont="1" applyFill="1" applyBorder="1" applyAlignment="1">
      <alignment horizontal="left" wrapText="1"/>
    </xf>
    <xf numFmtId="165" fontId="3" fillId="3" borderId="12" xfId="0" applyNumberFormat="1" applyFont="1" applyFill="1" applyBorder="1"/>
    <xf numFmtId="49" fontId="2" fillId="3" borderId="10" xfId="0" applyNumberFormat="1" applyFont="1" applyFill="1" applyBorder="1" applyAlignment="1">
      <alignment horizontal="center" wrapText="1"/>
    </xf>
    <xf numFmtId="49" fontId="2" fillId="3" borderId="11" xfId="0" applyNumberFormat="1" applyFont="1" applyFill="1" applyBorder="1" applyAlignment="1">
      <alignment horizontal="left" wrapText="1"/>
    </xf>
    <xf numFmtId="165" fontId="3" fillId="3" borderId="11" xfId="0" applyNumberFormat="1" applyFont="1" applyFill="1" applyBorder="1"/>
    <xf numFmtId="49" fontId="2" fillId="3" borderId="0" xfId="0" applyNumberFormat="1" applyFont="1" applyFill="1" applyAlignment="1">
      <alignment horizontal="left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left" wrapText="1"/>
    </xf>
    <xf numFmtId="165" fontId="3" fillId="3" borderId="5" xfId="0" applyNumberFormat="1" applyFont="1" applyFill="1" applyBorder="1"/>
    <xf numFmtId="165" fontId="3" fillId="3" borderId="0" xfId="0" applyNumberFormat="1" applyFont="1" applyFill="1" applyAlignment="1">
      <alignment wrapText="1"/>
    </xf>
    <xf numFmtId="165" fontId="3" fillId="3" borderId="5" xfId="0" applyNumberFormat="1" applyFont="1" applyFill="1" applyBorder="1" applyAlignment="1">
      <alignment wrapText="1"/>
    </xf>
    <xf numFmtId="49" fontId="2" fillId="3" borderId="6" xfId="0" applyNumberFormat="1" applyFont="1" applyFill="1" applyBorder="1" applyAlignment="1">
      <alignment horizontal="left" wrapText="1"/>
    </xf>
    <xf numFmtId="165" fontId="3" fillId="3" borderId="7" xfId="0" applyNumberFormat="1" applyFont="1" applyFill="1" applyBorder="1"/>
    <xf numFmtId="165" fontId="3" fillId="3" borderId="8" xfId="0" applyNumberFormat="1" applyFont="1" applyFill="1" applyBorder="1"/>
    <xf numFmtId="165" fontId="2" fillId="2" borderId="13" xfId="0" applyNumberFormat="1" applyFont="1" applyFill="1" applyBorder="1"/>
    <xf numFmtId="165" fontId="2" fillId="2" borderId="14" xfId="0" applyNumberFormat="1" applyFont="1" applyFill="1" applyBorder="1"/>
    <xf numFmtId="165" fontId="2" fillId="2" borderId="15" xfId="0" applyNumberFormat="1" applyFont="1" applyFill="1" applyBorder="1"/>
    <xf numFmtId="165" fontId="2" fillId="3" borderId="0" xfId="0" applyNumberFormat="1" applyFont="1" applyFill="1"/>
    <xf numFmtId="165" fontId="3" fillId="3" borderId="0" xfId="0" applyNumberFormat="1" applyFont="1" applyFill="1" applyAlignment="1">
      <alignment vertical="center" wrapText="1"/>
    </xf>
    <xf numFmtId="165" fontId="3" fillId="3" borderId="5" xfId="0" applyNumberFormat="1" applyFont="1" applyFill="1" applyBorder="1" applyAlignment="1">
      <alignment vertical="center" wrapText="1"/>
    </xf>
    <xf numFmtId="1" fontId="3" fillId="3" borderId="10" xfId="0" applyNumberFormat="1" applyFont="1" applyFill="1" applyBorder="1"/>
    <xf numFmtId="1" fontId="7" fillId="3" borderId="10" xfId="0" applyNumberFormat="1" applyFont="1" applyFill="1" applyBorder="1"/>
    <xf numFmtId="41" fontId="9" fillId="3" borderId="10" xfId="0" applyNumberFormat="1" applyFont="1" applyFill="1" applyBorder="1"/>
    <xf numFmtId="49" fontId="7" fillId="3" borderId="10" xfId="0" applyNumberFormat="1" applyFont="1" applyFill="1" applyBorder="1" applyAlignment="1">
      <alignment horizontal="right" wrapText="1"/>
    </xf>
    <xf numFmtId="41" fontId="4" fillId="3" borderId="10" xfId="0" applyNumberFormat="1" applyFont="1" applyFill="1" applyBorder="1"/>
    <xf numFmtId="0" fontId="3" fillId="2" borderId="9" xfId="0" applyFont="1" applyFill="1" applyBorder="1"/>
    <xf numFmtId="49" fontId="7" fillId="3" borderId="0" xfId="0" applyNumberFormat="1" applyFont="1" applyFill="1" applyAlignment="1">
      <alignment horizontal="right" wrapText="1"/>
    </xf>
    <xf numFmtId="165" fontId="4" fillId="3" borderId="0" xfId="0" applyNumberFormat="1" applyFont="1" applyFill="1"/>
    <xf numFmtId="165" fontId="4" fillId="3" borderId="4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left" vertical="center" wrapText="1"/>
    </xf>
    <xf numFmtId="4" fontId="4" fillId="2" borderId="12" xfId="4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3" fillId="3" borderId="12" xfId="0" applyFont="1" applyFill="1" applyBorder="1" applyAlignment="1">
      <alignment wrapText="1"/>
    </xf>
    <xf numFmtId="4" fontId="3" fillId="3" borderId="12" xfId="0" applyNumberFormat="1" applyFont="1" applyFill="1" applyBorder="1"/>
    <xf numFmtId="0" fontId="4" fillId="3" borderId="4" xfId="0" applyFont="1" applyFill="1" applyBorder="1" applyAlignment="1">
      <alignment horizontal="center" wrapText="1"/>
    </xf>
    <xf numFmtId="0" fontId="3" fillId="3" borderId="10" xfId="0" applyFont="1" applyFill="1" applyBorder="1"/>
    <xf numFmtId="0" fontId="3" fillId="3" borderId="6" xfId="0" applyFont="1" applyFill="1" applyBorder="1" applyAlignment="1">
      <alignment wrapText="1"/>
    </xf>
    <xf numFmtId="0" fontId="3" fillId="3" borderId="11" xfId="0" applyFont="1" applyFill="1" applyBorder="1"/>
    <xf numFmtId="4" fontId="4" fillId="2" borderId="9" xfId="4" applyNumberFormat="1" applyFont="1" applyFill="1" applyBorder="1" applyAlignment="1">
      <alignment horizontal="center" vertical="center" wrapText="1"/>
    </xf>
    <xf numFmtId="41" fontId="4" fillId="3" borderId="11" xfId="0" applyNumberFormat="1" applyFont="1" applyFill="1" applyBorder="1"/>
    <xf numFmtId="49" fontId="7" fillId="3" borderId="10" xfId="0" applyNumberFormat="1" applyFont="1" applyFill="1" applyBorder="1" applyAlignment="1">
      <alignment horizontal="left"/>
    </xf>
    <xf numFmtId="166" fontId="7" fillId="3" borderId="0" xfId="0" applyNumberFormat="1" applyFont="1" applyFill="1"/>
    <xf numFmtId="0" fontId="11" fillId="0" borderId="11" xfId="0" applyFont="1" applyBorder="1" applyAlignment="1">
      <alignment wrapText="1"/>
    </xf>
    <xf numFmtId="49" fontId="2" fillId="3" borderId="0" xfId="0" applyNumberFormat="1" applyFont="1" applyFill="1" applyAlignment="1">
      <alignment horizontal="right" wrapText="1"/>
    </xf>
    <xf numFmtId="0" fontId="4" fillId="2" borderId="9" xfId="3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wrapText="1"/>
    </xf>
    <xf numFmtId="49" fontId="3" fillId="3" borderId="12" xfId="0" applyNumberFormat="1" applyFont="1" applyFill="1" applyBorder="1" applyAlignment="1">
      <alignment wrapText="1"/>
    </xf>
    <xf numFmtId="4" fontId="3" fillId="3" borderId="2" xfId="4" applyNumberFormat="1" applyFont="1" applyFill="1" applyBorder="1" applyAlignment="1">
      <alignment horizontal="center" wrapText="1"/>
    </xf>
    <xf numFmtId="4" fontId="3" fillId="3" borderId="12" xfId="4" applyNumberFormat="1" applyFont="1" applyFill="1" applyBorder="1" applyAlignment="1">
      <alignment wrapText="1"/>
    </xf>
    <xf numFmtId="4" fontId="3" fillId="3" borderId="0" xfId="4" applyNumberFormat="1" applyFont="1" applyFill="1" applyBorder="1" applyAlignment="1">
      <alignment horizontal="center" wrapText="1"/>
    </xf>
    <xf numFmtId="4" fontId="3" fillId="3" borderId="10" xfId="4" applyNumberFormat="1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49" fontId="3" fillId="3" borderId="11" xfId="0" applyNumberFormat="1" applyFont="1" applyFill="1" applyBorder="1" applyAlignment="1">
      <alignment wrapText="1"/>
    </xf>
    <xf numFmtId="4" fontId="3" fillId="3" borderId="7" xfId="4" applyNumberFormat="1" applyFont="1" applyFill="1" applyBorder="1" applyAlignment="1">
      <alignment horizontal="center" wrapText="1"/>
    </xf>
    <xf numFmtId="4" fontId="3" fillId="3" borderId="11" xfId="4" applyNumberFormat="1" applyFont="1" applyFill="1" applyBorder="1" applyAlignment="1">
      <alignment wrapText="1"/>
    </xf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164" fontId="3" fillId="3" borderId="0" xfId="1" applyNumberFormat="1" applyFont="1" applyFill="1"/>
    <xf numFmtId="4" fontId="3" fillId="3" borderId="2" xfId="4" applyNumberFormat="1" applyFont="1" applyFill="1" applyBorder="1" applyAlignment="1">
      <alignment wrapText="1"/>
    </xf>
    <xf numFmtId="49" fontId="4" fillId="3" borderId="4" xfId="0" applyNumberFormat="1" applyFont="1" applyFill="1" applyBorder="1" applyAlignment="1">
      <alignment horizontal="center" wrapText="1"/>
    </xf>
    <xf numFmtId="49" fontId="3" fillId="3" borderId="10" xfId="0" applyNumberFormat="1" applyFont="1" applyFill="1" applyBorder="1" applyAlignment="1">
      <alignment wrapText="1"/>
    </xf>
    <xf numFmtId="4" fontId="3" fillId="3" borderId="0" xfId="4" applyNumberFormat="1" applyFont="1" applyFill="1" applyBorder="1" applyAlignment="1">
      <alignment wrapText="1"/>
    </xf>
    <xf numFmtId="4" fontId="3" fillId="3" borderId="7" xfId="4" applyNumberFormat="1" applyFont="1" applyFill="1" applyBorder="1" applyAlignment="1">
      <alignment wrapText="1"/>
    </xf>
    <xf numFmtId="49" fontId="2" fillId="2" borderId="12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right"/>
    </xf>
    <xf numFmtId="165" fontId="2" fillId="3" borderId="11" xfId="0" applyNumberFormat="1" applyFont="1" applyFill="1" applyBorder="1"/>
    <xf numFmtId="43" fontId="3" fillId="3" borderId="0" xfId="1" applyFont="1" applyFill="1"/>
    <xf numFmtId="1" fontId="3" fillId="3" borderId="10" xfId="0" applyNumberFormat="1" applyFont="1" applyFill="1" applyBorder="1" applyAlignment="1">
      <alignment horizontal="right"/>
    </xf>
    <xf numFmtId="1" fontId="2" fillId="2" borderId="9" xfId="0" applyNumberFormat="1" applyFont="1" applyFill="1" applyBorder="1" applyAlignment="1">
      <alignment horizontal="right" vertical="center"/>
    </xf>
    <xf numFmtId="0" fontId="4" fillId="2" borderId="9" xfId="3" applyFont="1" applyFill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165" fontId="3" fillId="3" borderId="12" xfId="0" applyNumberFormat="1" applyFont="1" applyFill="1" applyBorder="1" applyAlignment="1">
      <alignment horizontal="center"/>
    </xf>
    <xf numFmtId="10" fontId="3" fillId="3" borderId="10" xfId="2" applyNumberFormat="1" applyFont="1" applyFill="1" applyBorder="1" applyAlignment="1">
      <alignment horizontal="center"/>
    </xf>
    <xf numFmtId="49" fontId="7" fillId="0" borderId="10" xfId="0" applyNumberFormat="1" applyFont="1" applyBorder="1" applyAlignment="1">
      <alignment horizontal="left" wrapText="1"/>
    </xf>
    <xf numFmtId="165" fontId="3" fillId="0" borderId="10" xfId="0" applyNumberFormat="1" applyFont="1" applyBorder="1"/>
    <xf numFmtId="0" fontId="3" fillId="0" borderId="0" xfId="0" applyFont="1"/>
    <xf numFmtId="41" fontId="7" fillId="3" borderId="10" xfId="0" applyNumberFormat="1" applyFont="1" applyFill="1" applyBorder="1"/>
    <xf numFmtId="41" fontId="3" fillId="0" borderId="10" xfId="0" applyNumberFormat="1" applyFont="1" applyBorder="1"/>
    <xf numFmtId="10" fontId="3" fillId="3" borderId="11" xfId="2" applyNumberFormat="1" applyFont="1" applyFill="1" applyBorder="1" applyAlignment="1">
      <alignment horizontal="center"/>
    </xf>
    <xf numFmtId="10" fontId="2" fillId="2" borderId="9" xfId="2" applyNumberFormat="1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 wrapText="1"/>
    </xf>
    <xf numFmtId="4" fontId="3" fillId="3" borderId="10" xfId="4" applyNumberFormat="1" applyFont="1" applyFill="1" applyBorder="1" applyAlignment="1">
      <alignment horizontal="center" wrapText="1"/>
    </xf>
    <xf numFmtId="43" fontId="2" fillId="2" borderId="9" xfId="1" applyFont="1" applyFill="1" applyBorder="1" applyAlignment="1">
      <alignment horizontal="right" vertical="center"/>
    </xf>
    <xf numFmtId="4" fontId="2" fillId="2" borderId="9" xfId="0" applyNumberFormat="1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vertical="center"/>
    </xf>
    <xf numFmtId="4" fontId="3" fillId="3" borderId="0" xfId="0" applyNumberFormat="1" applyFont="1" applyFill="1"/>
    <xf numFmtId="167" fontId="3" fillId="3" borderId="10" xfId="0" applyNumberFormat="1" applyFont="1" applyFill="1" applyBorder="1"/>
    <xf numFmtId="41" fontId="12" fillId="3" borderId="0" xfId="0" applyNumberFormat="1" applyFont="1" applyFill="1"/>
    <xf numFmtId="0" fontId="12" fillId="3" borderId="0" xfId="0" applyFont="1" applyFill="1"/>
    <xf numFmtId="165" fontId="3" fillId="3" borderId="3" xfId="0" applyNumberFormat="1" applyFont="1" applyFill="1" applyBorder="1"/>
    <xf numFmtId="0" fontId="4" fillId="2" borderId="9" xfId="4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left" wrapText="1"/>
    </xf>
    <xf numFmtId="3" fontId="4" fillId="3" borderId="9" xfId="0" applyNumberFormat="1" applyFont="1" applyFill="1" applyBorder="1"/>
    <xf numFmtId="3" fontId="3" fillId="3" borderId="9" xfId="0" applyNumberFormat="1" applyFont="1" applyFill="1" applyBorder="1"/>
    <xf numFmtId="49" fontId="7" fillId="3" borderId="9" xfId="0" applyNumberFormat="1" applyFont="1" applyFill="1" applyBorder="1" applyAlignment="1">
      <alignment horizontal="left" wrapText="1"/>
    </xf>
    <xf numFmtId="3" fontId="3" fillId="0" borderId="9" xfId="0" applyNumberFormat="1" applyFont="1" applyBorder="1"/>
    <xf numFmtId="3" fontId="4" fillId="3" borderId="0" xfId="0" applyNumberFormat="1" applyFont="1" applyFill="1"/>
    <xf numFmtId="0" fontId="5" fillId="3" borderId="0" xfId="0" applyFont="1" applyFill="1" applyAlignment="1">
      <alignment horizontal="left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13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/>
    </xf>
    <xf numFmtId="4" fontId="13" fillId="3" borderId="0" xfId="0" applyNumberFormat="1" applyFont="1" applyFill="1" applyAlignment="1">
      <alignment horizontal="center" vertical="center"/>
    </xf>
    <xf numFmtId="0" fontId="13" fillId="3" borderId="9" xfId="0" applyFont="1" applyFill="1" applyBorder="1" applyAlignment="1">
      <alignment vertical="center" wrapText="1"/>
    </xf>
    <xf numFmtId="1" fontId="3" fillId="3" borderId="9" xfId="0" applyNumberFormat="1" applyFont="1" applyFill="1" applyBorder="1"/>
    <xf numFmtId="1" fontId="4" fillId="3" borderId="9" xfId="0" applyNumberFormat="1" applyFont="1" applyFill="1" applyBorder="1"/>
    <xf numFmtId="0" fontId="14" fillId="3" borderId="9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vertical="center"/>
    </xf>
    <xf numFmtId="0" fontId="14" fillId="3" borderId="13" xfId="0" applyFont="1" applyFill="1" applyBorder="1" applyAlignment="1">
      <alignment horizontal="left" vertical="center" wrapText="1"/>
    </xf>
    <xf numFmtId="0" fontId="14" fillId="3" borderId="15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vertical="center"/>
    </xf>
    <xf numFmtId="0" fontId="14" fillId="3" borderId="13" xfId="0" applyFont="1" applyFill="1" applyBorder="1" applyAlignment="1">
      <alignment vertical="center"/>
    </xf>
    <xf numFmtId="0" fontId="14" fillId="3" borderId="15" xfId="0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3" fillId="2" borderId="9" xfId="0" applyFont="1" applyFill="1" applyBorder="1" applyAlignment="1">
      <alignment vertical="center"/>
    </xf>
    <xf numFmtId="4" fontId="12" fillId="3" borderId="0" xfId="0" applyNumberFormat="1" applyFont="1" applyFill="1"/>
    <xf numFmtId="43" fontId="3" fillId="3" borderId="0" xfId="0" applyNumberFormat="1" applyFont="1" applyFill="1"/>
    <xf numFmtId="0" fontId="3" fillId="3" borderId="0" xfId="0" applyFont="1" applyFill="1"/>
    <xf numFmtId="0" fontId="13" fillId="3" borderId="9" xfId="0" applyFont="1" applyFill="1" applyBorder="1" applyAlignment="1">
      <alignment vertical="center"/>
    </xf>
    <xf numFmtId="164" fontId="3" fillId="3" borderId="9" xfId="1" applyNumberFormat="1" applyFont="1" applyFill="1" applyBorder="1"/>
    <xf numFmtId="164" fontId="4" fillId="3" borderId="9" xfId="1" applyNumberFormat="1" applyFont="1" applyFill="1" applyBorder="1"/>
    <xf numFmtId="1" fontId="3" fillId="3" borderId="9" xfId="1" applyNumberFormat="1" applyFont="1" applyFill="1" applyBorder="1"/>
    <xf numFmtId="164" fontId="12" fillId="3" borderId="0" xfId="1" applyNumberFormat="1" applyFont="1" applyFill="1" applyAlignment="1">
      <alignment vertical="center" wrapText="1"/>
    </xf>
    <xf numFmtId="164" fontId="12" fillId="3" borderId="0" xfId="1" applyNumberFormat="1" applyFont="1" applyFill="1" applyAlignment="1">
      <alignment vertical="center"/>
    </xf>
    <xf numFmtId="0" fontId="15" fillId="3" borderId="0" xfId="0" applyFont="1" applyFill="1"/>
    <xf numFmtId="0" fontId="14" fillId="3" borderId="13" xfId="0" applyFont="1" applyFill="1" applyBorder="1" applyAlignment="1">
      <alignment horizontal="left" vertical="center"/>
    </xf>
    <xf numFmtId="0" fontId="14" fillId="3" borderId="15" xfId="0" applyFont="1" applyFill="1" applyBorder="1" applyAlignment="1">
      <alignment horizontal="left" vertical="center"/>
    </xf>
    <xf numFmtId="164" fontId="3" fillId="3" borderId="0" xfId="1" applyNumberFormat="1" applyFont="1" applyFill="1" applyAlignment="1">
      <alignment vertic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left" vertical="center"/>
    </xf>
    <xf numFmtId="164" fontId="14" fillId="3" borderId="0" xfId="1" applyNumberFormat="1" applyFont="1" applyFill="1" applyAlignment="1">
      <alignment horizontal="center" vertical="center"/>
    </xf>
    <xf numFmtId="0" fontId="13" fillId="2" borderId="9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wrapText="1"/>
    </xf>
    <xf numFmtId="0" fontId="5" fillId="3" borderId="0" xfId="0" applyFont="1" applyFill="1"/>
    <xf numFmtId="1" fontId="3" fillId="3" borderId="12" xfId="0" applyNumberFormat="1" applyFont="1" applyFill="1" applyBorder="1"/>
    <xf numFmtId="1" fontId="3" fillId="3" borderId="1" xfId="0" applyNumberFormat="1" applyFont="1" applyFill="1" applyBorder="1"/>
    <xf numFmtId="1" fontId="3" fillId="3" borderId="11" xfId="0" applyNumberFormat="1" applyFont="1" applyFill="1" applyBorder="1"/>
    <xf numFmtId="1" fontId="3" fillId="3" borderId="6" xfId="0" applyNumberFormat="1" applyFont="1" applyFill="1" applyBorder="1"/>
    <xf numFmtId="3" fontId="3" fillId="3" borderId="12" xfId="0" applyNumberFormat="1" applyFont="1" applyFill="1" applyBorder="1"/>
    <xf numFmtId="3" fontId="3" fillId="3" borderId="10" xfId="0" applyNumberFormat="1" applyFont="1" applyFill="1" applyBorder="1"/>
    <xf numFmtId="3" fontId="3" fillId="3" borderId="0" xfId="0" applyNumberFormat="1" applyFont="1" applyFill="1"/>
    <xf numFmtId="3" fontId="3" fillId="3" borderId="11" xfId="0" applyNumberFormat="1" applyFont="1" applyFill="1" applyBorder="1"/>
    <xf numFmtId="49" fontId="7" fillId="3" borderId="0" xfId="0" applyNumberFormat="1" applyFont="1" applyFill="1" applyAlignment="1">
      <alignment horizontal="left" wrapText="1"/>
    </xf>
    <xf numFmtId="3" fontId="2" fillId="2" borderId="9" xfId="0" applyNumberFormat="1" applyFont="1" applyFill="1" applyBorder="1" applyAlignment="1">
      <alignment horizontal="right" vertical="center"/>
    </xf>
    <xf numFmtId="164" fontId="2" fillId="2" borderId="9" xfId="1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7" fillId="3" borderId="0" xfId="3" applyFill="1" applyAlignment="1" applyProtection="1">
      <alignment horizontal="left" vertical="top" indent="19"/>
      <protection locked="0"/>
    </xf>
  </cellXfs>
  <cellStyles count="5">
    <cellStyle name="Millares" xfId="1" builtinId="3"/>
    <cellStyle name="Millares 2 2" xfId="4" xr:uid="{D8CDF634-ED58-4DCA-A337-10302FCBA0A5}"/>
    <cellStyle name="Normal" xfId="0" builtinId="0"/>
    <cellStyle name="Normal 2 2" xfId="3" xr:uid="{DC044D1C-C745-4473-B44E-A0FE176C9D08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3_2026_EFP_FOFI.xlsx" TargetMode="External"/><Relationship Id="rId2" Type="http://schemas.openxmlformats.org/officeDocument/2006/relationships/externalLinkPath" Target="file:///C:\Users\MA%20DE%20LOURDES\Documents\2026\ESTADOS%20FINANCIEROS%20-%20FF\03\03_2026_EFP_FOFI.xlsx" TargetMode="External"/><Relationship Id="rId1" Type="http://schemas.openxmlformats.org/officeDocument/2006/relationships/externalLinkPath" Target="/Users/MA%20DE%20LOURDES/Documents/2026/ESTADOS%20FINANCIEROS%20-%20FF/03/03_2026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sep 2025"/>
      <sheetName val="RBM 2 con baja MIMI oct 25 elim"/>
      <sheetName val="RBM 2 con baja MIMI nov 25"/>
      <sheetName val="RBM"/>
      <sheetName val="RBM con baja enero"/>
      <sheetName val="RBM con baja enero (2)"/>
      <sheetName val="RBM mar"/>
      <sheetName val="AF VerticalHorizontal"/>
      <sheetName val="EA Comparativo"/>
      <sheetName val="ESF Comparativo"/>
    </sheetNames>
    <sheetDataSet>
      <sheetData sheetId="0"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49">
          <cell r="B49">
            <v>0</v>
          </cell>
          <cell r="C49">
            <v>0</v>
          </cell>
        </row>
        <row r="50">
          <cell r="B50">
            <v>0</v>
          </cell>
          <cell r="C50">
            <v>0</v>
          </cell>
        </row>
        <row r="51">
          <cell r="B51">
            <v>0</v>
          </cell>
          <cell r="C51">
            <v>0</v>
          </cell>
        </row>
        <row r="52">
          <cell r="B52">
            <v>0</v>
          </cell>
          <cell r="C52">
            <v>0</v>
          </cell>
        </row>
        <row r="53">
          <cell r="B53">
            <v>0</v>
          </cell>
          <cell r="C53">
            <v>0</v>
          </cell>
        </row>
        <row r="56">
          <cell r="B56">
            <v>263361.65000000002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24423.03</v>
          </cell>
        </row>
        <row r="62">
          <cell r="B62">
            <v>0</v>
          </cell>
        </row>
      </sheetData>
      <sheetData sheetId="1">
        <row r="36">
          <cell r="E36">
            <v>12521821.459999993</v>
          </cell>
          <cell r="F36">
            <v>45276889.440000027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">
          <cell r="E10">
            <v>0</v>
          </cell>
        </row>
        <row r="14">
          <cell r="E14">
            <v>0</v>
          </cell>
        </row>
        <row r="16">
          <cell r="B16">
            <v>79305289</v>
          </cell>
          <cell r="C16">
            <v>0</v>
          </cell>
          <cell r="E16">
            <v>23104358.569999993</v>
          </cell>
          <cell r="F16">
            <v>23104358.569999993</v>
          </cell>
        </row>
      </sheetData>
      <sheetData sheetId="13">
        <row r="24">
          <cell r="C24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44">
          <cell r="C44">
            <v>0</v>
          </cell>
          <cell r="E44">
            <v>0</v>
          </cell>
        </row>
        <row r="45">
          <cell r="C45">
            <v>0</v>
          </cell>
          <cell r="E45">
            <v>0</v>
          </cell>
        </row>
        <row r="46">
          <cell r="E46">
            <v>0</v>
          </cell>
        </row>
        <row r="47">
          <cell r="C47">
            <v>0</v>
          </cell>
          <cell r="E47">
            <v>0</v>
          </cell>
        </row>
        <row r="48">
          <cell r="E48">
            <v>0</v>
          </cell>
        </row>
        <row r="49">
          <cell r="C49">
            <v>0</v>
          </cell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4">
          <cell r="E54">
            <v>0</v>
          </cell>
        </row>
        <row r="55">
          <cell r="E55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4">
          <cell r="E64">
            <v>0</v>
          </cell>
        </row>
        <row r="70">
          <cell r="E70">
            <v>0</v>
          </cell>
        </row>
        <row r="76">
          <cell r="E76">
            <v>0</v>
          </cell>
        </row>
        <row r="77">
          <cell r="B77">
            <v>79305289</v>
          </cell>
          <cell r="E77">
            <v>10294752.430000002</v>
          </cell>
          <cell r="F77">
            <v>10294752.430000002</v>
          </cell>
          <cell r="G77">
            <v>69010536.570000008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6AF78-C17E-46EC-B643-8198C2642641}">
  <sheetPr>
    <tabColor rgb="FF0000FF"/>
    <pageSetUpPr fitToPage="1"/>
  </sheetPr>
  <dimension ref="A1:L783"/>
  <sheetViews>
    <sheetView tabSelected="1" topLeftCell="C730" zoomScale="90" zoomScaleNormal="90" workbookViewId="0">
      <selection activeCell="I744" sqref="I744"/>
    </sheetView>
  </sheetViews>
  <sheetFormatPr baseColWidth="10" defaultColWidth="13.33203125" defaultRowHeight="12.75" x14ac:dyDescent="0.2"/>
  <cols>
    <col min="1" max="1" width="6" style="4" customWidth="1"/>
    <col min="2" max="2" width="99.6640625" style="46" customWidth="1"/>
    <col min="3" max="3" width="19.1640625" style="4" bestFit="1" customWidth="1"/>
    <col min="4" max="4" width="22.6640625" style="4" customWidth="1"/>
    <col min="5" max="5" width="22.83203125" style="4" customWidth="1"/>
    <col min="6" max="6" width="20" style="4" customWidth="1"/>
    <col min="7" max="7" width="17.33203125" style="4" bestFit="1" customWidth="1"/>
    <col min="8" max="8" width="15.6640625" style="4" bestFit="1" customWidth="1"/>
    <col min="9" max="10" width="17.5" style="4" bestFit="1" customWidth="1"/>
    <col min="11" max="11" width="16.33203125" style="4" bestFit="1" customWidth="1"/>
    <col min="12" max="16384" width="13.33203125" style="4"/>
  </cols>
  <sheetData>
    <row r="1" spans="2:7" x14ac:dyDescent="0.2">
      <c r="B1" s="1" t="s">
        <v>0</v>
      </c>
      <c r="C1" s="2"/>
      <c r="D1" s="2"/>
      <c r="E1" s="2"/>
      <c r="F1" s="2"/>
      <c r="G1" s="3"/>
    </row>
    <row r="2" spans="2:7" x14ac:dyDescent="0.2">
      <c r="B2" s="5" t="s">
        <v>1</v>
      </c>
      <c r="C2" s="6"/>
      <c r="D2" s="6"/>
      <c r="E2" s="6"/>
      <c r="F2" s="6"/>
      <c r="G2" s="7"/>
    </row>
    <row r="3" spans="2:7" x14ac:dyDescent="0.2">
      <c r="B3" s="8" t="s">
        <v>2</v>
      </c>
      <c r="C3" s="9"/>
      <c r="D3" s="9"/>
      <c r="E3" s="9"/>
      <c r="F3" s="9"/>
      <c r="G3" s="10"/>
    </row>
    <row r="4" spans="2:7" x14ac:dyDescent="0.2">
      <c r="B4" s="11"/>
      <c r="D4" s="12"/>
      <c r="E4" s="12"/>
      <c r="F4" s="12"/>
    </row>
    <row r="5" spans="2:7" x14ac:dyDescent="0.2">
      <c r="B5" s="13" t="s">
        <v>3</v>
      </c>
      <c r="C5" s="13"/>
      <c r="D5" s="13"/>
      <c r="E5" s="13"/>
      <c r="F5" s="13"/>
      <c r="G5" s="13"/>
    </row>
    <row r="6" spans="2:7" x14ac:dyDescent="0.2">
      <c r="B6" s="14"/>
      <c r="C6" s="14"/>
      <c r="D6" s="14"/>
      <c r="E6" s="14"/>
      <c r="F6" s="14"/>
      <c r="G6" s="14"/>
    </row>
    <row r="7" spans="2:7" x14ac:dyDescent="0.2">
      <c r="B7" s="15" t="s">
        <v>4</v>
      </c>
      <c r="C7" s="16"/>
      <c r="D7" s="12"/>
      <c r="E7" s="12"/>
      <c r="F7" s="12"/>
    </row>
    <row r="8" spans="2:7" x14ac:dyDescent="0.2">
      <c r="B8" s="17"/>
      <c r="D8" s="12"/>
      <c r="E8" s="12"/>
      <c r="F8" s="12"/>
    </row>
    <row r="9" spans="2:7" x14ac:dyDescent="0.2">
      <c r="B9" s="15" t="s">
        <v>5</v>
      </c>
      <c r="D9" s="12"/>
      <c r="E9" s="12"/>
      <c r="F9" s="12"/>
    </row>
    <row r="11" spans="2:7" x14ac:dyDescent="0.2">
      <c r="B11" s="18" t="s">
        <v>6</v>
      </c>
    </row>
    <row r="12" spans="2:7" x14ac:dyDescent="0.2">
      <c r="B12" s="19"/>
    </row>
    <row r="13" spans="2:7" x14ac:dyDescent="0.2">
      <c r="B13" s="20" t="s">
        <v>7</v>
      </c>
      <c r="C13" s="21" t="s">
        <v>8</v>
      </c>
      <c r="D13" s="21" t="s">
        <v>9</v>
      </c>
      <c r="E13" s="21" t="s">
        <v>10</v>
      </c>
    </row>
    <row r="14" spans="2:7" x14ac:dyDescent="0.2">
      <c r="B14" s="22" t="s">
        <v>11</v>
      </c>
      <c r="C14" s="23"/>
      <c r="D14" s="24"/>
      <c r="E14" s="25">
        <f>SUM(C14:C17)</f>
        <v>27500</v>
      </c>
    </row>
    <row r="15" spans="2:7" ht="12.75" customHeight="1" x14ac:dyDescent="0.2">
      <c r="B15" s="26" t="s">
        <v>12</v>
      </c>
      <c r="C15" s="27">
        <v>2500</v>
      </c>
      <c r="D15" s="24" t="s">
        <v>13</v>
      </c>
      <c r="E15" s="28"/>
    </row>
    <row r="16" spans="2:7" ht="12.75" customHeight="1" x14ac:dyDescent="0.2">
      <c r="B16" s="26" t="s">
        <v>14</v>
      </c>
      <c r="C16" s="27">
        <v>25000</v>
      </c>
      <c r="D16" s="24" t="s">
        <v>13</v>
      </c>
      <c r="E16" s="28"/>
    </row>
    <row r="17" spans="2:7" x14ac:dyDescent="0.2">
      <c r="B17" s="26"/>
      <c r="C17" s="27"/>
      <c r="D17" s="24"/>
      <c r="E17" s="28"/>
    </row>
    <row r="18" spans="2:7" x14ac:dyDescent="0.2">
      <c r="B18" s="22" t="s">
        <v>15</v>
      </c>
      <c r="C18" s="27"/>
      <c r="D18" s="29"/>
      <c r="E18" s="25">
        <f>SUM(C18:C62)</f>
        <v>585758417.35000002</v>
      </c>
    </row>
    <row r="19" spans="2:7" ht="12.75" customHeight="1" x14ac:dyDescent="0.2">
      <c r="B19" s="30" t="s">
        <v>16</v>
      </c>
      <c r="C19" s="27">
        <v>17806070.350000001</v>
      </c>
      <c r="D19" s="31" t="s">
        <v>17</v>
      </c>
      <c r="E19" s="25"/>
      <c r="G19" s="32"/>
    </row>
    <row r="20" spans="2:7" ht="12.75" customHeight="1" x14ac:dyDescent="0.2">
      <c r="B20" s="30" t="s">
        <v>18</v>
      </c>
      <c r="C20" s="27">
        <v>9422.0400000000009</v>
      </c>
      <c r="D20" s="31" t="s">
        <v>17</v>
      </c>
      <c r="E20" s="25"/>
      <c r="G20" s="32"/>
    </row>
    <row r="21" spans="2:7" ht="12.75" customHeight="1" x14ac:dyDescent="0.2">
      <c r="B21" s="30" t="s">
        <v>19</v>
      </c>
      <c r="C21" s="27">
        <v>32746.54</v>
      </c>
      <c r="D21" s="31" t="s">
        <v>17</v>
      </c>
      <c r="E21" s="33"/>
      <c r="G21" s="32"/>
    </row>
    <row r="22" spans="2:7" ht="12.75" customHeight="1" x14ac:dyDescent="0.2">
      <c r="B22" s="30" t="s">
        <v>20</v>
      </c>
      <c r="C22" s="27">
        <v>6044675.6299999999</v>
      </c>
      <c r="D22" s="31" t="s">
        <v>17</v>
      </c>
      <c r="E22" s="33"/>
      <c r="G22" s="32"/>
    </row>
    <row r="23" spans="2:7" ht="12.75" customHeight="1" x14ac:dyDescent="0.2">
      <c r="B23" s="30" t="s">
        <v>21</v>
      </c>
      <c r="C23" s="27">
        <v>38152475.729999997</v>
      </c>
      <c r="D23" s="31" t="s">
        <v>17</v>
      </c>
      <c r="E23" s="33"/>
      <c r="G23" s="32"/>
    </row>
    <row r="24" spans="2:7" ht="12.75" customHeight="1" x14ac:dyDescent="0.2">
      <c r="B24" s="30" t="s">
        <v>22</v>
      </c>
      <c r="C24" s="27">
        <v>1128.73</v>
      </c>
      <c r="D24" s="31" t="s">
        <v>17</v>
      </c>
      <c r="E24" s="33"/>
      <c r="G24" s="32"/>
    </row>
    <row r="25" spans="2:7" ht="12.75" customHeight="1" x14ac:dyDescent="0.2">
      <c r="B25" s="30" t="s">
        <v>23</v>
      </c>
      <c r="C25" s="27">
        <v>64692.45</v>
      </c>
      <c r="D25" s="31" t="s">
        <v>17</v>
      </c>
      <c r="E25" s="33"/>
      <c r="G25" s="32"/>
    </row>
    <row r="26" spans="2:7" ht="12.75" customHeight="1" x14ac:dyDescent="0.2">
      <c r="B26" s="30" t="s">
        <v>24</v>
      </c>
      <c r="C26" s="27">
        <v>27158482.710000001</v>
      </c>
      <c r="D26" s="31" t="s">
        <v>17</v>
      </c>
      <c r="E26" s="33"/>
      <c r="G26" s="32"/>
    </row>
    <row r="27" spans="2:7" ht="12.75" customHeight="1" x14ac:dyDescent="0.2">
      <c r="B27" s="30" t="s">
        <v>25</v>
      </c>
      <c r="C27" s="27">
        <v>319717.02</v>
      </c>
      <c r="D27" s="31" t="s">
        <v>17</v>
      </c>
      <c r="E27" s="33"/>
      <c r="G27" s="32"/>
    </row>
    <row r="28" spans="2:7" ht="12.75" customHeight="1" x14ac:dyDescent="0.2">
      <c r="B28" s="30" t="s">
        <v>26</v>
      </c>
      <c r="C28" s="27">
        <v>64166420.009999998</v>
      </c>
      <c r="D28" s="31" t="s">
        <v>17</v>
      </c>
      <c r="E28" s="33"/>
      <c r="G28" s="32"/>
    </row>
    <row r="29" spans="2:7" ht="12.75" customHeight="1" x14ac:dyDescent="0.2">
      <c r="B29" s="30" t="s">
        <v>27</v>
      </c>
      <c r="C29" s="27">
        <v>21890204.34</v>
      </c>
      <c r="D29" s="31" t="s">
        <v>17</v>
      </c>
      <c r="E29" s="33"/>
      <c r="G29" s="32"/>
    </row>
    <row r="30" spans="2:7" ht="12.75" customHeight="1" x14ac:dyDescent="0.2">
      <c r="B30" s="30" t="s">
        <v>28</v>
      </c>
      <c r="C30" s="27">
        <v>16608497.5</v>
      </c>
      <c r="D30" s="31" t="s">
        <v>17</v>
      </c>
      <c r="E30" s="33"/>
      <c r="G30" s="32"/>
    </row>
    <row r="31" spans="2:7" ht="12.75" customHeight="1" x14ac:dyDescent="0.2">
      <c r="B31" s="30" t="s">
        <v>29</v>
      </c>
      <c r="C31" s="27">
        <v>59789406.649999999</v>
      </c>
      <c r="D31" s="31" t="s">
        <v>17</v>
      </c>
      <c r="E31" s="33"/>
      <c r="G31" s="32"/>
    </row>
    <row r="32" spans="2:7" ht="12.75" customHeight="1" x14ac:dyDescent="0.2">
      <c r="B32" s="30" t="s">
        <v>30</v>
      </c>
      <c r="C32" s="27">
        <v>101017.23</v>
      </c>
      <c r="D32" s="31" t="s">
        <v>17</v>
      </c>
      <c r="E32" s="33"/>
      <c r="G32" s="32"/>
    </row>
    <row r="33" spans="2:7" ht="12.75" customHeight="1" x14ac:dyDescent="0.2">
      <c r="B33" s="30" t="s">
        <v>31</v>
      </c>
      <c r="C33" s="27">
        <v>28017.200000000001</v>
      </c>
      <c r="D33" s="31" t="s">
        <v>17</v>
      </c>
      <c r="E33" s="33"/>
      <c r="G33" s="32"/>
    </row>
    <row r="34" spans="2:7" ht="12.75" customHeight="1" x14ac:dyDescent="0.2">
      <c r="B34" s="30" t="s">
        <v>32</v>
      </c>
      <c r="C34" s="27">
        <v>4030937.63</v>
      </c>
      <c r="D34" s="31" t="s">
        <v>17</v>
      </c>
      <c r="E34" s="33"/>
      <c r="G34" s="32"/>
    </row>
    <row r="35" spans="2:7" ht="12.75" customHeight="1" x14ac:dyDescent="0.2">
      <c r="B35" s="30" t="s">
        <v>33</v>
      </c>
      <c r="C35" s="27">
        <v>33732434.119999997</v>
      </c>
      <c r="D35" s="31" t="s">
        <v>17</v>
      </c>
      <c r="E35" s="33"/>
      <c r="G35" s="32"/>
    </row>
    <row r="36" spans="2:7" ht="12.75" customHeight="1" x14ac:dyDescent="0.2">
      <c r="B36" s="30" t="s">
        <v>34</v>
      </c>
      <c r="C36" s="27">
        <v>3603.35</v>
      </c>
      <c r="D36" s="31" t="s">
        <v>17</v>
      </c>
      <c r="E36" s="33"/>
      <c r="G36" s="32"/>
    </row>
    <row r="37" spans="2:7" ht="12.75" customHeight="1" x14ac:dyDescent="0.2">
      <c r="B37" s="30" t="s">
        <v>35</v>
      </c>
      <c r="C37" s="27">
        <v>923543.13</v>
      </c>
      <c r="D37" s="31" t="s">
        <v>17</v>
      </c>
      <c r="E37" s="33"/>
      <c r="G37" s="32"/>
    </row>
    <row r="38" spans="2:7" ht="12.75" customHeight="1" x14ac:dyDescent="0.2">
      <c r="B38" s="30" t="s">
        <v>36</v>
      </c>
      <c r="C38" s="27">
        <v>1153939.81</v>
      </c>
      <c r="D38" s="31" t="s">
        <v>17</v>
      </c>
      <c r="E38" s="33"/>
      <c r="G38" s="32"/>
    </row>
    <row r="39" spans="2:7" ht="12.75" customHeight="1" x14ac:dyDescent="0.2">
      <c r="B39" s="30" t="s">
        <v>37</v>
      </c>
      <c r="C39" s="27">
        <v>308595.45</v>
      </c>
      <c r="D39" s="31" t="s">
        <v>17</v>
      </c>
      <c r="E39" s="33"/>
      <c r="G39" s="32"/>
    </row>
    <row r="40" spans="2:7" ht="12.75" customHeight="1" x14ac:dyDescent="0.2">
      <c r="B40" s="30" t="s">
        <v>38</v>
      </c>
      <c r="C40" s="27">
        <v>268.02999999999997</v>
      </c>
      <c r="D40" s="31" t="s">
        <v>17</v>
      </c>
      <c r="E40" s="33"/>
      <c r="G40" s="32"/>
    </row>
    <row r="41" spans="2:7" ht="12.75" customHeight="1" x14ac:dyDescent="0.2">
      <c r="B41" s="30" t="s">
        <v>39</v>
      </c>
      <c r="C41" s="27">
        <v>49209.19</v>
      </c>
      <c r="D41" s="31" t="s">
        <v>17</v>
      </c>
      <c r="E41" s="33"/>
      <c r="G41" s="32"/>
    </row>
    <row r="42" spans="2:7" ht="12.75" customHeight="1" x14ac:dyDescent="0.2">
      <c r="B42" s="30" t="s">
        <v>40</v>
      </c>
      <c r="C42" s="27">
        <v>118099.69</v>
      </c>
      <c r="D42" s="31" t="s">
        <v>17</v>
      </c>
      <c r="E42" s="33"/>
      <c r="G42" s="32"/>
    </row>
    <row r="43" spans="2:7" ht="12.75" customHeight="1" x14ac:dyDescent="0.2">
      <c r="B43" s="30" t="s">
        <v>41</v>
      </c>
      <c r="C43" s="27">
        <v>72460.460000000006</v>
      </c>
      <c r="D43" s="31" t="s">
        <v>17</v>
      </c>
      <c r="E43" s="33"/>
      <c r="G43" s="32"/>
    </row>
    <row r="44" spans="2:7" ht="12.75" customHeight="1" x14ac:dyDescent="0.2">
      <c r="B44" s="30" t="s">
        <v>42</v>
      </c>
      <c r="C44" s="27">
        <v>1291842.07</v>
      </c>
      <c r="D44" s="31" t="s">
        <v>17</v>
      </c>
      <c r="E44" s="33"/>
      <c r="G44" s="32"/>
    </row>
    <row r="45" spans="2:7" ht="12.75" customHeight="1" x14ac:dyDescent="0.2">
      <c r="B45" s="30" t="s">
        <v>43</v>
      </c>
      <c r="C45" s="27">
        <v>86109.73</v>
      </c>
      <c r="D45" s="31" t="s">
        <v>17</v>
      </c>
      <c r="E45" s="33"/>
      <c r="G45" s="32"/>
    </row>
    <row r="46" spans="2:7" ht="12.75" customHeight="1" x14ac:dyDescent="0.2">
      <c r="B46" s="30" t="s">
        <v>44</v>
      </c>
      <c r="C46" s="27">
        <v>18278020.93</v>
      </c>
      <c r="D46" s="31" t="s">
        <v>17</v>
      </c>
      <c r="E46" s="33"/>
      <c r="G46" s="32"/>
    </row>
    <row r="47" spans="2:7" ht="12.75" customHeight="1" x14ac:dyDescent="0.2">
      <c r="B47" s="30" t="s">
        <v>45</v>
      </c>
      <c r="C47" s="27">
        <v>42822.35</v>
      </c>
      <c r="D47" s="31" t="s">
        <v>17</v>
      </c>
      <c r="E47" s="33"/>
      <c r="G47" s="32"/>
    </row>
    <row r="48" spans="2:7" ht="12.75" customHeight="1" x14ac:dyDescent="0.2">
      <c r="B48" s="30" t="s">
        <v>46</v>
      </c>
      <c r="C48" s="27">
        <v>226012.88</v>
      </c>
      <c r="D48" s="31" t="s">
        <v>17</v>
      </c>
      <c r="E48" s="33"/>
      <c r="G48" s="32"/>
    </row>
    <row r="49" spans="2:7" ht="12.75" customHeight="1" x14ac:dyDescent="0.2">
      <c r="B49" s="30" t="s">
        <v>47</v>
      </c>
      <c r="C49" s="27">
        <v>875556.36</v>
      </c>
      <c r="D49" s="31" t="s">
        <v>17</v>
      </c>
      <c r="E49" s="33"/>
      <c r="G49" s="32"/>
    </row>
    <row r="50" spans="2:7" ht="12.75" customHeight="1" x14ac:dyDescent="0.2">
      <c r="B50" s="30" t="s">
        <v>48</v>
      </c>
      <c r="C50" s="27">
        <v>5994036.96</v>
      </c>
      <c r="D50" s="31" t="s">
        <v>17</v>
      </c>
      <c r="E50" s="33"/>
      <c r="G50" s="32"/>
    </row>
    <row r="51" spans="2:7" ht="12.75" customHeight="1" x14ac:dyDescent="0.2">
      <c r="B51" s="30" t="s">
        <v>49</v>
      </c>
      <c r="C51" s="27">
        <v>173180670.63999999</v>
      </c>
      <c r="D51" s="31" t="s">
        <v>17</v>
      </c>
      <c r="E51" s="33"/>
      <c r="G51" s="32"/>
    </row>
    <row r="52" spans="2:7" ht="12.75" customHeight="1" x14ac:dyDescent="0.2">
      <c r="B52" s="30" t="s">
        <v>50</v>
      </c>
      <c r="C52" s="27">
        <v>6868</v>
      </c>
      <c r="D52" s="31" t="s">
        <v>17</v>
      </c>
      <c r="E52" s="33"/>
      <c r="G52" s="32"/>
    </row>
    <row r="53" spans="2:7" ht="12.75" customHeight="1" x14ac:dyDescent="0.2">
      <c r="B53" s="30" t="s">
        <v>51</v>
      </c>
      <c r="C53" s="27">
        <v>491206.87</v>
      </c>
      <c r="D53" s="31" t="s">
        <v>17</v>
      </c>
      <c r="E53" s="25"/>
      <c r="G53" s="32"/>
    </row>
    <row r="54" spans="2:7" x14ac:dyDescent="0.2">
      <c r="B54" s="30" t="s">
        <v>52</v>
      </c>
      <c r="C54" s="27">
        <v>362608.57</v>
      </c>
      <c r="D54" s="31" t="s">
        <v>17</v>
      </c>
      <c r="E54" s="33"/>
      <c r="G54" s="32"/>
    </row>
    <row r="55" spans="2:7" x14ac:dyDescent="0.2">
      <c r="B55" s="30" t="s">
        <v>53</v>
      </c>
      <c r="C55" s="27">
        <v>656232.81000000006</v>
      </c>
      <c r="D55" s="31" t="s">
        <v>17</v>
      </c>
      <c r="E55" s="33"/>
      <c r="G55" s="32"/>
    </row>
    <row r="56" spans="2:7" x14ac:dyDescent="0.2">
      <c r="B56" s="30" t="s">
        <v>54</v>
      </c>
      <c r="C56" s="27">
        <v>3093474.16</v>
      </c>
      <c r="D56" s="31" t="s">
        <v>17</v>
      </c>
      <c r="E56" s="33"/>
      <c r="G56" s="32"/>
    </row>
    <row r="57" spans="2:7" x14ac:dyDescent="0.2">
      <c r="B57" s="30" t="s">
        <v>55</v>
      </c>
      <c r="C57" s="27">
        <v>4362.29</v>
      </c>
      <c r="D57" s="31" t="s">
        <v>17</v>
      </c>
      <c r="E57" s="33"/>
      <c r="G57" s="32"/>
    </row>
    <row r="58" spans="2:7" x14ac:dyDescent="0.2">
      <c r="B58" s="30" t="s">
        <v>56</v>
      </c>
      <c r="C58" s="27">
        <v>1574156.48</v>
      </c>
      <c r="D58" s="31" t="s">
        <v>17</v>
      </c>
      <c r="E58" s="33"/>
      <c r="G58" s="32"/>
    </row>
    <row r="59" spans="2:7" x14ac:dyDescent="0.2">
      <c r="B59" s="30" t="s">
        <v>57</v>
      </c>
      <c r="C59" s="27">
        <v>21914707.280000001</v>
      </c>
      <c r="D59" s="31" t="s">
        <v>17</v>
      </c>
      <c r="E59" s="33"/>
      <c r="G59" s="32"/>
    </row>
    <row r="60" spans="2:7" x14ac:dyDescent="0.2">
      <c r="B60" s="30" t="s">
        <v>58</v>
      </c>
      <c r="C60" s="27">
        <v>11042.44</v>
      </c>
      <c r="D60" s="31" t="s">
        <v>17</v>
      </c>
      <c r="E60" s="33"/>
      <c r="G60" s="32"/>
    </row>
    <row r="61" spans="2:7" x14ac:dyDescent="0.2">
      <c r="B61" s="30" t="s">
        <v>59</v>
      </c>
      <c r="C61" s="27">
        <v>43105886.82</v>
      </c>
      <c r="D61" s="31" t="s">
        <v>17</v>
      </c>
      <c r="E61" s="33"/>
      <c r="G61" s="32"/>
    </row>
    <row r="62" spans="2:7" x14ac:dyDescent="0.2">
      <c r="B62" s="30" t="s">
        <v>60</v>
      </c>
      <c r="C62" s="27">
        <v>21996734.719999999</v>
      </c>
      <c r="D62" s="31" t="s">
        <v>17</v>
      </c>
      <c r="E62" s="33"/>
      <c r="G62" s="32"/>
    </row>
    <row r="63" spans="2:7" x14ac:dyDescent="0.2">
      <c r="B63" s="30"/>
      <c r="C63" s="27"/>
      <c r="D63" s="31"/>
      <c r="E63" s="33"/>
      <c r="G63" s="32"/>
    </row>
    <row r="64" spans="2:7" x14ac:dyDescent="0.2">
      <c r="B64" s="22" t="s">
        <v>61</v>
      </c>
      <c r="C64" s="27"/>
      <c r="D64" s="31"/>
      <c r="E64" s="25">
        <f>SUM(C64:C71)</f>
        <v>290828201.75</v>
      </c>
    </row>
    <row r="65" spans="2:5" ht="12.75" customHeight="1" x14ac:dyDescent="0.2">
      <c r="B65" s="30" t="s">
        <v>62</v>
      </c>
      <c r="C65" s="27">
        <v>171985.69</v>
      </c>
      <c r="D65" s="31" t="s">
        <v>17</v>
      </c>
      <c r="E65" s="33"/>
    </row>
    <row r="66" spans="2:5" ht="12.75" customHeight="1" x14ac:dyDescent="0.2">
      <c r="B66" s="30" t="s">
        <v>63</v>
      </c>
      <c r="C66" s="27">
        <v>1634977.55</v>
      </c>
      <c r="D66" s="31" t="s">
        <v>17</v>
      </c>
      <c r="E66" s="33"/>
    </row>
    <row r="67" spans="2:5" ht="12.75" customHeight="1" x14ac:dyDescent="0.2">
      <c r="B67" s="30" t="s">
        <v>64</v>
      </c>
      <c r="C67" s="27">
        <v>9852712.7599999998</v>
      </c>
      <c r="D67" s="31" t="s">
        <v>17</v>
      </c>
      <c r="E67" s="33"/>
    </row>
    <row r="68" spans="2:5" ht="12.75" customHeight="1" x14ac:dyDescent="0.2">
      <c r="B68" s="30" t="s">
        <v>65</v>
      </c>
      <c r="C68" s="27">
        <v>80263649.870000005</v>
      </c>
      <c r="D68" s="31" t="s">
        <v>17</v>
      </c>
      <c r="E68" s="33"/>
    </row>
    <row r="69" spans="2:5" ht="12.75" customHeight="1" x14ac:dyDescent="0.2">
      <c r="B69" s="30" t="s">
        <v>66</v>
      </c>
      <c r="C69" s="27">
        <v>98487953.719999999</v>
      </c>
      <c r="D69" s="31" t="s">
        <v>17</v>
      </c>
      <c r="E69" s="33"/>
    </row>
    <row r="70" spans="2:5" ht="12.75" customHeight="1" x14ac:dyDescent="0.2">
      <c r="B70" s="30" t="s">
        <v>67</v>
      </c>
      <c r="C70" s="27">
        <v>100416922.16</v>
      </c>
      <c r="D70" s="31" t="s">
        <v>17</v>
      </c>
      <c r="E70" s="33"/>
    </row>
    <row r="71" spans="2:5" x14ac:dyDescent="0.2">
      <c r="B71" s="34"/>
      <c r="C71" s="27"/>
      <c r="D71" s="31"/>
      <c r="E71" s="33"/>
    </row>
    <row r="72" spans="2:5" x14ac:dyDescent="0.2">
      <c r="B72" s="19"/>
      <c r="C72" s="35">
        <f>SUM(C14:C71)</f>
        <v>876614119.10000002</v>
      </c>
      <c r="D72" s="21"/>
      <c r="E72" s="36">
        <f>+E14+E18+E64</f>
        <v>876614119.10000002</v>
      </c>
    </row>
    <row r="73" spans="2:5" x14ac:dyDescent="0.2">
      <c r="B73" s="19"/>
      <c r="C73" s="19"/>
      <c r="D73" s="19"/>
      <c r="E73" s="19"/>
    </row>
    <row r="74" spans="2:5" x14ac:dyDescent="0.2">
      <c r="B74" s="19"/>
      <c r="C74" s="37"/>
      <c r="D74" s="38"/>
      <c r="E74" s="37"/>
    </row>
    <row r="75" spans="2:5" x14ac:dyDescent="0.2">
      <c r="B75" s="19"/>
      <c r="C75" s="37"/>
      <c r="D75" s="38"/>
      <c r="E75" s="37"/>
    </row>
    <row r="76" spans="2:5" x14ac:dyDescent="0.2">
      <c r="B76" s="39" t="s">
        <v>68</v>
      </c>
      <c r="C76" s="40"/>
    </row>
    <row r="77" spans="2:5" x14ac:dyDescent="0.2">
      <c r="B77" s="20" t="s">
        <v>69</v>
      </c>
      <c r="C77" s="21" t="s">
        <v>8</v>
      </c>
      <c r="D77" s="41">
        <v>2025</v>
      </c>
      <c r="E77" s="21" t="s">
        <v>70</v>
      </c>
    </row>
    <row r="78" spans="2:5" x14ac:dyDescent="0.2">
      <c r="B78" s="22" t="s">
        <v>71</v>
      </c>
      <c r="C78" s="27"/>
      <c r="D78" s="27"/>
      <c r="E78" s="27"/>
    </row>
    <row r="79" spans="2:5" ht="12.75" customHeight="1" x14ac:dyDescent="0.2">
      <c r="B79" s="30" t="s">
        <v>72</v>
      </c>
      <c r="C79" s="42">
        <v>56989.9</v>
      </c>
      <c r="D79" s="27"/>
      <c r="E79" s="27"/>
    </row>
    <row r="80" spans="2:5" ht="12.75" customHeight="1" x14ac:dyDescent="0.2">
      <c r="B80" s="30" t="s">
        <v>73</v>
      </c>
      <c r="C80" s="42">
        <v>738622.05</v>
      </c>
      <c r="D80" s="27"/>
      <c r="E80" s="27"/>
    </row>
    <row r="81" spans="2:6" ht="12.75" customHeight="1" x14ac:dyDescent="0.2">
      <c r="B81" s="30" t="s">
        <v>74</v>
      </c>
      <c r="C81" s="42">
        <v>70748</v>
      </c>
      <c r="D81" s="27"/>
      <c r="E81" s="27"/>
    </row>
    <row r="82" spans="2:6" x14ac:dyDescent="0.2">
      <c r="B82" s="43"/>
      <c r="C82" s="27"/>
      <c r="D82" s="27"/>
      <c r="E82" s="27"/>
    </row>
    <row r="83" spans="2:6" x14ac:dyDescent="0.2">
      <c r="B83" s="22" t="s">
        <v>75</v>
      </c>
      <c r="C83" s="27"/>
      <c r="D83" s="27"/>
      <c r="E83" s="27"/>
    </row>
    <row r="84" spans="2:6" x14ac:dyDescent="0.2">
      <c r="B84" s="43" t="s">
        <v>76</v>
      </c>
      <c r="C84" s="44">
        <v>0</v>
      </c>
      <c r="D84" s="27"/>
      <c r="E84" s="27"/>
    </row>
    <row r="85" spans="2:6" x14ac:dyDescent="0.2">
      <c r="B85" s="45"/>
      <c r="C85" s="27"/>
      <c r="D85" s="27"/>
      <c r="E85" s="27"/>
    </row>
    <row r="86" spans="2:6" x14ac:dyDescent="0.2">
      <c r="C86" s="35">
        <f>SUM(C78:C85)</f>
        <v>866359.95000000007</v>
      </c>
      <c r="D86" s="47">
        <f>SUM(D78:D85)</f>
        <v>0</v>
      </c>
      <c r="E86" s="47">
        <f>SUM(E78:E85)</f>
        <v>0</v>
      </c>
    </row>
    <row r="87" spans="2:6" x14ac:dyDescent="0.2">
      <c r="C87" s="37"/>
      <c r="D87" s="37"/>
      <c r="E87" s="37"/>
    </row>
    <row r="88" spans="2:6" x14ac:dyDescent="0.2">
      <c r="C88" s="37"/>
      <c r="D88" s="37"/>
      <c r="E88" s="37"/>
    </row>
    <row r="89" spans="2:6" x14ac:dyDescent="0.2">
      <c r="C89" s="37"/>
      <c r="D89" s="37"/>
      <c r="E89" s="37"/>
    </row>
    <row r="90" spans="2:6" x14ac:dyDescent="0.2">
      <c r="B90" s="20" t="s">
        <v>77</v>
      </c>
      <c r="C90" s="21" t="s">
        <v>8</v>
      </c>
      <c r="D90" s="21" t="s">
        <v>78</v>
      </c>
      <c r="E90" s="21" t="s">
        <v>79</v>
      </c>
      <c r="F90" s="21" t="s">
        <v>80</v>
      </c>
    </row>
    <row r="91" spans="2:6" ht="25.5" x14ac:dyDescent="0.2">
      <c r="B91" s="22" t="s">
        <v>81</v>
      </c>
      <c r="C91" s="48"/>
      <c r="D91" s="48"/>
      <c r="E91" s="48"/>
      <c r="F91" s="48"/>
    </row>
    <row r="92" spans="2:6" x14ac:dyDescent="0.2">
      <c r="B92" s="43" t="s">
        <v>82</v>
      </c>
      <c r="C92" s="27">
        <v>7821.13</v>
      </c>
      <c r="D92" s="27">
        <v>7821.13</v>
      </c>
      <c r="E92" s="42">
        <v>0</v>
      </c>
      <c r="F92" s="42">
        <v>0</v>
      </c>
    </row>
    <row r="93" spans="2:6" x14ac:dyDescent="0.2">
      <c r="B93" s="45"/>
      <c r="C93" s="27"/>
      <c r="D93" s="49"/>
      <c r="E93" s="42"/>
      <c r="F93" s="42"/>
    </row>
    <row r="94" spans="2:6" x14ac:dyDescent="0.2">
      <c r="C94" s="35">
        <f>SUM(C91:C93)</f>
        <v>7821.13</v>
      </c>
      <c r="D94" s="35">
        <f>SUM(D91:D93)</f>
        <v>7821.13</v>
      </c>
      <c r="E94" s="47">
        <f>SUM(E91:E93)</f>
        <v>0</v>
      </c>
      <c r="F94" s="47">
        <f>SUM(F91:F93)</f>
        <v>0</v>
      </c>
    </row>
    <row r="98" spans="2:4" x14ac:dyDescent="0.2">
      <c r="B98" s="18" t="s">
        <v>83</v>
      </c>
      <c r="C98" s="50"/>
    </row>
    <row r="99" spans="2:4" x14ac:dyDescent="0.2">
      <c r="B99" s="19"/>
    </row>
    <row r="100" spans="2:4" x14ac:dyDescent="0.2">
      <c r="B100" s="20" t="s">
        <v>84</v>
      </c>
      <c r="C100" s="21" t="s">
        <v>8</v>
      </c>
      <c r="D100" s="21" t="s">
        <v>85</v>
      </c>
    </row>
    <row r="101" spans="2:4" x14ac:dyDescent="0.2">
      <c r="B101" s="51" t="s">
        <v>86</v>
      </c>
      <c r="C101" s="52"/>
      <c r="D101" s="52">
        <v>0</v>
      </c>
    </row>
    <row r="102" spans="2:4" x14ac:dyDescent="0.2">
      <c r="B102" s="53" t="s">
        <v>87</v>
      </c>
      <c r="C102" s="29"/>
      <c r="D102" s="29">
        <v>0</v>
      </c>
    </row>
    <row r="103" spans="2:4" x14ac:dyDescent="0.2">
      <c r="B103" s="22" t="s">
        <v>88</v>
      </c>
      <c r="C103" s="29"/>
      <c r="D103" s="29"/>
    </row>
    <row r="104" spans="2:4" x14ac:dyDescent="0.2">
      <c r="B104" s="54"/>
      <c r="C104" s="55"/>
      <c r="D104" s="55">
        <v>0</v>
      </c>
    </row>
    <row r="105" spans="2:4" x14ac:dyDescent="0.2">
      <c r="B105" s="56"/>
      <c r="C105" s="47">
        <v>0</v>
      </c>
      <c r="D105" s="21"/>
    </row>
    <row r="106" spans="2:4" x14ac:dyDescent="0.2">
      <c r="B106" s="56"/>
      <c r="C106" s="38"/>
      <c r="D106" s="38"/>
    </row>
    <row r="107" spans="2:4" x14ac:dyDescent="0.2">
      <c r="B107" s="56"/>
      <c r="C107" s="38"/>
      <c r="D107" s="38"/>
    </row>
    <row r="108" spans="2:4" x14ac:dyDescent="0.2">
      <c r="B108" s="56"/>
    </row>
    <row r="109" spans="2:4" x14ac:dyDescent="0.2">
      <c r="B109" s="20" t="s">
        <v>89</v>
      </c>
      <c r="C109" s="21" t="s">
        <v>8</v>
      </c>
      <c r="D109" s="21" t="s">
        <v>85</v>
      </c>
    </row>
    <row r="110" spans="2:4" x14ac:dyDescent="0.2">
      <c r="B110" s="51" t="s">
        <v>90</v>
      </c>
      <c r="C110" s="27"/>
      <c r="D110" s="52">
        <v>0</v>
      </c>
    </row>
    <row r="111" spans="2:4" x14ac:dyDescent="0.2">
      <c r="B111" s="43" t="s">
        <v>91</v>
      </c>
      <c r="C111" s="27">
        <v>168825.64</v>
      </c>
      <c r="D111" s="29"/>
    </row>
    <row r="112" spans="2:4" x14ac:dyDescent="0.2">
      <c r="B112" s="43" t="s">
        <v>92</v>
      </c>
      <c r="C112" s="27">
        <v>15321107.58</v>
      </c>
      <c r="D112" s="29"/>
    </row>
    <row r="113" spans="2:8" x14ac:dyDescent="0.2">
      <c r="B113" s="54"/>
      <c r="C113" s="27"/>
      <c r="D113" s="55">
        <v>0</v>
      </c>
    </row>
    <row r="114" spans="2:8" x14ac:dyDescent="0.2">
      <c r="B114" s="56"/>
      <c r="C114" s="35">
        <f>SUM(C110:C113)</f>
        <v>15489933.220000001</v>
      </c>
      <c r="D114" s="21"/>
    </row>
    <row r="115" spans="2:8" x14ac:dyDescent="0.2">
      <c r="B115" s="56"/>
      <c r="C115" s="56"/>
      <c r="D115" s="56"/>
      <c r="E115" s="56"/>
    </row>
    <row r="116" spans="2:8" x14ac:dyDescent="0.2">
      <c r="B116" s="18" t="s">
        <v>93</v>
      </c>
    </row>
    <row r="117" spans="2:8" x14ac:dyDescent="0.2">
      <c r="B117" s="19"/>
    </row>
    <row r="118" spans="2:8" ht="25.5" x14ac:dyDescent="0.2">
      <c r="B118" s="20" t="s">
        <v>94</v>
      </c>
      <c r="C118" s="21" t="s">
        <v>8</v>
      </c>
      <c r="D118" s="21" t="s">
        <v>9</v>
      </c>
      <c r="E118" s="21" t="s">
        <v>95</v>
      </c>
      <c r="F118" s="57" t="s">
        <v>96</v>
      </c>
      <c r="G118" s="21" t="s">
        <v>97</v>
      </c>
    </row>
    <row r="119" spans="2:8" x14ac:dyDescent="0.2">
      <c r="B119" s="58" t="s">
        <v>98</v>
      </c>
      <c r="C119" s="32"/>
      <c r="D119" s="32">
        <v>0</v>
      </c>
      <c r="E119" s="32">
        <v>0</v>
      </c>
      <c r="F119" s="32">
        <v>0</v>
      </c>
      <c r="G119" s="59">
        <v>0</v>
      </c>
    </row>
    <row r="120" spans="2:8" x14ac:dyDescent="0.2">
      <c r="B120" s="58"/>
      <c r="C120" s="60" t="s">
        <v>99</v>
      </c>
      <c r="D120" s="60"/>
      <c r="E120" s="60"/>
      <c r="F120" s="60"/>
      <c r="G120" s="61"/>
    </row>
    <row r="121" spans="2:8" x14ac:dyDescent="0.2">
      <c r="B121" s="58"/>
      <c r="C121" s="60"/>
      <c r="D121" s="60"/>
      <c r="E121" s="60"/>
      <c r="F121" s="60"/>
      <c r="G121" s="61"/>
    </row>
    <row r="122" spans="2:8" x14ac:dyDescent="0.2">
      <c r="B122" s="62"/>
      <c r="C122" s="63"/>
      <c r="D122" s="63">
        <v>0</v>
      </c>
      <c r="E122" s="63">
        <v>0</v>
      </c>
      <c r="F122" s="63">
        <v>0</v>
      </c>
      <c r="G122" s="64">
        <v>0</v>
      </c>
    </row>
    <row r="123" spans="2:8" x14ac:dyDescent="0.2">
      <c r="B123" s="56"/>
      <c r="C123" s="47">
        <v>0</v>
      </c>
      <c r="D123" s="65">
        <v>0</v>
      </c>
      <c r="E123" s="66">
        <v>0</v>
      </c>
      <c r="F123" s="66">
        <v>0</v>
      </c>
      <c r="G123" s="67">
        <v>0</v>
      </c>
    </row>
    <row r="124" spans="2:8" x14ac:dyDescent="0.2">
      <c r="B124" s="56"/>
      <c r="C124" s="56"/>
      <c r="D124" s="56"/>
      <c r="E124" s="56"/>
      <c r="F124" s="56"/>
      <c r="G124" s="56"/>
      <c r="H124" s="56"/>
    </row>
    <row r="125" spans="2:8" x14ac:dyDescent="0.2">
      <c r="B125" s="56"/>
      <c r="C125" s="68"/>
      <c r="D125" s="68"/>
      <c r="E125" s="68"/>
      <c r="F125" s="68"/>
      <c r="G125" s="68"/>
    </row>
    <row r="126" spans="2:8" x14ac:dyDescent="0.2">
      <c r="B126" s="20" t="s">
        <v>100</v>
      </c>
      <c r="C126" s="21" t="s">
        <v>8</v>
      </c>
      <c r="D126" s="21" t="s">
        <v>9</v>
      </c>
      <c r="E126" s="21" t="s">
        <v>95</v>
      </c>
      <c r="F126" s="57"/>
      <c r="G126" s="21"/>
    </row>
    <row r="127" spans="2:8" x14ac:dyDescent="0.2">
      <c r="B127" s="58" t="s">
        <v>101</v>
      </c>
      <c r="C127" s="32"/>
      <c r="D127" s="32">
        <v>0</v>
      </c>
      <c r="E127" s="32">
        <v>0</v>
      </c>
      <c r="F127" s="32">
        <v>0</v>
      </c>
      <c r="G127" s="59">
        <v>0</v>
      </c>
    </row>
    <row r="128" spans="2:8" x14ac:dyDescent="0.2">
      <c r="B128" s="58"/>
      <c r="C128" s="69" t="s">
        <v>102</v>
      </c>
      <c r="D128" s="69"/>
      <c r="E128" s="69"/>
      <c r="F128" s="69"/>
      <c r="G128" s="70"/>
    </row>
    <row r="129" spans="2:7" x14ac:dyDescent="0.2">
      <c r="B129" s="58"/>
      <c r="C129" s="69"/>
      <c r="D129" s="69"/>
      <c r="E129" s="69"/>
      <c r="F129" s="69"/>
      <c r="G129" s="70"/>
    </row>
    <row r="130" spans="2:7" x14ac:dyDescent="0.2">
      <c r="B130" s="58"/>
      <c r="C130" s="69"/>
      <c r="D130" s="69"/>
      <c r="E130" s="69"/>
      <c r="F130" s="69"/>
      <c r="G130" s="70"/>
    </row>
    <row r="131" spans="2:7" x14ac:dyDescent="0.2">
      <c r="B131" s="58"/>
      <c r="C131" s="69"/>
      <c r="D131" s="69"/>
      <c r="E131" s="69"/>
      <c r="F131" s="69"/>
      <c r="G131" s="70"/>
    </row>
    <row r="132" spans="2:7" x14ac:dyDescent="0.2">
      <c r="B132" s="62"/>
      <c r="C132" s="63"/>
      <c r="D132" s="63">
        <v>0</v>
      </c>
      <c r="E132" s="63">
        <v>0</v>
      </c>
      <c r="F132" s="63">
        <v>0</v>
      </c>
      <c r="G132" s="64">
        <v>0</v>
      </c>
    </row>
    <row r="133" spans="2:7" x14ac:dyDescent="0.2">
      <c r="B133" s="56"/>
      <c r="C133" s="47">
        <v>0</v>
      </c>
      <c r="D133" s="65">
        <v>0</v>
      </c>
      <c r="E133" s="66">
        <v>0</v>
      </c>
      <c r="F133" s="66">
        <v>0</v>
      </c>
      <c r="G133" s="67">
        <v>0</v>
      </c>
    </row>
    <row r="134" spans="2:7" x14ac:dyDescent="0.2">
      <c r="B134" s="56"/>
      <c r="C134" s="56"/>
      <c r="D134" s="56"/>
      <c r="E134" s="56"/>
      <c r="F134" s="56"/>
      <c r="G134" s="56"/>
    </row>
    <row r="135" spans="2:7" x14ac:dyDescent="0.2">
      <c r="B135" s="56"/>
      <c r="C135" s="68"/>
      <c r="D135" s="68"/>
      <c r="E135" s="68"/>
      <c r="F135" s="68"/>
      <c r="G135" s="68"/>
    </row>
    <row r="136" spans="2:7" x14ac:dyDescent="0.2">
      <c r="B136" s="20" t="s">
        <v>103</v>
      </c>
      <c r="C136" s="21" t="s">
        <v>8</v>
      </c>
      <c r="D136" s="21" t="s">
        <v>78</v>
      </c>
      <c r="E136" s="21" t="s">
        <v>79</v>
      </c>
      <c r="F136" s="21" t="s">
        <v>80</v>
      </c>
      <c r="G136" s="68"/>
    </row>
    <row r="137" spans="2:7" x14ac:dyDescent="0.2">
      <c r="B137" s="22" t="s">
        <v>104</v>
      </c>
      <c r="C137" s="71"/>
      <c r="D137" s="72"/>
      <c r="E137" s="72"/>
      <c r="F137" s="72"/>
      <c r="G137" s="68"/>
    </row>
    <row r="138" spans="2:7" ht="12.75" customHeight="1" x14ac:dyDescent="0.2">
      <c r="B138" s="43" t="s">
        <v>105</v>
      </c>
      <c r="C138" s="27">
        <v>359828002.48000002</v>
      </c>
      <c r="D138" s="72"/>
      <c r="E138" s="72"/>
      <c r="F138" s="72"/>
      <c r="G138" s="68"/>
    </row>
    <row r="139" spans="2:7" ht="12.75" customHeight="1" x14ac:dyDescent="0.2">
      <c r="B139" s="43" t="s">
        <v>106</v>
      </c>
      <c r="C139" s="27">
        <v>260955249.31999999</v>
      </c>
      <c r="D139" s="72"/>
      <c r="E139" s="72"/>
      <c r="F139" s="72"/>
      <c r="G139" s="68"/>
    </row>
    <row r="140" spans="2:7" ht="12.75" customHeight="1" x14ac:dyDescent="0.2">
      <c r="B140" s="43" t="s">
        <v>107</v>
      </c>
      <c r="C140" s="27">
        <v>154119265.28999999</v>
      </c>
      <c r="D140" s="72"/>
      <c r="E140" s="72"/>
      <c r="F140" s="72"/>
      <c r="G140" s="68"/>
    </row>
    <row r="141" spans="2:7" ht="12.75" customHeight="1" x14ac:dyDescent="0.2">
      <c r="B141" s="43" t="s">
        <v>108</v>
      </c>
      <c r="C141" s="27">
        <v>43395.88</v>
      </c>
      <c r="D141" s="72"/>
      <c r="E141" s="72"/>
      <c r="F141" s="72"/>
      <c r="G141" s="68"/>
    </row>
    <row r="142" spans="2:7" ht="12.75" customHeight="1" x14ac:dyDescent="0.2">
      <c r="B142" s="43" t="s">
        <v>109</v>
      </c>
      <c r="C142" s="27">
        <v>13346837.57</v>
      </c>
      <c r="D142" s="72"/>
      <c r="E142" s="72"/>
      <c r="F142" s="72"/>
      <c r="G142" s="68"/>
    </row>
    <row r="143" spans="2:7" ht="12.75" customHeight="1" x14ac:dyDescent="0.2">
      <c r="B143" s="43" t="s">
        <v>110</v>
      </c>
      <c r="C143" s="27">
        <v>11905967.93</v>
      </c>
      <c r="D143" s="72"/>
      <c r="E143" s="72"/>
      <c r="F143" s="72"/>
      <c r="G143" s="68"/>
    </row>
    <row r="144" spans="2:7" x14ac:dyDescent="0.2">
      <c r="B144" s="45"/>
      <c r="C144" s="27"/>
      <c r="D144" s="73"/>
      <c r="E144" s="73"/>
      <c r="F144" s="73"/>
      <c r="G144" s="68"/>
    </row>
    <row r="145" spans="2:7" x14ac:dyDescent="0.2">
      <c r="B145" s="56"/>
      <c r="C145" s="35">
        <f>SUM(C138:C144)</f>
        <v>800198718.46999991</v>
      </c>
      <c r="D145" s="35">
        <f>SUM(D138:D144)</f>
        <v>0</v>
      </c>
      <c r="E145" s="35">
        <f>SUM(E138:E144)</f>
        <v>0</v>
      </c>
      <c r="F145" s="35">
        <f>SUM(F138:F144)</f>
        <v>0</v>
      </c>
      <c r="G145" s="68"/>
    </row>
    <row r="146" spans="2:7" x14ac:dyDescent="0.2">
      <c r="B146" s="56"/>
      <c r="C146" s="68"/>
      <c r="D146" s="68"/>
      <c r="E146" s="68"/>
      <c r="F146" s="68"/>
      <c r="G146" s="68"/>
    </row>
    <row r="147" spans="2:7" x14ac:dyDescent="0.2">
      <c r="B147" s="56"/>
      <c r="C147" s="68"/>
      <c r="D147" s="68"/>
      <c r="E147" s="68"/>
      <c r="F147" s="68"/>
      <c r="G147" s="68"/>
    </row>
    <row r="148" spans="2:7" x14ac:dyDescent="0.2">
      <c r="B148" s="18" t="s">
        <v>111</v>
      </c>
      <c r="C148" s="50"/>
    </row>
    <row r="149" spans="2:7" x14ac:dyDescent="0.2">
      <c r="B149" s="19"/>
    </row>
    <row r="150" spans="2:7" x14ac:dyDescent="0.2">
      <c r="B150" s="20" t="s">
        <v>112</v>
      </c>
      <c r="C150" s="21" t="s">
        <v>113</v>
      </c>
      <c r="D150" s="21" t="s">
        <v>114</v>
      </c>
      <c r="E150" s="21" t="s">
        <v>115</v>
      </c>
      <c r="F150" s="21" t="s">
        <v>116</v>
      </c>
    </row>
    <row r="151" spans="2:7" x14ac:dyDescent="0.2">
      <c r="B151" s="22" t="s">
        <v>117</v>
      </c>
      <c r="C151" s="27"/>
      <c r="D151" s="27"/>
      <c r="E151" s="27"/>
      <c r="F151" s="29"/>
    </row>
    <row r="152" spans="2:7" x14ac:dyDescent="0.2">
      <c r="B152" s="22" t="s">
        <v>118</v>
      </c>
      <c r="C152" s="27"/>
      <c r="D152" s="27"/>
      <c r="E152" s="27"/>
      <c r="F152" s="29"/>
    </row>
    <row r="153" spans="2:7" x14ac:dyDescent="0.2">
      <c r="B153" s="43" t="s">
        <v>119</v>
      </c>
      <c r="C153" s="27">
        <v>2229641.1</v>
      </c>
      <c r="D153" s="27">
        <v>2208363.29</v>
      </c>
      <c r="E153" s="27">
        <f>+D153-C153</f>
        <v>-21277.810000000056</v>
      </c>
      <c r="F153" s="29"/>
    </row>
    <row r="154" spans="2:7" x14ac:dyDescent="0.2">
      <c r="B154" s="43"/>
      <c r="C154" s="27"/>
      <c r="D154" s="27"/>
      <c r="E154" s="27"/>
      <c r="F154" s="29"/>
    </row>
    <row r="155" spans="2:7" x14ac:dyDescent="0.2">
      <c r="B155" s="74" t="s">
        <v>120</v>
      </c>
      <c r="C155" s="75">
        <f>+C153</f>
        <v>2229641.1</v>
      </c>
      <c r="D155" s="75">
        <f>+D153</f>
        <v>2208363.29</v>
      </c>
      <c r="E155" s="75">
        <f>+D155-C155</f>
        <v>-21277.810000000056</v>
      </c>
      <c r="F155" s="29"/>
    </row>
    <row r="156" spans="2:7" x14ac:dyDescent="0.2">
      <c r="B156" s="22" t="s">
        <v>121</v>
      </c>
      <c r="C156" s="27"/>
      <c r="D156" s="27"/>
      <c r="E156" s="27"/>
      <c r="F156" s="29"/>
    </row>
    <row r="157" spans="2:7" x14ac:dyDescent="0.2">
      <c r="B157" s="43" t="s">
        <v>122</v>
      </c>
      <c r="C157" s="27">
        <v>2160328</v>
      </c>
      <c r="D157" s="27">
        <v>2160328</v>
      </c>
      <c r="E157" s="27">
        <f>+D157-C157</f>
        <v>0</v>
      </c>
      <c r="F157" s="29"/>
    </row>
    <row r="158" spans="2:7" x14ac:dyDescent="0.2">
      <c r="B158" s="43"/>
      <c r="C158" s="27"/>
      <c r="D158" s="27"/>
      <c r="E158" s="27"/>
      <c r="F158" s="29"/>
    </row>
    <row r="159" spans="2:7" x14ac:dyDescent="0.2">
      <c r="B159" s="74" t="s">
        <v>120</v>
      </c>
      <c r="C159" s="75">
        <f>+C157</f>
        <v>2160328</v>
      </c>
      <c r="D159" s="75">
        <f>+D157</f>
        <v>2160328</v>
      </c>
      <c r="E159" s="75">
        <f>+D159-C159</f>
        <v>0</v>
      </c>
      <c r="F159" s="29"/>
    </row>
    <row r="160" spans="2:7" x14ac:dyDescent="0.2">
      <c r="B160" s="54"/>
      <c r="C160" s="49"/>
      <c r="D160" s="49"/>
      <c r="E160" s="49"/>
      <c r="F160" s="55">
        <v>0</v>
      </c>
    </row>
    <row r="161" spans="2:8" x14ac:dyDescent="0.2">
      <c r="C161" s="35">
        <f>+C155+C159</f>
        <v>4389969.0999999996</v>
      </c>
      <c r="D161" s="35">
        <f>+D155+D159</f>
        <v>4368691.29</v>
      </c>
      <c r="E161" s="35">
        <f>+E155+E159</f>
        <v>-21277.810000000056</v>
      </c>
      <c r="F161" s="76"/>
    </row>
    <row r="162" spans="2:8" x14ac:dyDescent="0.2">
      <c r="C162" s="46"/>
      <c r="D162" s="46"/>
      <c r="E162" s="46"/>
      <c r="F162" s="46"/>
      <c r="G162" s="46"/>
    </row>
    <row r="163" spans="2:8" x14ac:dyDescent="0.2">
      <c r="B163" s="77"/>
      <c r="C163" s="78"/>
      <c r="D163" s="78"/>
      <c r="E163" s="78"/>
      <c r="F163" s="32"/>
    </row>
    <row r="164" spans="2:8" x14ac:dyDescent="0.2">
      <c r="B164" s="20" t="s">
        <v>112</v>
      </c>
      <c r="C164" s="21" t="s">
        <v>113</v>
      </c>
      <c r="D164" s="21" t="s">
        <v>114</v>
      </c>
      <c r="E164" s="21" t="s">
        <v>115</v>
      </c>
      <c r="F164" s="21" t="s">
        <v>116</v>
      </c>
    </row>
    <row r="165" spans="2:8" x14ac:dyDescent="0.2">
      <c r="B165" s="22" t="s">
        <v>123</v>
      </c>
      <c r="C165" s="27"/>
      <c r="D165" s="27"/>
      <c r="E165" s="27"/>
      <c r="F165" s="29"/>
    </row>
    <row r="166" spans="2:8" x14ac:dyDescent="0.2">
      <c r="B166" s="43" t="s">
        <v>124</v>
      </c>
      <c r="C166" s="27">
        <v>-1559144.74</v>
      </c>
      <c r="D166" s="27">
        <v>-1610980.9</v>
      </c>
      <c r="E166" s="27">
        <f>+D166-C166</f>
        <v>-51836.159999999916</v>
      </c>
      <c r="F166" s="29"/>
      <c r="H166" s="32"/>
    </row>
    <row r="167" spans="2:8" x14ac:dyDescent="0.2">
      <c r="B167" s="43" t="s">
        <v>125</v>
      </c>
      <c r="C167" s="27">
        <v>-1225937</v>
      </c>
      <c r="D167" s="27">
        <v>-1321602.06</v>
      </c>
      <c r="E167" s="27">
        <f>+D167-C167</f>
        <v>-95665.060000000056</v>
      </c>
      <c r="F167" s="29"/>
    </row>
    <row r="168" spans="2:8" x14ac:dyDescent="0.2">
      <c r="B168" s="54"/>
      <c r="C168" s="27"/>
      <c r="D168" s="27"/>
      <c r="E168" s="27"/>
      <c r="F168" s="55">
        <v>0</v>
      </c>
    </row>
    <row r="169" spans="2:8" x14ac:dyDescent="0.2">
      <c r="C169" s="35">
        <f>SUM(C165:C168)</f>
        <v>-2785081.74</v>
      </c>
      <c r="D169" s="35">
        <f>SUM(D165:D168)</f>
        <v>-2932582.96</v>
      </c>
      <c r="E169" s="35">
        <f>SUM(E165:E168)</f>
        <v>-147501.21999999997</v>
      </c>
      <c r="F169" s="76"/>
    </row>
    <row r="170" spans="2:8" x14ac:dyDescent="0.2">
      <c r="C170" s="46"/>
      <c r="D170" s="46"/>
      <c r="E170" s="46"/>
      <c r="F170" s="46"/>
    </row>
    <row r="171" spans="2:8" x14ac:dyDescent="0.2">
      <c r="C171" s="46"/>
      <c r="D171" s="46"/>
      <c r="E171" s="46"/>
      <c r="F171" s="46"/>
    </row>
    <row r="172" spans="2:8" x14ac:dyDescent="0.2">
      <c r="B172" s="20" t="s">
        <v>126</v>
      </c>
      <c r="C172" s="21" t="s">
        <v>113</v>
      </c>
      <c r="D172" s="21" t="s">
        <v>114</v>
      </c>
      <c r="E172" s="21" t="s">
        <v>115</v>
      </c>
      <c r="F172" s="21" t="s">
        <v>116</v>
      </c>
    </row>
    <row r="173" spans="2:8" x14ac:dyDescent="0.2">
      <c r="B173" s="51" t="s">
        <v>127</v>
      </c>
      <c r="C173" s="52"/>
      <c r="D173" s="52"/>
      <c r="E173" s="52"/>
      <c r="F173" s="52"/>
    </row>
    <row r="174" spans="2:8" x14ac:dyDescent="0.2">
      <c r="B174" s="22" t="s">
        <v>128</v>
      </c>
      <c r="C174" s="79" t="s">
        <v>87</v>
      </c>
      <c r="D174" s="80"/>
      <c r="E174" s="81"/>
      <c r="F174" s="29"/>
    </row>
    <row r="175" spans="2:8" x14ac:dyDescent="0.2">
      <c r="B175" s="22" t="s">
        <v>129</v>
      </c>
      <c r="C175" s="29"/>
      <c r="D175" s="29"/>
      <c r="E175" s="29"/>
      <c r="F175" s="29"/>
    </row>
    <row r="176" spans="2:8" x14ac:dyDescent="0.2">
      <c r="B176" s="54"/>
      <c r="C176" s="55"/>
      <c r="D176" s="55"/>
      <c r="E176" s="55"/>
      <c r="F176" s="55"/>
    </row>
    <row r="177" spans="2:6" x14ac:dyDescent="0.2">
      <c r="C177" s="47">
        <v>0</v>
      </c>
      <c r="D177" s="47">
        <v>0</v>
      </c>
      <c r="E177" s="21"/>
      <c r="F177" s="76"/>
    </row>
    <row r="178" spans="2:6" x14ac:dyDescent="0.2">
      <c r="C178" s="46"/>
      <c r="D178" s="46"/>
      <c r="E178" s="46"/>
      <c r="F178" s="46"/>
    </row>
    <row r="179" spans="2:6" x14ac:dyDescent="0.2">
      <c r="C179" s="46"/>
      <c r="D179" s="46"/>
      <c r="E179" s="46"/>
      <c r="F179" s="46"/>
    </row>
    <row r="180" spans="2:6" x14ac:dyDescent="0.2">
      <c r="B180" s="20" t="s">
        <v>130</v>
      </c>
      <c r="C180" s="21" t="s">
        <v>8</v>
      </c>
    </row>
    <row r="181" spans="2:6" x14ac:dyDescent="0.2">
      <c r="B181" s="51" t="s">
        <v>131</v>
      </c>
      <c r="C181" s="33"/>
    </row>
    <row r="182" spans="2:6" ht="25.5" x14ac:dyDescent="0.2">
      <c r="B182" s="22" t="s">
        <v>132</v>
      </c>
      <c r="C182" s="33"/>
    </row>
    <row r="183" spans="2:6" x14ac:dyDescent="0.2">
      <c r="B183" s="43" t="s">
        <v>133</v>
      </c>
      <c r="C183" s="33">
        <v>-213714812.56999999</v>
      </c>
    </row>
    <row r="184" spans="2:6" x14ac:dyDescent="0.2">
      <c r="B184" s="54"/>
      <c r="C184" s="33"/>
    </row>
    <row r="185" spans="2:6" x14ac:dyDescent="0.2">
      <c r="C185" s="82">
        <f>SUM(C181:C184)</f>
        <v>-213714812.56999999</v>
      </c>
    </row>
    <row r="186" spans="2:6" x14ac:dyDescent="0.2">
      <c r="C186" s="37"/>
    </row>
    <row r="188" spans="2:6" x14ac:dyDescent="0.2">
      <c r="B188" s="83" t="s">
        <v>134</v>
      </c>
      <c r="C188" s="84" t="s">
        <v>8</v>
      </c>
      <c r="D188" s="85" t="s">
        <v>135</v>
      </c>
    </row>
    <row r="189" spans="2:6" x14ac:dyDescent="0.2">
      <c r="B189" s="86"/>
      <c r="C189" s="87"/>
      <c r="D189" s="88"/>
    </row>
    <row r="190" spans="2:6" x14ac:dyDescent="0.2">
      <c r="B190" s="89" t="s">
        <v>87</v>
      </c>
      <c r="C190" s="90"/>
      <c r="D190" s="90"/>
    </row>
    <row r="191" spans="2:6" x14ac:dyDescent="0.2">
      <c r="B191" s="91"/>
      <c r="C191" s="92"/>
      <c r="D191" s="92"/>
    </row>
    <row r="192" spans="2:6" x14ac:dyDescent="0.2">
      <c r="C192" s="47">
        <v>0</v>
      </c>
      <c r="D192" s="21"/>
    </row>
    <row r="193" spans="2:6" x14ac:dyDescent="0.2">
      <c r="C193" s="46"/>
      <c r="D193" s="46"/>
      <c r="E193" s="46"/>
    </row>
    <row r="194" spans="2:6" x14ac:dyDescent="0.2">
      <c r="C194" s="46"/>
      <c r="D194" s="46"/>
      <c r="E194" s="46"/>
    </row>
    <row r="195" spans="2:6" x14ac:dyDescent="0.2">
      <c r="B195" s="15" t="s">
        <v>136</v>
      </c>
    </row>
    <row r="197" spans="2:6" x14ac:dyDescent="0.2">
      <c r="B197" s="83" t="s">
        <v>137</v>
      </c>
      <c r="C197" s="93" t="s">
        <v>8</v>
      </c>
      <c r="D197" s="21" t="s">
        <v>78</v>
      </c>
      <c r="E197" s="21" t="s">
        <v>79</v>
      </c>
      <c r="F197" s="21" t="s">
        <v>80</v>
      </c>
    </row>
    <row r="198" spans="2:6" x14ac:dyDescent="0.2">
      <c r="B198" s="51" t="s">
        <v>138</v>
      </c>
      <c r="C198" s="27"/>
      <c r="D198" s="27"/>
      <c r="E198" s="27"/>
      <c r="F198" s="27"/>
    </row>
    <row r="199" spans="2:6" x14ac:dyDescent="0.2">
      <c r="B199" s="22" t="s">
        <v>139</v>
      </c>
      <c r="C199" s="27"/>
      <c r="D199" s="94">
        <f>SUM(D200:D212)</f>
        <v>486836.60000000003</v>
      </c>
      <c r="E199" s="27"/>
      <c r="F199" s="27"/>
    </row>
    <row r="200" spans="2:6" ht="12.75" customHeight="1" x14ac:dyDescent="0.2">
      <c r="B200" s="95" t="s">
        <v>140</v>
      </c>
      <c r="C200" s="27">
        <v>22466.65</v>
      </c>
      <c r="D200" s="27">
        <v>22466.65</v>
      </c>
      <c r="E200" s="27"/>
      <c r="F200" s="27"/>
    </row>
    <row r="201" spans="2:6" ht="12.75" customHeight="1" x14ac:dyDescent="0.2">
      <c r="B201" s="95" t="s">
        <v>141</v>
      </c>
      <c r="C201" s="27">
        <v>45820.13</v>
      </c>
      <c r="D201" s="27">
        <v>45820.13</v>
      </c>
      <c r="E201" s="27"/>
      <c r="F201" s="27"/>
    </row>
    <row r="202" spans="2:6" ht="12.75" customHeight="1" x14ac:dyDescent="0.2">
      <c r="B202" s="95" t="s">
        <v>142</v>
      </c>
      <c r="C202" s="27">
        <v>17708.38</v>
      </c>
      <c r="D202" s="27">
        <v>17708.38</v>
      </c>
      <c r="E202" s="27"/>
      <c r="F202" s="27"/>
    </row>
    <row r="203" spans="2:6" ht="12.75" customHeight="1" x14ac:dyDescent="0.2">
      <c r="B203" s="95" t="s">
        <v>143</v>
      </c>
      <c r="C203" s="27">
        <v>329461</v>
      </c>
      <c r="D203" s="27">
        <v>329461</v>
      </c>
      <c r="E203" s="27"/>
      <c r="F203" s="27"/>
    </row>
    <row r="204" spans="2:6" ht="12.75" customHeight="1" x14ac:dyDescent="0.2">
      <c r="B204" s="95" t="s">
        <v>144</v>
      </c>
      <c r="C204" s="27">
        <v>5894.96</v>
      </c>
      <c r="D204" s="27">
        <v>5894.96</v>
      </c>
      <c r="E204" s="27"/>
      <c r="F204" s="27"/>
    </row>
    <row r="205" spans="2:6" ht="12.75" customHeight="1" x14ac:dyDescent="0.2">
      <c r="B205" s="95" t="s">
        <v>145</v>
      </c>
      <c r="C205" s="27">
        <v>1507.8</v>
      </c>
      <c r="D205" s="27">
        <v>1507.8</v>
      </c>
      <c r="E205" s="27"/>
      <c r="F205" s="27"/>
    </row>
    <row r="206" spans="2:6" ht="12.75" customHeight="1" x14ac:dyDescent="0.2">
      <c r="B206" s="95" t="s">
        <v>146</v>
      </c>
      <c r="C206" s="27">
        <v>362.45</v>
      </c>
      <c r="D206" s="27">
        <v>362.45</v>
      </c>
      <c r="E206" s="27"/>
      <c r="F206" s="27"/>
    </row>
    <row r="207" spans="2:6" ht="12.75" customHeight="1" x14ac:dyDescent="0.2">
      <c r="B207" s="95" t="s">
        <v>147</v>
      </c>
      <c r="C207" s="27">
        <v>775.68</v>
      </c>
      <c r="D207" s="27">
        <v>775.68</v>
      </c>
      <c r="E207" s="27"/>
      <c r="F207" s="27"/>
    </row>
    <row r="208" spans="2:6" ht="12.75" customHeight="1" x14ac:dyDescent="0.2">
      <c r="B208" s="95" t="s">
        <v>148</v>
      </c>
      <c r="C208" s="27">
        <v>814.81</v>
      </c>
      <c r="D208" s="27">
        <v>814.81</v>
      </c>
      <c r="E208" s="27"/>
      <c r="F208" s="27"/>
    </row>
    <row r="209" spans="2:9" ht="12.75" customHeight="1" x14ac:dyDescent="0.2">
      <c r="B209" s="95" t="s">
        <v>149</v>
      </c>
      <c r="C209" s="27">
        <v>4490</v>
      </c>
      <c r="D209" s="27">
        <v>4490</v>
      </c>
      <c r="E209" s="27"/>
      <c r="F209" s="27"/>
    </row>
    <row r="210" spans="2:9" ht="12.75" customHeight="1" x14ac:dyDescent="0.2">
      <c r="B210" s="95" t="s">
        <v>150</v>
      </c>
      <c r="C210" s="27">
        <v>57511.360000000001</v>
      </c>
      <c r="D210" s="27">
        <v>57511.360000000001</v>
      </c>
      <c r="E210" s="27"/>
      <c r="F210" s="27"/>
    </row>
    <row r="211" spans="2:9" ht="12.75" customHeight="1" x14ac:dyDescent="0.2">
      <c r="B211" s="95" t="s">
        <v>151</v>
      </c>
      <c r="C211" s="27">
        <v>23.38</v>
      </c>
      <c r="D211" s="27">
        <v>23.38</v>
      </c>
      <c r="E211" s="27"/>
      <c r="F211" s="27"/>
    </row>
    <row r="212" spans="2:9" ht="12.75" customHeight="1" x14ac:dyDescent="0.2">
      <c r="B212" s="95"/>
      <c r="C212" s="27"/>
      <c r="D212" s="27"/>
      <c r="E212" s="27"/>
      <c r="F212" s="27"/>
    </row>
    <row r="213" spans="2:9" x14ac:dyDescent="0.2">
      <c r="B213" s="22" t="s">
        <v>152</v>
      </c>
      <c r="C213" s="27"/>
      <c r="D213" s="94">
        <f>SUM(D214:D239)</f>
        <v>55860839.530000001</v>
      </c>
      <c r="E213" s="27"/>
      <c r="F213" s="27"/>
    </row>
    <row r="214" spans="2:9" ht="12.75" customHeight="1" x14ac:dyDescent="0.2">
      <c r="B214" s="43" t="s">
        <v>153</v>
      </c>
      <c r="C214" s="27">
        <v>55569.89</v>
      </c>
      <c r="D214" s="27">
        <v>55569.89</v>
      </c>
      <c r="E214" s="27"/>
      <c r="F214" s="27"/>
    </row>
    <row r="215" spans="2:9" ht="12.75" customHeight="1" x14ac:dyDescent="0.2">
      <c r="B215" s="43" t="s">
        <v>154</v>
      </c>
      <c r="C215" s="27">
        <v>13978651.15</v>
      </c>
      <c r="D215" s="27">
        <v>13978651.15</v>
      </c>
      <c r="E215" s="27"/>
      <c r="F215" s="27"/>
    </row>
    <row r="216" spans="2:9" ht="12.75" customHeight="1" x14ac:dyDescent="0.2">
      <c r="B216" s="43" t="s">
        <v>155</v>
      </c>
      <c r="C216" s="27">
        <v>231349.3</v>
      </c>
      <c r="D216" s="27">
        <v>231349.3</v>
      </c>
      <c r="E216" s="27"/>
      <c r="F216" s="27"/>
    </row>
    <row r="217" spans="2:9" ht="12.75" customHeight="1" x14ac:dyDescent="0.2">
      <c r="B217" s="43" t="s">
        <v>156</v>
      </c>
      <c r="C217" s="27">
        <v>47565.9</v>
      </c>
      <c r="D217" s="27">
        <v>47565.9</v>
      </c>
      <c r="E217" s="27"/>
      <c r="F217" s="27"/>
    </row>
    <row r="218" spans="2:9" ht="12.75" customHeight="1" x14ac:dyDescent="0.2">
      <c r="B218" s="43" t="s">
        <v>157</v>
      </c>
      <c r="C218" s="27">
        <v>8385.2199999999993</v>
      </c>
      <c r="D218" s="27">
        <v>8385.2199999999993</v>
      </c>
      <c r="E218" s="27"/>
      <c r="F218" s="27"/>
    </row>
    <row r="219" spans="2:9" ht="12.75" customHeight="1" x14ac:dyDescent="0.2">
      <c r="B219" s="43" t="s">
        <v>158</v>
      </c>
      <c r="C219" s="27">
        <v>459605.36</v>
      </c>
      <c r="D219" s="27">
        <v>459605.36</v>
      </c>
      <c r="E219" s="27"/>
      <c r="F219" s="27"/>
    </row>
    <row r="220" spans="2:9" ht="12.75" customHeight="1" x14ac:dyDescent="0.2">
      <c r="B220" s="43" t="s">
        <v>159</v>
      </c>
      <c r="C220" s="27">
        <v>2098950.38</v>
      </c>
      <c r="D220" s="27">
        <v>2098950.38</v>
      </c>
      <c r="E220" s="27"/>
      <c r="F220" s="27"/>
      <c r="H220" s="32"/>
      <c r="I220" s="96"/>
    </row>
    <row r="221" spans="2:9" ht="12.75" customHeight="1" x14ac:dyDescent="0.2">
      <c r="B221" s="43" t="s">
        <v>160</v>
      </c>
      <c r="C221" s="27">
        <v>528346.93999999994</v>
      </c>
      <c r="D221" s="27">
        <v>528346.93999999994</v>
      </c>
      <c r="E221" s="27"/>
      <c r="F221" s="27"/>
    </row>
    <row r="222" spans="2:9" ht="12.75" customHeight="1" x14ac:dyDescent="0.2">
      <c r="B222" s="43" t="s">
        <v>161</v>
      </c>
      <c r="C222" s="27">
        <v>401768.06</v>
      </c>
      <c r="D222" s="27">
        <v>401768.06</v>
      </c>
      <c r="E222" s="27"/>
      <c r="F222" s="27"/>
    </row>
    <row r="223" spans="2:9" ht="12.75" customHeight="1" x14ac:dyDescent="0.2">
      <c r="B223" s="43" t="s">
        <v>162</v>
      </c>
      <c r="C223" s="27">
        <v>380422.40000000002</v>
      </c>
      <c r="D223" s="27">
        <v>380422.40000000002</v>
      </c>
      <c r="E223" s="27"/>
      <c r="F223" s="27"/>
    </row>
    <row r="224" spans="2:9" ht="12.75" customHeight="1" x14ac:dyDescent="0.2">
      <c r="B224" s="43" t="s">
        <v>163</v>
      </c>
      <c r="C224" s="27">
        <v>10666.67</v>
      </c>
      <c r="D224" s="27">
        <v>10666.67</v>
      </c>
      <c r="E224" s="27"/>
      <c r="F224" s="27"/>
    </row>
    <row r="225" spans="2:6" ht="12.75" customHeight="1" x14ac:dyDescent="0.2">
      <c r="B225" s="43" t="s">
        <v>164</v>
      </c>
      <c r="C225" s="27">
        <v>262986.15999999997</v>
      </c>
      <c r="D225" s="27">
        <v>262986.15999999997</v>
      </c>
      <c r="E225" s="27"/>
      <c r="F225" s="27"/>
    </row>
    <row r="226" spans="2:6" ht="12.75" customHeight="1" x14ac:dyDescent="0.2">
      <c r="B226" s="43" t="s">
        <v>165</v>
      </c>
      <c r="C226" s="27">
        <v>159601.23000000001</v>
      </c>
      <c r="D226" s="27">
        <v>159601.23000000001</v>
      </c>
      <c r="E226" s="27"/>
      <c r="F226" s="27"/>
    </row>
    <row r="227" spans="2:6" ht="12.75" customHeight="1" x14ac:dyDescent="0.2">
      <c r="B227" s="43" t="s">
        <v>166</v>
      </c>
      <c r="C227" s="27">
        <v>65545.100000000006</v>
      </c>
      <c r="D227" s="27">
        <v>65545.100000000006</v>
      </c>
      <c r="E227" s="27"/>
      <c r="F227" s="27"/>
    </row>
    <row r="228" spans="2:6" ht="12.75" customHeight="1" x14ac:dyDescent="0.2">
      <c r="B228" s="43" t="s">
        <v>167</v>
      </c>
      <c r="C228" s="27">
        <v>316798.45</v>
      </c>
      <c r="D228" s="27">
        <v>316798.45</v>
      </c>
      <c r="E228" s="27"/>
      <c r="F228" s="27"/>
    </row>
    <row r="229" spans="2:6" ht="12.75" customHeight="1" x14ac:dyDescent="0.2">
      <c r="B229" s="43" t="s">
        <v>168</v>
      </c>
      <c r="C229" s="27">
        <v>77200.25</v>
      </c>
      <c r="D229" s="27">
        <v>77200.25</v>
      </c>
      <c r="E229" s="27"/>
      <c r="F229" s="27"/>
    </row>
    <row r="230" spans="2:6" ht="12.75" customHeight="1" x14ac:dyDescent="0.2">
      <c r="B230" s="43" t="s">
        <v>169</v>
      </c>
      <c r="C230" s="27">
        <v>2864750.1</v>
      </c>
      <c r="D230" s="27">
        <v>2864750.1</v>
      </c>
      <c r="E230" s="27"/>
      <c r="F230" s="27"/>
    </row>
    <row r="231" spans="2:6" ht="12.75" customHeight="1" x14ac:dyDescent="0.2">
      <c r="B231" s="43" t="s">
        <v>170</v>
      </c>
      <c r="C231" s="27">
        <v>476108.07</v>
      </c>
      <c r="D231" s="27">
        <v>476108.07</v>
      </c>
      <c r="E231" s="27"/>
      <c r="F231" s="27"/>
    </row>
    <row r="232" spans="2:6" ht="12.75" customHeight="1" x14ac:dyDescent="0.2">
      <c r="B232" s="43" t="s">
        <v>171</v>
      </c>
      <c r="C232" s="27">
        <v>3200</v>
      </c>
      <c r="D232" s="27">
        <v>3200</v>
      </c>
      <c r="E232" s="27"/>
      <c r="F232" s="27"/>
    </row>
    <row r="233" spans="2:6" ht="12.75" customHeight="1" x14ac:dyDescent="0.2">
      <c r="B233" s="43" t="s">
        <v>172</v>
      </c>
      <c r="C233" s="27">
        <v>1539967.79</v>
      </c>
      <c r="D233" s="27">
        <v>1539967.79</v>
      </c>
      <c r="E233" s="27"/>
      <c r="F233" s="27"/>
    </row>
    <row r="234" spans="2:6" ht="12.75" customHeight="1" x14ac:dyDescent="0.2">
      <c r="B234" s="43" t="s">
        <v>173</v>
      </c>
      <c r="C234" s="27">
        <v>135205.01999999999</v>
      </c>
      <c r="D234" s="27">
        <v>135205.01999999999</v>
      </c>
      <c r="E234" s="27"/>
      <c r="F234" s="27"/>
    </row>
    <row r="235" spans="2:6" ht="12.75" customHeight="1" x14ac:dyDescent="0.2">
      <c r="B235" s="43" t="s">
        <v>174</v>
      </c>
      <c r="C235" s="27">
        <v>1455190.89</v>
      </c>
      <c r="D235" s="27">
        <v>1455190.89</v>
      </c>
      <c r="E235" s="27"/>
      <c r="F235" s="27"/>
    </row>
    <row r="236" spans="2:6" ht="12.75" customHeight="1" x14ac:dyDescent="0.2">
      <c r="B236" s="95" t="s">
        <v>175</v>
      </c>
      <c r="C236" s="27">
        <v>70000</v>
      </c>
      <c r="D236" s="27">
        <v>70000</v>
      </c>
      <c r="E236" s="27"/>
      <c r="F236" s="27"/>
    </row>
    <row r="237" spans="2:6" ht="12.75" customHeight="1" x14ac:dyDescent="0.2">
      <c r="B237" s="43" t="s">
        <v>176</v>
      </c>
      <c r="C237" s="27">
        <v>29820037.039999999</v>
      </c>
      <c r="D237" s="27">
        <v>29820037.039999999</v>
      </c>
      <c r="E237" s="27"/>
      <c r="F237" s="27"/>
    </row>
    <row r="238" spans="2:6" ht="12.75" customHeight="1" x14ac:dyDescent="0.2">
      <c r="B238" s="43" t="s">
        <v>177</v>
      </c>
      <c r="C238" s="27">
        <v>412968.16</v>
      </c>
      <c r="D238" s="27">
        <v>412968.16</v>
      </c>
      <c r="E238" s="27"/>
      <c r="F238" s="27"/>
    </row>
    <row r="239" spans="2:6" ht="15.75" x14ac:dyDescent="0.25">
      <c r="B239" s="97"/>
      <c r="C239" s="27"/>
      <c r="D239" s="27"/>
      <c r="E239" s="27"/>
      <c r="F239" s="27"/>
    </row>
    <row r="240" spans="2:6" x14ac:dyDescent="0.2">
      <c r="B240" s="98"/>
      <c r="C240" s="35">
        <f>SUM(C199:C239)</f>
        <v>56347676.129999995</v>
      </c>
      <c r="D240" s="35">
        <f>+D199+D213</f>
        <v>56347676.130000003</v>
      </c>
      <c r="E240" s="47">
        <v>0</v>
      </c>
      <c r="F240" s="47">
        <v>0</v>
      </c>
    </row>
    <row r="241" spans="2:7" x14ac:dyDescent="0.2">
      <c r="B241" s="98"/>
      <c r="C241" s="98"/>
      <c r="D241" s="98"/>
      <c r="E241" s="98"/>
      <c r="F241" s="98"/>
      <c r="G241" s="98"/>
    </row>
    <row r="242" spans="2:7" x14ac:dyDescent="0.2">
      <c r="B242" s="98"/>
      <c r="C242" s="37"/>
      <c r="D242" s="37"/>
      <c r="E242" s="37"/>
      <c r="F242" s="37"/>
    </row>
    <row r="243" spans="2:7" x14ac:dyDescent="0.2">
      <c r="B243" s="99" t="s">
        <v>137</v>
      </c>
      <c r="C243" s="93" t="s">
        <v>8</v>
      </c>
      <c r="D243" s="21" t="s">
        <v>78</v>
      </c>
      <c r="E243" s="21" t="s">
        <v>79</v>
      </c>
      <c r="F243" s="21" t="s">
        <v>80</v>
      </c>
    </row>
    <row r="244" spans="2:7" x14ac:dyDescent="0.2">
      <c r="B244" s="22" t="s">
        <v>178</v>
      </c>
      <c r="C244" s="27"/>
      <c r="D244" s="27"/>
      <c r="E244" s="27"/>
      <c r="F244" s="27"/>
    </row>
    <row r="245" spans="2:7" x14ac:dyDescent="0.2">
      <c r="B245" s="43" t="s">
        <v>179</v>
      </c>
      <c r="C245" s="27">
        <v>2401847.5499999998</v>
      </c>
      <c r="D245" s="27">
        <v>2401847.5499999998</v>
      </c>
      <c r="E245" s="42">
        <v>0</v>
      </c>
      <c r="F245" s="42">
        <v>0</v>
      </c>
    </row>
    <row r="246" spans="2:7" x14ac:dyDescent="0.2">
      <c r="B246" s="43" t="s">
        <v>180</v>
      </c>
      <c r="C246" s="27">
        <v>22117.58</v>
      </c>
      <c r="D246" s="27">
        <v>22117.58</v>
      </c>
      <c r="E246" s="42">
        <v>0</v>
      </c>
      <c r="F246" s="42">
        <v>0</v>
      </c>
    </row>
    <row r="247" spans="2:7" x14ac:dyDescent="0.2">
      <c r="B247" s="43" t="s">
        <v>181</v>
      </c>
      <c r="C247" s="27">
        <v>293992.55</v>
      </c>
      <c r="D247" s="27">
        <v>293992.55</v>
      </c>
      <c r="E247" s="42">
        <v>0</v>
      </c>
      <c r="F247" s="42">
        <v>0</v>
      </c>
    </row>
    <row r="248" spans="2:7" x14ac:dyDescent="0.2">
      <c r="B248" s="43" t="s">
        <v>182</v>
      </c>
      <c r="C248" s="27">
        <v>13012290.460000001</v>
      </c>
      <c r="D248" s="27">
        <v>13012290.460000001</v>
      </c>
      <c r="E248" s="42">
        <v>0</v>
      </c>
      <c r="F248" s="42">
        <v>0</v>
      </c>
    </row>
    <row r="249" spans="2:7" x14ac:dyDescent="0.2">
      <c r="B249" s="43" t="s">
        <v>183</v>
      </c>
      <c r="C249" s="27">
        <v>28826</v>
      </c>
      <c r="D249" s="27">
        <v>28826</v>
      </c>
      <c r="E249" s="42">
        <v>0</v>
      </c>
      <c r="F249" s="42">
        <v>0</v>
      </c>
    </row>
    <row r="250" spans="2:7" x14ac:dyDescent="0.2">
      <c r="B250" s="45"/>
      <c r="C250" s="27"/>
      <c r="D250" s="27"/>
      <c r="E250" s="42"/>
      <c r="F250" s="42"/>
    </row>
    <row r="251" spans="2:7" x14ac:dyDescent="0.2">
      <c r="C251" s="35">
        <f>SUM(C244:C250)</f>
        <v>15759074.140000001</v>
      </c>
      <c r="D251" s="35">
        <f>SUM(D244:D250)</f>
        <v>15759074.140000001</v>
      </c>
      <c r="E251" s="47">
        <v>0</v>
      </c>
      <c r="F251" s="47">
        <v>0</v>
      </c>
    </row>
    <row r="252" spans="2:7" x14ac:dyDescent="0.2">
      <c r="C252" s="37"/>
      <c r="D252" s="37"/>
      <c r="E252" s="37"/>
      <c r="F252" s="37"/>
    </row>
    <row r="253" spans="2:7" x14ac:dyDescent="0.2">
      <c r="B253" s="46" t="s">
        <v>184</v>
      </c>
    </row>
    <row r="254" spans="2:7" x14ac:dyDescent="0.2">
      <c r="B254" s="83" t="s">
        <v>185</v>
      </c>
      <c r="C254" s="84" t="s">
        <v>8</v>
      </c>
      <c r="D254" s="21" t="s">
        <v>186</v>
      </c>
      <c r="E254" s="21" t="s">
        <v>135</v>
      </c>
    </row>
    <row r="255" spans="2:7" x14ac:dyDescent="0.2">
      <c r="B255" s="100" t="s">
        <v>187</v>
      </c>
      <c r="C255" s="101"/>
      <c r="D255" s="102"/>
      <c r="E255" s="103"/>
    </row>
    <row r="256" spans="2:7" x14ac:dyDescent="0.2">
      <c r="B256" s="53" t="s">
        <v>87</v>
      </c>
      <c r="C256" s="29"/>
      <c r="D256" s="104"/>
      <c r="E256" s="105"/>
    </row>
    <row r="257" spans="2:6" x14ac:dyDescent="0.2">
      <c r="B257" s="106"/>
      <c r="C257" s="107"/>
      <c r="D257" s="108"/>
      <c r="E257" s="109"/>
    </row>
    <row r="258" spans="2:6" x14ac:dyDescent="0.2">
      <c r="C258" s="47">
        <v>0</v>
      </c>
      <c r="D258" s="110"/>
      <c r="E258" s="111"/>
    </row>
    <row r="259" spans="2:6" x14ac:dyDescent="0.2">
      <c r="C259" s="46"/>
      <c r="D259" s="46"/>
      <c r="E259" s="46"/>
    </row>
    <row r="260" spans="2:6" x14ac:dyDescent="0.2">
      <c r="C260" s="112"/>
      <c r="D260" s="113"/>
      <c r="E260" s="113"/>
    </row>
    <row r="261" spans="2:6" ht="25.5" x14ac:dyDescent="0.2">
      <c r="B261" s="83" t="s">
        <v>188</v>
      </c>
      <c r="C261" s="93" t="s">
        <v>8</v>
      </c>
      <c r="D261" s="21" t="s">
        <v>186</v>
      </c>
      <c r="E261" s="21" t="s">
        <v>135</v>
      </c>
    </row>
    <row r="262" spans="2:6" x14ac:dyDescent="0.2">
      <c r="B262" s="100" t="s">
        <v>189</v>
      </c>
      <c r="C262" s="27"/>
      <c r="D262" s="102"/>
      <c r="E262" s="103"/>
    </row>
    <row r="263" spans="2:6" x14ac:dyDescent="0.2">
      <c r="B263" s="22" t="s">
        <v>190</v>
      </c>
      <c r="C263" s="27"/>
      <c r="D263" s="104"/>
      <c r="E263" s="105"/>
    </row>
    <row r="264" spans="2:6" ht="12.75" customHeight="1" x14ac:dyDescent="0.2">
      <c r="B264" s="43" t="s">
        <v>191</v>
      </c>
      <c r="C264" s="27">
        <v>5000000</v>
      </c>
      <c r="D264" s="104" t="s">
        <v>192</v>
      </c>
      <c r="E264" s="105"/>
      <c r="F264" s="114"/>
    </row>
    <row r="265" spans="2:6" ht="12.75" customHeight="1" x14ac:dyDescent="0.2">
      <c r="B265" s="43" t="s">
        <v>193</v>
      </c>
      <c r="C265" s="27">
        <v>575000</v>
      </c>
      <c r="D265" s="104" t="s">
        <v>192</v>
      </c>
      <c r="E265" s="105"/>
      <c r="F265" s="114"/>
    </row>
    <row r="266" spans="2:6" ht="12.75" customHeight="1" x14ac:dyDescent="0.2">
      <c r="B266" s="43" t="s">
        <v>194</v>
      </c>
      <c r="C266" s="27">
        <v>580000</v>
      </c>
      <c r="D266" s="104" t="s">
        <v>192</v>
      </c>
      <c r="E266" s="105"/>
      <c r="F266" s="114"/>
    </row>
    <row r="267" spans="2:6" ht="12.75" customHeight="1" x14ac:dyDescent="0.2">
      <c r="B267" s="43" t="s">
        <v>195</v>
      </c>
      <c r="C267" s="27">
        <v>268000</v>
      </c>
      <c r="D267" s="104" t="s">
        <v>192</v>
      </c>
      <c r="E267" s="105"/>
      <c r="F267" s="114"/>
    </row>
    <row r="268" spans="2:6" ht="12.75" customHeight="1" x14ac:dyDescent="0.2">
      <c r="B268" s="43" t="s">
        <v>196</v>
      </c>
      <c r="C268" s="27">
        <v>1363000</v>
      </c>
      <c r="D268" s="104" t="s">
        <v>192</v>
      </c>
      <c r="E268" s="105"/>
      <c r="F268" s="114"/>
    </row>
    <row r="269" spans="2:6" ht="12.75" customHeight="1" x14ac:dyDescent="0.2">
      <c r="B269" s="43" t="s">
        <v>197</v>
      </c>
      <c r="C269" s="27">
        <v>241000</v>
      </c>
      <c r="D269" s="104" t="s">
        <v>192</v>
      </c>
      <c r="E269" s="105"/>
      <c r="F269" s="114"/>
    </row>
    <row r="270" spans="2:6" ht="12.75" customHeight="1" x14ac:dyDescent="0.2">
      <c r="B270" s="43" t="s">
        <v>198</v>
      </c>
      <c r="C270" s="27">
        <v>38926029.43</v>
      </c>
      <c r="D270" s="104" t="s">
        <v>192</v>
      </c>
      <c r="E270" s="105"/>
      <c r="F270" s="114"/>
    </row>
    <row r="271" spans="2:6" ht="12.75" customHeight="1" x14ac:dyDescent="0.2">
      <c r="B271" s="43" t="s">
        <v>199</v>
      </c>
      <c r="C271" s="27">
        <v>1600000</v>
      </c>
      <c r="D271" s="104" t="s">
        <v>192</v>
      </c>
      <c r="E271" s="105"/>
      <c r="F271" s="114"/>
    </row>
    <row r="272" spans="2:6" ht="12.75" customHeight="1" x14ac:dyDescent="0.2">
      <c r="B272" s="43" t="s">
        <v>200</v>
      </c>
      <c r="C272" s="27">
        <v>18900304.780000001</v>
      </c>
      <c r="D272" s="104" t="s">
        <v>192</v>
      </c>
      <c r="E272" s="105"/>
      <c r="F272" s="114"/>
    </row>
    <row r="273" spans="2:6" ht="12.75" customHeight="1" x14ac:dyDescent="0.2">
      <c r="B273" s="95" t="s">
        <v>201</v>
      </c>
      <c r="C273" s="27">
        <v>18034124.91</v>
      </c>
      <c r="D273" s="104" t="s">
        <v>192</v>
      </c>
      <c r="E273" s="105"/>
      <c r="F273" s="114"/>
    </row>
    <row r="274" spans="2:6" ht="12.75" customHeight="1" x14ac:dyDescent="0.2">
      <c r="B274" s="43" t="s">
        <v>202</v>
      </c>
      <c r="C274" s="27">
        <v>600000</v>
      </c>
      <c r="D274" s="104" t="s">
        <v>192</v>
      </c>
      <c r="E274" s="105"/>
      <c r="F274" s="114"/>
    </row>
    <row r="275" spans="2:6" x14ac:dyDescent="0.2">
      <c r="B275" s="45"/>
      <c r="C275" s="27"/>
      <c r="D275" s="104"/>
      <c r="E275" s="105"/>
    </row>
    <row r="276" spans="2:6" x14ac:dyDescent="0.2">
      <c r="C276" s="35">
        <f>SUM(C263:C275)</f>
        <v>86087459.120000005</v>
      </c>
      <c r="D276" s="110"/>
      <c r="E276" s="111"/>
    </row>
    <row r="277" spans="2:6" x14ac:dyDescent="0.2">
      <c r="C277" s="46"/>
      <c r="D277" s="46"/>
      <c r="E277" s="46"/>
    </row>
    <row r="278" spans="2:6" x14ac:dyDescent="0.2">
      <c r="C278" s="46"/>
      <c r="D278" s="46"/>
      <c r="E278" s="46"/>
    </row>
    <row r="279" spans="2:6" x14ac:dyDescent="0.2">
      <c r="B279" s="83" t="s">
        <v>203</v>
      </c>
      <c r="C279" s="84" t="s">
        <v>8</v>
      </c>
      <c r="D279" s="21" t="s">
        <v>186</v>
      </c>
      <c r="E279" s="21" t="s">
        <v>135</v>
      </c>
    </row>
    <row r="280" spans="2:6" x14ac:dyDescent="0.2">
      <c r="B280" s="100" t="s">
        <v>204</v>
      </c>
      <c r="C280" s="101"/>
      <c r="D280" s="115"/>
      <c r="E280" s="103"/>
    </row>
    <row r="281" spans="2:6" x14ac:dyDescent="0.2">
      <c r="B281" s="116" t="s">
        <v>87</v>
      </c>
      <c r="C281" s="117"/>
      <c r="D281" s="118"/>
      <c r="E281" s="105"/>
    </row>
    <row r="282" spans="2:6" x14ac:dyDescent="0.2">
      <c r="B282" s="106"/>
      <c r="C282" s="107"/>
      <c r="D282" s="119"/>
      <c r="E282" s="109"/>
    </row>
    <row r="283" spans="2:6" x14ac:dyDescent="0.2">
      <c r="C283" s="47">
        <v>0</v>
      </c>
      <c r="D283" s="110"/>
      <c r="E283" s="111"/>
    </row>
    <row r="284" spans="2:6" x14ac:dyDescent="0.2">
      <c r="C284" s="37"/>
      <c r="D284" s="113"/>
      <c r="E284" s="113"/>
    </row>
    <row r="285" spans="2:6" x14ac:dyDescent="0.2">
      <c r="C285" s="37"/>
      <c r="D285" s="113"/>
      <c r="E285" s="113"/>
    </row>
    <row r="286" spans="2:6" x14ac:dyDescent="0.2">
      <c r="B286" s="83" t="s">
        <v>205</v>
      </c>
      <c r="C286" s="84" t="s">
        <v>8</v>
      </c>
      <c r="D286" s="120" t="s">
        <v>186</v>
      </c>
      <c r="E286" s="120" t="s">
        <v>95</v>
      </c>
    </row>
    <row r="287" spans="2:6" x14ac:dyDescent="0.2">
      <c r="B287" s="100" t="s">
        <v>206</v>
      </c>
      <c r="C287" s="52"/>
      <c r="D287" s="52">
        <v>0</v>
      </c>
      <c r="E287" s="52">
        <v>0</v>
      </c>
    </row>
    <row r="288" spans="2:6" x14ac:dyDescent="0.2">
      <c r="B288" s="22" t="s">
        <v>207</v>
      </c>
      <c r="C288" s="121"/>
      <c r="D288" s="104"/>
      <c r="E288" s="29"/>
    </row>
    <row r="289" spans="2:6" x14ac:dyDescent="0.2">
      <c r="B289" s="54"/>
      <c r="C289" s="122"/>
      <c r="D289" s="122">
        <v>0</v>
      </c>
      <c r="E289" s="122">
        <v>0</v>
      </c>
    </row>
    <row r="290" spans="2:6" x14ac:dyDescent="0.2">
      <c r="C290" s="47">
        <v>0</v>
      </c>
      <c r="D290" s="110"/>
      <c r="E290" s="111"/>
    </row>
    <row r="291" spans="2:6" x14ac:dyDescent="0.2">
      <c r="C291" s="46"/>
      <c r="D291" s="46"/>
      <c r="E291" s="46"/>
    </row>
    <row r="292" spans="2:6" x14ac:dyDescent="0.2">
      <c r="C292" s="46"/>
      <c r="D292" s="46"/>
      <c r="E292" s="46"/>
    </row>
    <row r="293" spans="2:6" ht="25.5" x14ac:dyDescent="0.2">
      <c r="B293" s="99" t="s">
        <v>208</v>
      </c>
      <c r="C293" s="93" t="s">
        <v>8</v>
      </c>
      <c r="D293" s="21" t="s">
        <v>186</v>
      </c>
      <c r="E293" s="21" t="s">
        <v>135</v>
      </c>
    </row>
    <row r="294" spans="2:6" x14ac:dyDescent="0.2">
      <c r="B294" s="22" t="s">
        <v>209</v>
      </c>
      <c r="C294" s="27"/>
      <c r="D294" s="104"/>
      <c r="E294" s="105"/>
    </row>
    <row r="295" spans="2:6" ht="12.75" customHeight="1" x14ac:dyDescent="0.2">
      <c r="B295" s="43" t="s">
        <v>210</v>
      </c>
      <c r="C295" s="27">
        <v>402481667.58999997</v>
      </c>
      <c r="D295" s="104" t="s">
        <v>192</v>
      </c>
      <c r="E295" s="105"/>
      <c r="F295" s="123"/>
    </row>
    <row r="296" spans="2:6" ht="12.75" customHeight="1" x14ac:dyDescent="0.2">
      <c r="B296" s="43" t="s">
        <v>211</v>
      </c>
      <c r="C296" s="27">
        <v>17258701.120000001</v>
      </c>
      <c r="D296" s="104" t="s">
        <v>192</v>
      </c>
      <c r="E296" s="105"/>
      <c r="F296" s="123"/>
    </row>
    <row r="297" spans="2:6" ht="12.75" customHeight="1" x14ac:dyDescent="0.2">
      <c r="B297" s="43" t="s">
        <v>212</v>
      </c>
      <c r="C297" s="27">
        <v>2722105.25</v>
      </c>
      <c r="D297" s="104" t="s">
        <v>192</v>
      </c>
      <c r="E297" s="105"/>
      <c r="F297" s="123"/>
    </row>
    <row r="298" spans="2:6" ht="12.75" customHeight="1" x14ac:dyDescent="0.2">
      <c r="B298" s="43" t="s">
        <v>213</v>
      </c>
      <c r="C298" s="27">
        <v>927598.99</v>
      </c>
      <c r="D298" s="104" t="s">
        <v>192</v>
      </c>
      <c r="E298" s="105"/>
      <c r="F298" s="123"/>
    </row>
    <row r="299" spans="2:6" ht="12.75" customHeight="1" x14ac:dyDescent="0.2">
      <c r="B299" s="43" t="s">
        <v>214</v>
      </c>
      <c r="C299" s="27">
        <v>1500000</v>
      </c>
      <c r="D299" s="104" t="s">
        <v>192</v>
      </c>
      <c r="E299" s="105"/>
      <c r="F299" s="123"/>
    </row>
    <row r="300" spans="2:6" ht="12.75" customHeight="1" x14ac:dyDescent="0.2">
      <c r="B300" s="43" t="s">
        <v>215</v>
      </c>
      <c r="C300" s="27">
        <v>5839398.9900000002</v>
      </c>
      <c r="D300" s="104" t="s">
        <v>192</v>
      </c>
      <c r="E300" s="105"/>
      <c r="F300" s="123"/>
    </row>
    <row r="301" spans="2:6" ht="12.75" customHeight="1" x14ac:dyDescent="0.2">
      <c r="B301" s="43" t="s">
        <v>216</v>
      </c>
      <c r="C301" s="27">
        <v>3380000</v>
      </c>
      <c r="D301" s="104" t="s">
        <v>192</v>
      </c>
      <c r="E301" s="105"/>
      <c r="F301" s="123"/>
    </row>
    <row r="302" spans="2:6" ht="12.75" customHeight="1" x14ac:dyDescent="0.2">
      <c r="B302" s="43" t="s">
        <v>217</v>
      </c>
      <c r="C302" s="27">
        <v>3000000</v>
      </c>
      <c r="D302" s="104" t="s">
        <v>192</v>
      </c>
      <c r="E302" s="105"/>
      <c r="F302" s="123"/>
    </row>
    <row r="303" spans="2:6" ht="12.75" customHeight="1" x14ac:dyDescent="0.2">
      <c r="B303" s="43" t="s">
        <v>218</v>
      </c>
      <c r="C303" s="27">
        <v>3274470.05</v>
      </c>
      <c r="D303" s="104" t="s">
        <v>192</v>
      </c>
      <c r="E303" s="105"/>
      <c r="F303" s="123"/>
    </row>
    <row r="304" spans="2:6" ht="12.75" customHeight="1" x14ac:dyDescent="0.2">
      <c r="B304" s="43" t="s">
        <v>219</v>
      </c>
      <c r="C304" s="27">
        <v>9032674.0999999996</v>
      </c>
      <c r="D304" s="104" t="s">
        <v>192</v>
      </c>
      <c r="E304" s="105"/>
      <c r="F304" s="123"/>
    </row>
    <row r="305" spans="2:6" ht="12.75" customHeight="1" x14ac:dyDescent="0.2">
      <c r="B305" s="43" t="s">
        <v>220</v>
      </c>
      <c r="C305" s="27">
        <v>415000</v>
      </c>
      <c r="D305" s="104" t="s">
        <v>192</v>
      </c>
      <c r="E305" s="105"/>
      <c r="F305" s="123"/>
    </row>
    <row r="306" spans="2:6" ht="12.75" customHeight="1" x14ac:dyDescent="0.2">
      <c r="B306" s="43" t="s">
        <v>221</v>
      </c>
      <c r="C306" s="27">
        <v>-96303451.140000001</v>
      </c>
      <c r="D306" s="104" t="s">
        <v>192</v>
      </c>
      <c r="E306" s="105"/>
      <c r="F306" s="123"/>
    </row>
    <row r="307" spans="2:6" ht="12.75" customHeight="1" x14ac:dyDescent="0.2">
      <c r="B307" s="43" t="s">
        <v>222</v>
      </c>
      <c r="C307" s="27">
        <v>18888681.48</v>
      </c>
      <c r="D307" s="104" t="s">
        <v>192</v>
      </c>
      <c r="E307" s="105"/>
      <c r="F307" s="123"/>
    </row>
    <row r="308" spans="2:6" ht="12.75" customHeight="1" x14ac:dyDescent="0.2">
      <c r="B308" s="43" t="s">
        <v>223</v>
      </c>
      <c r="C308" s="27">
        <v>17738631.879999999</v>
      </c>
      <c r="D308" s="104" t="s">
        <v>192</v>
      </c>
      <c r="E308" s="105"/>
      <c r="F308" s="123"/>
    </row>
    <row r="309" spans="2:6" ht="12.75" customHeight="1" x14ac:dyDescent="0.2">
      <c r="B309" s="43" t="s">
        <v>224</v>
      </c>
      <c r="C309" s="27">
        <v>4000000</v>
      </c>
      <c r="D309" s="104" t="s">
        <v>192</v>
      </c>
      <c r="E309" s="105"/>
      <c r="F309" s="123"/>
    </row>
    <row r="310" spans="2:6" ht="12.75" customHeight="1" x14ac:dyDescent="0.2">
      <c r="B310" s="43" t="s">
        <v>225</v>
      </c>
      <c r="C310" s="27">
        <v>18051.810000000001</v>
      </c>
      <c r="D310" s="104" t="s">
        <v>192</v>
      </c>
      <c r="E310" s="105"/>
      <c r="F310" s="123"/>
    </row>
    <row r="311" spans="2:6" ht="12.75" customHeight="1" x14ac:dyDescent="0.2">
      <c r="B311" s="43" t="s">
        <v>226</v>
      </c>
      <c r="C311" s="27">
        <v>-7788764.0199999996</v>
      </c>
      <c r="D311" s="104" t="s">
        <v>192</v>
      </c>
      <c r="E311" s="105"/>
      <c r="F311" s="123"/>
    </row>
    <row r="312" spans="2:6" ht="12.75" customHeight="1" x14ac:dyDescent="0.2">
      <c r="B312" s="43" t="s">
        <v>227</v>
      </c>
      <c r="C312" s="27">
        <v>37582028.520000003</v>
      </c>
      <c r="D312" s="104" t="s">
        <v>192</v>
      </c>
      <c r="E312" s="105"/>
      <c r="F312" s="123"/>
    </row>
    <row r="313" spans="2:6" ht="12.75" customHeight="1" x14ac:dyDescent="0.2">
      <c r="B313" s="43" t="s">
        <v>228</v>
      </c>
      <c r="C313" s="27">
        <v>662659.02</v>
      </c>
      <c r="D313" s="104" t="s">
        <v>192</v>
      </c>
      <c r="E313" s="105"/>
      <c r="F313" s="123"/>
    </row>
    <row r="314" spans="2:6" ht="12.75" customHeight="1" x14ac:dyDescent="0.2">
      <c r="B314" s="43" t="s">
        <v>229</v>
      </c>
      <c r="C314" s="27">
        <v>200000000</v>
      </c>
      <c r="D314" s="104" t="s">
        <v>192</v>
      </c>
      <c r="E314" s="105"/>
      <c r="F314" s="123"/>
    </row>
    <row r="315" spans="2:6" ht="12.75" customHeight="1" x14ac:dyDescent="0.2">
      <c r="B315" s="43" t="s">
        <v>230</v>
      </c>
      <c r="C315" s="27">
        <v>69098500</v>
      </c>
      <c r="D315" s="104" t="s">
        <v>192</v>
      </c>
      <c r="E315" s="105"/>
      <c r="F315" s="123"/>
    </row>
    <row r="316" spans="2:6" ht="12.75" customHeight="1" x14ac:dyDescent="0.2">
      <c r="B316" s="43" t="s">
        <v>231</v>
      </c>
      <c r="C316" s="27">
        <v>44890968</v>
      </c>
      <c r="D316" s="104" t="s">
        <v>192</v>
      </c>
      <c r="E316" s="105"/>
      <c r="F316" s="123"/>
    </row>
    <row r="317" spans="2:6" ht="12.75" customHeight="1" x14ac:dyDescent="0.2">
      <c r="B317" s="43" t="s">
        <v>232</v>
      </c>
      <c r="C317" s="27">
        <v>16504568.08</v>
      </c>
      <c r="D317" s="104" t="s">
        <v>192</v>
      </c>
      <c r="E317" s="105"/>
      <c r="F317" s="123"/>
    </row>
    <row r="318" spans="2:6" ht="12.75" customHeight="1" x14ac:dyDescent="0.2">
      <c r="B318" s="95" t="s">
        <v>233</v>
      </c>
      <c r="C318" s="27">
        <v>3213562.34</v>
      </c>
      <c r="D318" s="104" t="s">
        <v>192</v>
      </c>
      <c r="E318" s="105"/>
      <c r="F318" s="123"/>
    </row>
    <row r="319" spans="2:6" ht="12.75" customHeight="1" x14ac:dyDescent="0.2">
      <c r="B319" s="43" t="s">
        <v>234</v>
      </c>
      <c r="C319" s="27">
        <v>834.59</v>
      </c>
      <c r="D319" s="104" t="s">
        <v>192</v>
      </c>
      <c r="E319" s="105"/>
      <c r="F319" s="123"/>
    </row>
    <row r="320" spans="2:6" ht="12.75" customHeight="1" x14ac:dyDescent="0.2">
      <c r="B320" s="43" t="s">
        <v>235</v>
      </c>
      <c r="C320" s="27">
        <v>11064.23</v>
      </c>
      <c r="D320" s="104" t="s">
        <v>192</v>
      </c>
      <c r="E320" s="105"/>
      <c r="F320" s="123"/>
    </row>
    <row r="321" spans="2:6" ht="12.75" customHeight="1" x14ac:dyDescent="0.2">
      <c r="B321" s="95" t="s">
        <v>236</v>
      </c>
      <c r="C321" s="27">
        <v>33683.24</v>
      </c>
      <c r="D321" s="104" t="s">
        <v>192</v>
      </c>
      <c r="E321" s="105"/>
      <c r="F321" s="123"/>
    </row>
    <row r="322" spans="2:6" ht="12.75" customHeight="1" x14ac:dyDescent="0.2">
      <c r="B322" s="43" t="s">
        <v>237</v>
      </c>
      <c r="C322" s="27">
        <v>2335383.29</v>
      </c>
      <c r="D322" s="104" t="s">
        <v>192</v>
      </c>
      <c r="E322" s="105"/>
      <c r="F322" s="123"/>
    </row>
    <row r="323" spans="2:6" ht="12.75" customHeight="1" x14ac:dyDescent="0.2">
      <c r="B323" s="95" t="s">
        <v>238</v>
      </c>
      <c r="C323" s="27">
        <v>1072888.07</v>
      </c>
      <c r="D323" s="104" t="s">
        <v>192</v>
      </c>
      <c r="E323" s="105"/>
      <c r="F323" s="123"/>
    </row>
    <row r="324" spans="2:6" ht="12.75" customHeight="1" x14ac:dyDescent="0.2">
      <c r="B324" s="43" t="s">
        <v>239</v>
      </c>
      <c r="C324" s="27">
        <v>402078.84</v>
      </c>
      <c r="D324" s="104" t="s">
        <v>192</v>
      </c>
      <c r="E324" s="105"/>
      <c r="F324" s="123"/>
    </row>
    <row r="325" spans="2:6" ht="12.75" customHeight="1" x14ac:dyDescent="0.2">
      <c r="B325" s="43" t="s">
        <v>240</v>
      </c>
      <c r="C325" s="27">
        <v>1131266.3500000001</v>
      </c>
      <c r="D325" s="104" t="s">
        <v>192</v>
      </c>
      <c r="E325" s="105"/>
      <c r="F325" s="123"/>
    </row>
    <row r="326" spans="2:6" ht="12.75" customHeight="1" x14ac:dyDescent="0.2">
      <c r="B326" s="43" t="s">
        <v>241</v>
      </c>
      <c r="C326" s="27">
        <v>978662.88</v>
      </c>
      <c r="D326" s="104" t="s">
        <v>192</v>
      </c>
      <c r="E326" s="105"/>
      <c r="F326" s="123"/>
    </row>
    <row r="327" spans="2:6" ht="12.75" customHeight="1" x14ac:dyDescent="0.2">
      <c r="B327" s="43" t="s">
        <v>242</v>
      </c>
      <c r="C327" s="27">
        <v>114937.64</v>
      </c>
      <c r="D327" s="104" t="s">
        <v>192</v>
      </c>
      <c r="E327" s="105"/>
      <c r="F327" s="123"/>
    </row>
    <row r="328" spans="2:6" ht="12.75" customHeight="1" x14ac:dyDescent="0.2">
      <c r="B328" s="43" t="s">
        <v>239</v>
      </c>
      <c r="C328" s="27">
        <v>323892.81</v>
      </c>
      <c r="D328" s="104" t="s">
        <v>192</v>
      </c>
      <c r="E328" s="105"/>
      <c r="F328" s="123"/>
    </row>
    <row r="329" spans="2:6" ht="12.75" customHeight="1" x14ac:dyDescent="0.2">
      <c r="B329" s="43" t="s">
        <v>243</v>
      </c>
      <c r="C329" s="27">
        <v>844075.13</v>
      </c>
      <c r="D329" s="104" t="s">
        <v>192</v>
      </c>
      <c r="E329" s="105"/>
      <c r="F329" s="123"/>
    </row>
    <row r="330" spans="2:6" ht="12.75" customHeight="1" x14ac:dyDescent="0.2">
      <c r="B330" s="43" t="s">
        <v>244</v>
      </c>
      <c r="C330" s="27">
        <v>104716738.91</v>
      </c>
      <c r="D330" s="104" t="s">
        <v>192</v>
      </c>
      <c r="E330" s="105"/>
      <c r="F330" s="123"/>
    </row>
    <row r="331" spans="2:6" ht="12.75" customHeight="1" x14ac:dyDescent="0.2">
      <c r="B331" s="43" t="s">
        <v>245</v>
      </c>
      <c r="C331" s="27">
        <v>771870.63</v>
      </c>
      <c r="D331" s="104" t="s">
        <v>192</v>
      </c>
      <c r="E331" s="105"/>
      <c r="F331" s="123"/>
    </row>
    <row r="332" spans="2:6" ht="12.75" customHeight="1" x14ac:dyDescent="0.2">
      <c r="B332" s="43" t="s">
        <v>246</v>
      </c>
      <c r="C332" s="27">
        <v>432.68</v>
      </c>
      <c r="D332" s="104" t="s">
        <v>192</v>
      </c>
      <c r="E332" s="105"/>
      <c r="F332" s="123"/>
    </row>
    <row r="333" spans="2:6" ht="12.75" customHeight="1" x14ac:dyDescent="0.2">
      <c r="B333" s="43" t="s">
        <v>247</v>
      </c>
      <c r="C333" s="27">
        <v>564285.54</v>
      </c>
      <c r="D333" s="104" t="s">
        <v>192</v>
      </c>
      <c r="E333" s="105"/>
      <c r="F333" s="123"/>
    </row>
    <row r="334" spans="2:6" x14ac:dyDescent="0.2">
      <c r="B334" s="45"/>
      <c r="C334" s="49"/>
      <c r="D334" s="108"/>
      <c r="E334" s="109"/>
    </row>
    <row r="335" spans="2:6" x14ac:dyDescent="0.2">
      <c r="C335" s="35">
        <f>SUM(C294:C334)</f>
        <v>871639146.8900001</v>
      </c>
      <c r="D335" s="110"/>
      <c r="E335" s="111"/>
    </row>
    <row r="336" spans="2:6" x14ac:dyDescent="0.2">
      <c r="B336" s="99" t="s">
        <v>248</v>
      </c>
      <c r="C336" s="93" t="s">
        <v>8</v>
      </c>
      <c r="D336" s="21" t="s">
        <v>186</v>
      </c>
      <c r="E336" s="21" t="s">
        <v>135</v>
      </c>
    </row>
    <row r="337" spans="2:5" x14ac:dyDescent="0.2">
      <c r="B337" s="22" t="s">
        <v>249</v>
      </c>
      <c r="C337" s="27"/>
      <c r="D337" s="104"/>
      <c r="E337" s="105"/>
    </row>
    <row r="338" spans="2:5" x14ac:dyDescent="0.2">
      <c r="B338" s="43" t="s">
        <v>250</v>
      </c>
      <c r="C338" s="27">
        <v>9525825.5500000007</v>
      </c>
      <c r="D338" s="104" t="s">
        <v>192</v>
      </c>
      <c r="E338" s="105"/>
    </row>
    <row r="339" spans="2:5" x14ac:dyDescent="0.2">
      <c r="B339" s="106"/>
      <c r="C339" s="27"/>
      <c r="D339" s="108"/>
      <c r="E339" s="109"/>
    </row>
    <row r="340" spans="2:5" x14ac:dyDescent="0.2">
      <c r="C340" s="35">
        <f>SUM(C337:C339)</f>
        <v>9525825.5500000007</v>
      </c>
      <c r="D340" s="110"/>
      <c r="E340" s="111"/>
    </row>
    <row r="341" spans="2:5" x14ac:dyDescent="0.2">
      <c r="C341" s="37"/>
      <c r="D341" s="113"/>
      <c r="E341" s="113"/>
    </row>
    <row r="342" spans="2:5" x14ac:dyDescent="0.2">
      <c r="C342" s="37"/>
      <c r="D342" s="113"/>
      <c r="E342" s="113"/>
    </row>
    <row r="343" spans="2:5" x14ac:dyDescent="0.2">
      <c r="B343" s="15" t="s">
        <v>251</v>
      </c>
    </row>
    <row r="344" spans="2:5" x14ac:dyDescent="0.2">
      <c r="B344" s="15"/>
    </row>
    <row r="345" spans="2:5" x14ac:dyDescent="0.2">
      <c r="B345" s="15" t="s">
        <v>252</v>
      </c>
    </row>
    <row r="347" spans="2:5" x14ac:dyDescent="0.2">
      <c r="B347" s="99" t="s">
        <v>253</v>
      </c>
      <c r="C347" s="93" t="s">
        <v>8</v>
      </c>
      <c r="D347" s="21" t="s">
        <v>254</v>
      </c>
      <c r="E347" s="21" t="s">
        <v>95</v>
      </c>
    </row>
    <row r="348" spans="2:5" x14ac:dyDescent="0.2">
      <c r="B348" s="22" t="s">
        <v>255</v>
      </c>
      <c r="C348" s="27"/>
      <c r="D348" s="29"/>
      <c r="E348" s="29"/>
    </row>
    <row r="349" spans="2:5" ht="12.75" customHeight="1" x14ac:dyDescent="0.2">
      <c r="B349" s="43" t="s">
        <v>256</v>
      </c>
      <c r="C349" s="27">
        <v>17299.240000000002</v>
      </c>
      <c r="D349" s="29"/>
      <c r="E349" s="29"/>
    </row>
    <row r="350" spans="2:5" ht="12.75" customHeight="1" x14ac:dyDescent="0.2">
      <c r="B350" s="43" t="s">
        <v>257</v>
      </c>
      <c r="C350" s="27">
        <v>1105.17</v>
      </c>
      <c r="D350" s="29"/>
      <c r="E350" s="29"/>
    </row>
    <row r="351" spans="2:5" ht="12.75" customHeight="1" x14ac:dyDescent="0.2">
      <c r="B351" s="43" t="s">
        <v>258</v>
      </c>
      <c r="C351" s="27">
        <v>165976.03</v>
      </c>
      <c r="D351" s="29"/>
      <c r="E351" s="29"/>
    </row>
    <row r="352" spans="2:5" ht="12.75" customHeight="1" x14ac:dyDescent="0.2">
      <c r="B352" s="43" t="s">
        <v>259</v>
      </c>
      <c r="C352" s="27">
        <v>147.26</v>
      </c>
      <c r="D352" s="29"/>
      <c r="E352" s="29"/>
    </row>
    <row r="353" spans="2:5" ht="12.75" customHeight="1" x14ac:dyDescent="0.2">
      <c r="B353" s="43" t="s">
        <v>260</v>
      </c>
      <c r="C353" s="27">
        <v>393141.46</v>
      </c>
      <c r="D353" s="29"/>
      <c r="E353" s="29"/>
    </row>
    <row r="354" spans="2:5" ht="12.75" customHeight="1" x14ac:dyDescent="0.2">
      <c r="B354" s="43" t="s">
        <v>261</v>
      </c>
      <c r="C354" s="27">
        <v>31756.59</v>
      </c>
      <c r="D354" s="29"/>
      <c r="E354" s="29"/>
    </row>
    <row r="355" spans="2:5" ht="12.75" customHeight="1" x14ac:dyDescent="0.2">
      <c r="B355" s="43" t="s">
        <v>262</v>
      </c>
      <c r="C355" s="27">
        <v>371388.52</v>
      </c>
      <c r="D355" s="29"/>
      <c r="E355" s="29"/>
    </row>
    <row r="356" spans="2:5" ht="12.75" customHeight="1" x14ac:dyDescent="0.2">
      <c r="B356" s="43" t="s">
        <v>263</v>
      </c>
      <c r="C356" s="27">
        <v>944171.51</v>
      </c>
      <c r="D356" s="29"/>
      <c r="E356" s="29"/>
    </row>
    <row r="357" spans="2:5" ht="12.75" customHeight="1" x14ac:dyDescent="0.2">
      <c r="B357" s="43" t="s">
        <v>264</v>
      </c>
      <c r="C357" s="27">
        <v>348476.42</v>
      </c>
      <c r="D357" s="29"/>
      <c r="E357" s="29"/>
    </row>
    <row r="358" spans="2:5" ht="12.75" customHeight="1" x14ac:dyDescent="0.2">
      <c r="B358" s="43" t="s">
        <v>265</v>
      </c>
      <c r="C358" s="27">
        <v>262880.06</v>
      </c>
      <c r="D358" s="29"/>
      <c r="E358" s="29"/>
    </row>
    <row r="359" spans="2:5" ht="12.75" customHeight="1" x14ac:dyDescent="0.2">
      <c r="B359" s="43" t="s">
        <v>266</v>
      </c>
      <c r="C359" s="27">
        <v>292.89999999999998</v>
      </c>
      <c r="D359" s="29"/>
      <c r="E359" s="29"/>
    </row>
    <row r="360" spans="2:5" ht="12.75" customHeight="1" x14ac:dyDescent="0.2">
      <c r="B360" s="43" t="s">
        <v>267</v>
      </c>
      <c r="C360" s="27">
        <v>14431.82</v>
      </c>
      <c r="D360" s="29"/>
      <c r="E360" s="29"/>
    </row>
    <row r="361" spans="2:5" ht="12.75" customHeight="1" x14ac:dyDescent="0.2">
      <c r="B361" s="43" t="s">
        <v>268</v>
      </c>
      <c r="C361" s="27">
        <v>56.31</v>
      </c>
      <c r="D361" s="29"/>
      <c r="E361" s="29"/>
    </row>
    <row r="362" spans="2:5" ht="12.75" customHeight="1" x14ac:dyDescent="0.2">
      <c r="B362" s="43" t="s">
        <v>269</v>
      </c>
      <c r="C362" s="27">
        <v>18032.16</v>
      </c>
      <c r="D362" s="29"/>
      <c r="E362" s="29"/>
    </row>
    <row r="363" spans="2:5" ht="12.75" customHeight="1" x14ac:dyDescent="0.2">
      <c r="B363" s="43" t="s">
        <v>270</v>
      </c>
      <c r="C363" s="27">
        <v>4.28</v>
      </c>
      <c r="D363" s="29"/>
      <c r="E363" s="29"/>
    </row>
    <row r="364" spans="2:5" ht="12.75" customHeight="1" x14ac:dyDescent="0.2">
      <c r="B364" s="43" t="s">
        <v>271</v>
      </c>
      <c r="C364" s="27">
        <v>769.01</v>
      </c>
      <c r="D364" s="29"/>
      <c r="E364" s="29"/>
    </row>
    <row r="365" spans="2:5" ht="12.75" customHeight="1" x14ac:dyDescent="0.2">
      <c r="B365" s="43" t="s">
        <v>272</v>
      </c>
      <c r="C365" s="27">
        <v>48275.3</v>
      </c>
      <c r="D365" s="29"/>
      <c r="E365" s="29"/>
    </row>
    <row r="366" spans="2:5" ht="12.75" customHeight="1" x14ac:dyDescent="0.2">
      <c r="B366" s="43" t="s">
        <v>273</v>
      </c>
      <c r="C366" s="27">
        <v>3835.62</v>
      </c>
      <c r="D366" s="29"/>
      <c r="E366" s="29"/>
    </row>
    <row r="367" spans="2:5" ht="12.75" customHeight="1" x14ac:dyDescent="0.2">
      <c r="B367" s="43" t="s">
        <v>274</v>
      </c>
      <c r="C367" s="27">
        <v>285626.05</v>
      </c>
      <c r="D367" s="29"/>
      <c r="E367" s="29"/>
    </row>
    <row r="368" spans="2:5" ht="12.75" customHeight="1" x14ac:dyDescent="0.2">
      <c r="B368" s="43" t="s">
        <v>275</v>
      </c>
      <c r="C368" s="27">
        <v>676.54</v>
      </c>
      <c r="D368" s="29"/>
      <c r="E368" s="29"/>
    </row>
    <row r="369" spans="2:5" ht="12.75" customHeight="1" x14ac:dyDescent="0.2">
      <c r="B369" s="43" t="s">
        <v>276</v>
      </c>
      <c r="C369" s="27">
        <v>23908.26</v>
      </c>
      <c r="D369" s="29"/>
      <c r="E369" s="29"/>
    </row>
    <row r="370" spans="2:5" ht="12.75" customHeight="1" x14ac:dyDescent="0.2">
      <c r="B370" s="43" t="s">
        <v>277</v>
      </c>
      <c r="C370" s="27">
        <v>19030.75</v>
      </c>
      <c r="D370" s="29"/>
      <c r="E370" s="29"/>
    </row>
    <row r="371" spans="2:5" ht="12.75" customHeight="1" x14ac:dyDescent="0.2">
      <c r="B371" s="43" t="s">
        <v>278</v>
      </c>
      <c r="C371" s="27">
        <v>2655902.4700000002</v>
      </c>
      <c r="D371" s="29"/>
      <c r="E371" s="29"/>
    </row>
    <row r="372" spans="2:5" ht="12.75" customHeight="1" x14ac:dyDescent="0.2">
      <c r="B372" s="43" t="s">
        <v>279</v>
      </c>
      <c r="C372" s="27">
        <v>10956.04</v>
      </c>
      <c r="D372" s="29"/>
      <c r="E372" s="29"/>
    </row>
    <row r="373" spans="2:5" ht="12.75" customHeight="1" x14ac:dyDescent="0.2">
      <c r="B373" s="43" t="s">
        <v>280</v>
      </c>
      <c r="C373" s="27">
        <v>392512.83</v>
      </c>
      <c r="D373" s="29"/>
      <c r="E373" s="29"/>
    </row>
    <row r="374" spans="2:5" ht="12.75" customHeight="1" x14ac:dyDescent="0.2">
      <c r="B374" s="43" t="s">
        <v>281</v>
      </c>
      <c r="C374" s="27">
        <v>174.48</v>
      </c>
      <c r="D374" s="29"/>
      <c r="E374" s="29"/>
    </row>
    <row r="375" spans="2:5" ht="12.75" customHeight="1" x14ac:dyDescent="0.2">
      <c r="B375" s="43" t="s">
        <v>282</v>
      </c>
      <c r="C375" s="27">
        <v>648571.21</v>
      </c>
      <c r="D375" s="29"/>
      <c r="E375" s="29"/>
    </row>
    <row r="376" spans="2:5" ht="12.75" customHeight="1" x14ac:dyDescent="0.2">
      <c r="B376" s="43" t="s">
        <v>283</v>
      </c>
      <c r="C376" s="27">
        <v>268397.15000000002</v>
      </c>
      <c r="D376" s="29"/>
      <c r="E376" s="29"/>
    </row>
    <row r="377" spans="2:5" ht="12.75" customHeight="1" x14ac:dyDescent="0.2">
      <c r="B377" s="43" t="s">
        <v>284</v>
      </c>
      <c r="C377" s="27">
        <v>2121.59</v>
      </c>
      <c r="D377" s="29"/>
      <c r="E377" s="29"/>
    </row>
    <row r="378" spans="2:5" ht="12.75" customHeight="1" x14ac:dyDescent="0.2">
      <c r="B378" s="43" t="s">
        <v>285</v>
      </c>
      <c r="C378" s="27">
        <v>1778911.75</v>
      </c>
      <c r="D378" s="29"/>
      <c r="E378" s="29"/>
    </row>
    <row r="379" spans="2:5" ht="12.75" customHeight="1" x14ac:dyDescent="0.2">
      <c r="B379" s="43" t="s">
        <v>286</v>
      </c>
      <c r="C379" s="27">
        <v>6068.9</v>
      </c>
      <c r="D379" s="29"/>
      <c r="E379" s="29"/>
    </row>
    <row r="380" spans="2:5" ht="12.75" customHeight="1" x14ac:dyDescent="0.2">
      <c r="B380" s="43" t="s">
        <v>287</v>
      </c>
      <c r="C380" s="27">
        <v>54281.95</v>
      </c>
      <c r="D380" s="29"/>
      <c r="E380" s="29"/>
    </row>
    <row r="381" spans="2:5" ht="12.75" customHeight="1" x14ac:dyDescent="0.2">
      <c r="B381" s="43" t="s">
        <v>288</v>
      </c>
      <c r="C381" s="27">
        <v>50349.13</v>
      </c>
      <c r="D381" s="29"/>
      <c r="E381" s="29"/>
    </row>
    <row r="382" spans="2:5" ht="12.75" customHeight="1" x14ac:dyDescent="0.2">
      <c r="B382" s="43" t="s">
        <v>289</v>
      </c>
      <c r="C382" s="27">
        <v>0.01</v>
      </c>
      <c r="D382" s="29"/>
      <c r="E382" s="29"/>
    </row>
    <row r="383" spans="2:5" ht="12.75" customHeight="1" x14ac:dyDescent="0.2">
      <c r="B383" s="43" t="s">
        <v>290</v>
      </c>
      <c r="C383" s="27">
        <v>2848.91</v>
      </c>
      <c r="D383" s="29"/>
      <c r="E383" s="29"/>
    </row>
    <row r="384" spans="2:5" ht="12.75" customHeight="1" x14ac:dyDescent="0.2">
      <c r="B384" s="43" t="s">
        <v>291</v>
      </c>
      <c r="C384" s="27">
        <v>214666.55</v>
      </c>
      <c r="D384" s="29"/>
      <c r="E384" s="29"/>
    </row>
    <row r="385" spans="2:5" ht="12.75" customHeight="1" x14ac:dyDescent="0.2">
      <c r="B385" s="43" t="s">
        <v>292</v>
      </c>
      <c r="C385" s="27">
        <v>676690.98</v>
      </c>
      <c r="D385" s="29"/>
      <c r="E385" s="29"/>
    </row>
    <row r="386" spans="2:5" ht="12.75" customHeight="1" x14ac:dyDescent="0.2">
      <c r="B386" s="43" t="s">
        <v>293</v>
      </c>
      <c r="C386" s="27">
        <v>13527.9</v>
      </c>
      <c r="D386" s="29"/>
      <c r="E386" s="29"/>
    </row>
    <row r="387" spans="2:5" ht="12.75" customHeight="1" x14ac:dyDescent="0.2">
      <c r="B387" s="43" t="s">
        <v>294</v>
      </c>
      <c r="C387" s="27">
        <v>3878.37</v>
      </c>
      <c r="D387" s="29"/>
      <c r="E387" s="29"/>
    </row>
    <row r="388" spans="2:5" ht="12.75" customHeight="1" x14ac:dyDescent="0.2">
      <c r="B388" s="43" t="s">
        <v>295</v>
      </c>
      <c r="C388" s="27">
        <v>1250749.22</v>
      </c>
      <c r="D388" s="29"/>
      <c r="E388" s="29"/>
    </row>
    <row r="389" spans="2:5" ht="12.75" customHeight="1" x14ac:dyDescent="0.2">
      <c r="B389" s="43" t="s">
        <v>296</v>
      </c>
      <c r="C389" s="27">
        <v>201.82</v>
      </c>
      <c r="D389" s="29"/>
      <c r="E389" s="29"/>
    </row>
    <row r="390" spans="2:5" ht="12.75" customHeight="1" x14ac:dyDescent="0.2">
      <c r="B390" s="43" t="s">
        <v>297</v>
      </c>
      <c r="C390" s="27">
        <v>112487.22</v>
      </c>
      <c r="D390" s="29"/>
      <c r="E390" s="29"/>
    </row>
    <row r="391" spans="2:5" ht="12.75" customHeight="1" x14ac:dyDescent="0.2">
      <c r="B391" s="43" t="s">
        <v>298</v>
      </c>
      <c r="C391" s="27">
        <v>2051213.29</v>
      </c>
      <c r="D391" s="29"/>
      <c r="E391" s="29"/>
    </row>
    <row r="392" spans="2:5" ht="12.75" customHeight="1" x14ac:dyDescent="0.2">
      <c r="B392" s="43" t="s">
        <v>299</v>
      </c>
      <c r="C392" s="27">
        <v>266470.92</v>
      </c>
      <c r="D392" s="29"/>
      <c r="E392" s="29"/>
    </row>
    <row r="393" spans="2:5" ht="12.75" customHeight="1" x14ac:dyDescent="0.2">
      <c r="B393" s="43" t="s">
        <v>300</v>
      </c>
      <c r="C393" s="27">
        <v>1651744.64</v>
      </c>
      <c r="D393" s="29"/>
      <c r="E393" s="29"/>
    </row>
    <row r="394" spans="2:5" ht="12.75" customHeight="1" x14ac:dyDescent="0.2">
      <c r="B394" s="43" t="s">
        <v>301</v>
      </c>
      <c r="C394" s="27">
        <v>1494391.21</v>
      </c>
      <c r="D394" s="29"/>
      <c r="E394" s="29"/>
    </row>
    <row r="395" spans="2:5" ht="12.75" customHeight="1" x14ac:dyDescent="0.2">
      <c r="B395" s="43" t="s">
        <v>302</v>
      </c>
      <c r="C395" s="27">
        <v>2970.22</v>
      </c>
      <c r="D395" s="29"/>
      <c r="E395" s="29"/>
    </row>
    <row r="396" spans="2:5" ht="12.75" customHeight="1" x14ac:dyDescent="0.2">
      <c r="B396" s="43" t="s">
        <v>303</v>
      </c>
      <c r="C396" s="27">
        <v>2444.5100000000002</v>
      </c>
      <c r="D396" s="29"/>
      <c r="E396" s="29"/>
    </row>
    <row r="397" spans="2:5" ht="12.75" customHeight="1" x14ac:dyDescent="0.2">
      <c r="B397" s="43" t="s">
        <v>304</v>
      </c>
      <c r="C397" s="27">
        <v>1142641.29</v>
      </c>
      <c r="D397" s="29"/>
      <c r="E397" s="29"/>
    </row>
    <row r="398" spans="2:5" ht="12.75" customHeight="1" x14ac:dyDescent="0.2">
      <c r="B398" s="43" t="s">
        <v>305</v>
      </c>
      <c r="C398" s="27">
        <v>435347.36</v>
      </c>
      <c r="D398" s="29"/>
      <c r="E398" s="29"/>
    </row>
    <row r="399" spans="2:5" ht="12.75" customHeight="1" x14ac:dyDescent="0.2">
      <c r="B399" s="43" t="s">
        <v>306</v>
      </c>
      <c r="C399" s="27">
        <v>29570.79</v>
      </c>
      <c r="D399" s="29"/>
      <c r="E399" s="29"/>
    </row>
    <row r="400" spans="2:5" ht="12.75" customHeight="1" x14ac:dyDescent="0.2">
      <c r="B400" s="43" t="s">
        <v>307</v>
      </c>
      <c r="C400" s="27">
        <v>10440.89</v>
      </c>
      <c r="D400" s="29"/>
      <c r="E400" s="29"/>
    </row>
    <row r="401" spans="2:5" ht="12.75" customHeight="1" x14ac:dyDescent="0.2">
      <c r="B401" s="43" t="s">
        <v>308</v>
      </c>
      <c r="C401" s="27">
        <v>752.72</v>
      </c>
      <c r="D401" s="29"/>
      <c r="E401" s="29"/>
    </row>
    <row r="402" spans="2:5" ht="12.75" customHeight="1" x14ac:dyDescent="0.2">
      <c r="B402" s="43" t="s">
        <v>309</v>
      </c>
      <c r="C402" s="27">
        <v>341416.3</v>
      </c>
      <c r="D402" s="29"/>
      <c r="E402" s="29"/>
    </row>
    <row r="403" spans="2:5" ht="12.75" customHeight="1" x14ac:dyDescent="0.2">
      <c r="B403" s="43" t="s">
        <v>310</v>
      </c>
      <c r="C403" s="27">
        <v>8949.69</v>
      </c>
      <c r="D403" s="29"/>
      <c r="E403" s="29"/>
    </row>
    <row r="404" spans="2:5" ht="12.75" customHeight="1" x14ac:dyDescent="0.2">
      <c r="B404" s="43" t="s">
        <v>311</v>
      </c>
      <c r="C404" s="27">
        <v>23583.56</v>
      </c>
      <c r="D404" s="29"/>
      <c r="E404" s="29"/>
    </row>
    <row r="405" spans="2:5" ht="12.75" customHeight="1" x14ac:dyDescent="0.2">
      <c r="B405" s="43" t="s">
        <v>312</v>
      </c>
      <c r="C405" s="27">
        <v>40807.21</v>
      </c>
      <c r="D405" s="29"/>
      <c r="E405" s="29"/>
    </row>
    <row r="406" spans="2:5" ht="12.75" customHeight="1" x14ac:dyDescent="0.2">
      <c r="B406" s="43" t="s">
        <v>313</v>
      </c>
      <c r="C406" s="27">
        <v>3808.17</v>
      </c>
      <c r="D406" s="29"/>
      <c r="E406" s="29"/>
    </row>
    <row r="407" spans="2:5" ht="12.75" customHeight="1" x14ac:dyDescent="0.2">
      <c r="B407" s="43" t="s">
        <v>314</v>
      </c>
      <c r="C407" s="27">
        <v>198095.47</v>
      </c>
      <c r="D407" s="29"/>
      <c r="E407" s="29"/>
    </row>
    <row r="408" spans="2:5" ht="12.75" customHeight="1" x14ac:dyDescent="0.2">
      <c r="B408" s="43" t="s">
        <v>315</v>
      </c>
      <c r="C408" s="27">
        <v>2940.68</v>
      </c>
      <c r="D408" s="29"/>
      <c r="E408" s="29"/>
    </row>
    <row r="409" spans="2:5" ht="12.75" customHeight="1" x14ac:dyDescent="0.2">
      <c r="B409" s="43" t="s">
        <v>316</v>
      </c>
      <c r="C409" s="27">
        <v>8244.57</v>
      </c>
      <c r="D409" s="29"/>
      <c r="E409" s="29"/>
    </row>
    <row r="410" spans="2:5" ht="12.75" customHeight="1" x14ac:dyDescent="0.2">
      <c r="B410" s="43" t="s">
        <v>317</v>
      </c>
      <c r="C410" s="27">
        <v>1266.74</v>
      </c>
      <c r="D410" s="29"/>
      <c r="E410" s="29"/>
    </row>
    <row r="411" spans="2:5" ht="12.75" customHeight="1" x14ac:dyDescent="0.2">
      <c r="B411" s="43" t="s">
        <v>318</v>
      </c>
      <c r="C411" s="27">
        <v>85</v>
      </c>
      <c r="D411" s="29"/>
      <c r="E411" s="29"/>
    </row>
    <row r="412" spans="2:5" ht="12.75" customHeight="1" x14ac:dyDescent="0.2">
      <c r="B412" s="43" t="s">
        <v>319</v>
      </c>
      <c r="C412" s="27">
        <v>563305.38</v>
      </c>
      <c r="D412" s="29"/>
      <c r="E412" s="29"/>
    </row>
    <row r="413" spans="2:5" ht="12.75" customHeight="1" x14ac:dyDescent="0.2">
      <c r="B413" s="43" t="s">
        <v>320</v>
      </c>
      <c r="C413" s="27">
        <v>490479.71</v>
      </c>
      <c r="D413" s="29"/>
      <c r="E413" s="29"/>
    </row>
    <row r="414" spans="2:5" ht="12.75" customHeight="1" x14ac:dyDescent="0.2">
      <c r="B414" s="43" t="s">
        <v>321</v>
      </c>
      <c r="C414" s="27">
        <v>2860765.76</v>
      </c>
      <c r="D414" s="29"/>
      <c r="E414" s="29"/>
    </row>
    <row r="415" spans="2:5" ht="12.75" customHeight="1" x14ac:dyDescent="0.2">
      <c r="B415" s="43" t="s">
        <v>322</v>
      </c>
      <c r="C415" s="27">
        <v>369732.14</v>
      </c>
      <c r="D415" s="29"/>
      <c r="E415" s="29"/>
    </row>
    <row r="416" spans="2:5" ht="12.75" customHeight="1" x14ac:dyDescent="0.2">
      <c r="B416" s="43" t="s">
        <v>323</v>
      </c>
      <c r="C416" s="27">
        <v>8310.61</v>
      </c>
      <c r="D416" s="29"/>
      <c r="E416" s="29"/>
    </row>
    <row r="417" spans="2:5" x14ac:dyDescent="0.2">
      <c r="B417" s="54"/>
      <c r="C417" s="27"/>
      <c r="D417" s="55"/>
      <c r="E417" s="55"/>
    </row>
    <row r="418" spans="2:5" x14ac:dyDescent="0.2">
      <c r="C418" s="35">
        <f>SUM(C348:C417)</f>
        <v>23104358.57</v>
      </c>
      <c r="D418" s="110"/>
      <c r="E418" s="111"/>
    </row>
    <row r="419" spans="2:5" x14ac:dyDescent="0.2">
      <c r="C419" s="46"/>
      <c r="D419" s="46"/>
      <c r="E419" s="46"/>
    </row>
    <row r="421" spans="2:5" x14ac:dyDescent="0.2">
      <c r="B421" s="99" t="s">
        <v>324</v>
      </c>
      <c r="C421" s="93" t="s">
        <v>8</v>
      </c>
      <c r="D421" s="21" t="s">
        <v>254</v>
      </c>
      <c r="E421" s="21" t="s">
        <v>95</v>
      </c>
    </row>
    <row r="422" spans="2:5" x14ac:dyDescent="0.2">
      <c r="B422" s="51" t="s">
        <v>325</v>
      </c>
      <c r="C422" s="71"/>
      <c r="D422" s="52"/>
      <c r="E422" s="52"/>
    </row>
    <row r="423" spans="2:5" x14ac:dyDescent="0.2">
      <c r="B423" s="53" t="s">
        <v>326</v>
      </c>
      <c r="C423" s="124">
        <v>0</v>
      </c>
      <c r="D423" s="29"/>
      <c r="E423" s="29"/>
    </row>
    <row r="424" spans="2:5" x14ac:dyDescent="0.2">
      <c r="B424" s="45"/>
      <c r="C424" s="71"/>
      <c r="D424" s="29"/>
      <c r="E424" s="29"/>
    </row>
    <row r="425" spans="2:5" x14ac:dyDescent="0.2">
      <c r="C425" s="125">
        <v>0</v>
      </c>
      <c r="D425" s="110"/>
      <c r="E425" s="111"/>
    </row>
    <row r="426" spans="2:5" x14ac:dyDescent="0.2">
      <c r="C426" s="46"/>
      <c r="D426" s="46"/>
      <c r="E426" s="46"/>
    </row>
    <row r="427" spans="2:5" x14ac:dyDescent="0.2">
      <c r="C427" s="37"/>
      <c r="D427" s="113"/>
      <c r="E427" s="113"/>
    </row>
    <row r="428" spans="2:5" ht="14.25" customHeight="1" x14ac:dyDescent="0.2">
      <c r="B428" s="126" t="s">
        <v>327</v>
      </c>
      <c r="C428" s="93" t="s">
        <v>8</v>
      </c>
      <c r="D428" s="21" t="s">
        <v>254</v>
      </c>
      <c r="E428" s="21" t="s">
        <v>95</v>
      </c>
    </row>
    <row r="429" spans="2:5" x14ac:dyDescent="0.2">
      <c r="B429" s="51" t="s">
        <v>328</v>
      </c>
      <c r="C429" s="71"/>
      <c r="D429" s="52"/>
      <c r="E429" s="52"/>
    </row>
    <row r="430" spans="2:5" x14ac:dyDescent="0.2">
      <c r="B430" s="53" t="s">
        <v>326</v>
      </c>
      <c r="C430" s="124">
        <v>0</v>
      </c>
      <c r="D430" s="29"/>
      <c r="E430" s="29"/>
    </row>
    <row r="431" spans="2:5" x14ac:dyDescent="0.2">
      <c r="B431" s="45"/>
      <c r="C431" s="71"/>
      <c r="D431" s="29"/>
      <c r="E431" s="29"/>
    </row>
    <row r="432" spans="2:5" x14ac:dyDescent="0.2">
      <c r="C432" s="125">
        <v>0</v>
      </c>
      <c r="D432" s="110"/>
      <c r="E432" s="111"/>
    </row>
    <row r="433" spans="1:9" x14ac:dyDescent="0.2">
      <c r="C433" s="46"/>
      <c r="D433" s="46"/>
      <c r="E433" s="46"/>
      <c r="F433" s="46"/>
      <c r="G433" s="46"/>
      <c r="H433" s="46"/>
      <c r="I433" s="46"/>
    </row>
    <row r="434" spans="1:9" x14ac:dyDescent="0.2">
      <c r="C434" s="46"/>
      <c r="D434" s="46"/>
      <c r="E434" s="46"/>
      <c r="F434" s="46"/>
      <c r="G434" s="46"/>
      <c r="H434" s="46"/>
      <c r="I434" s="46"/>
    </row>
    <row r="435" spans="1:9" x14ac:dyDescent="0.2">
      <c r="B435" s="127" t="s">
        <v>329</v>
      </c>
    </row>
    <row r="437" spans="1:9" ht="15.75" customHeight="1" x14ac:dyDescent="0.2">
      <c r="B437" s="99" t="s">
        <v>330</v>
      </c>
      <c r="C437" s="93" t="s">
        <v>8</v>
      </c>
      <c r="D437" s="21" t="s">
        <v>331</v>
      </c>
      <c r="E437" s="21" t="s">
        <v>332</v>
      </c>
    </row>
    <row r="438" spans="1:9" x14ac:dyDescent="0.2">
      <c r="B438" s="51" t="s">
        <v>333</v>
      </c>
      <c r="C438" s="48"/>
      <c r="D438" s="128"/>
      <c r="E438" s="52">
        <v>0</v>
      </c>
    </row>
    <row r="439" spans="1:9" x14ac:dyDescent="0.2">
      <c r="B439" s="43" t="s">
        <v>334</v>
      </c>
      <c r="C439" s="27">
        <v>4708210.8599999994</v>
      </c>
      <c r="D439" s="129">
        <f t="shared" ref="D439:D463" si="0">C439/$C$465</f>
        <v>0.44490378923887369</v>
      </c>
      <c r="E439" s="29">
        <v>0</v>
      </c>
    </row>
    <row r="440" spans="1:9" x14ac:dyDescent="0.2">
      <c r="B440" s="43" t="s">
        <v>335</v>
      </c>
      <c r="C440" s="27">
        <v>107808.25</v>
      </c>
      <c r="D440" s="129">
        <f t="shared" si="0"/>
        <v>1.0187372732964601E-2</v>
      </c>
      <c r="E440" s="29"/>
    </row>
    <row r="441" spans="1:9" x14ac:dyDescent="0.2">
      <c r="B441" s="43" t="s">
        <v>336</v>
      </c>
      <c r="C441" s="27">
        <v>0</v>
      </c>
      <c r="D441" s="129">
        <f t="shared" si="0"/>
        <v>0</v>
      </c>
      <c r="E441" s="29"/>
    </row>
    <row r="442" spans="1:9" x14ac:dyDescent="0.2">
      <c r="B442" s="43" t="s">
        <v>337</v>
      </c>
      <c r="C442" s="27">
        <v>1283309.4199999997</v>
      </c>
      <c r="D442" s="129">
        <f t="shared" si="0"/>
        <v>0.12126670633522586</v>
      </c>
      <c r="E442" s="29"/>
    </row>
    <row r="443" spans="1:9" hidden="1" x14ac:dyDescent="0.2">
      <c r="B443" s="43" t="s">
        <v>338</v>
      </c>
      <c r="C443" s="27">
        <v>0</v>
      </c>
      <c r="D443" s="129">
        <f t="shared" si="0"/>
        <v>0</v>
      </c>
      <c r="E443" s="29"/>
    </row>
    <row r="444" spans="1:9" x14ac:dyDescent="0.2">
      <c r="B444" s="43" t="s">
        <v>338</v>
      </c>
      <c r="C444" s="27">
        <v>0</v>
      </c>
      <c r="D444" s="129">
        <f t="shared" si="0"/>
        <v>0</v>
      </c>
      <c r="E444" s="29"/>
    </row>
    <row r="445" spans="1:9" s="132" customFormat="1" x14ac:dyDescent="0.2">
      <c r="A445" s="4"/>
      <c r="B445" s="130" t="s">
        <v>339</v>
      </c>
      <c r="C445" s="27">
        <v>1442648.02</v>
      </c>
      <c r="D445" s="129">
        <f t="shared" si="0"/>
        <v>0.1363234548581706</v>
      </c>
      <c r="E445" s="131"/>
    </row>
    <row r="446" spans="1:9" x14ac:dyDescent="0.2">
      <c r="B446" s="95" t="s">
        <v>340</v>
      </c>
      <c r="C446" s="27">
        <v>37460.82</v>
      </c>
      <c r="D446" s="129">
        <f t="shared" si="0"/>
        <v>3.539871356992577E-3</v>
      </c>
      <c r="E446" s="29"/>
    </row>
    <row r="447" spans="1:9" x14ac:dyDescent="0.2">
      <c r="B447" s="95" t="s">
        <v>341</v>
      </c>
      <c r="C447" s="27">
        <v>662</v>
      </c>
      <c r="D447" s="129">
        <f t="shared" si="0"/>
        <v>6.2555887413278345E-5</v>
      </c>
      <c r="E447" s="29"/>
    </row>
    <row r="448" spans="1:9" x14ac:dyDescent="0.2">
      <c r="B448" s="95" t="s">
        <v>342</v>
      </c>
      <c r="C448" s="27">
        <v>2265.9899999999998</v>
      </c>
      <c r="D448" s="129">
        <f t="shared" si="0"/>
        <v>2.1412540078491631E-4</v>
      </c>
      <c r="E448" s="29"/>
    </row>
    <row r="449" spans="2:5" x14ac:dyDescent="0.2">
      <c r="B449" s="95" t="s">
        <v>343</v>
      </c>
      <c r="C449" s="27">
        <v>1907</v>
      </c>
      <c r="D449" s="129">
        <f t="shared" si="0"/>
        <v>1.8020253368145289E-4</v>
      </c>
      <c r="E449" s="29"/>
    </row>
    <row r="450" spans="2:5" x14ac:dyDescent="0.2">
      <c r="B450" s="95" t="s">
        <v>344</v>
      </c>
      <c r="C450" s="27">
        <v>0</v>
      </c>
      <c r="D450" s="129">
        <f t="shared" si="0"/>
        <v>0</v>
      </c>
      <c r="E450" s="29"/>
    </row>
    <row r="451" spans="2:5" x14ac:dyDescent="0.2">
      <c r="B451" s="95" t="s">
        <v>345</v>
      </c>
      <c r="C451" s="27">
        <v>2471.9899999999998</v>
      </c>
      <c r="D451" s="129">
        <f t="shared" si="0"/>
        <v>2.3359143221563433E-4</v>
      </c>
      <c r="E451" s="29"/>
    </row>
    <row r="452" spans="2:5" x14ac:dyDescent="0.2">
      <c r="B452" s="43" t="s">
        <v>346</v>
      </c>
      <c r="C452" s="27">
        <v>60542.29</v>
      </c>
      <c r="D452" s="129">
        <f t="shared" si="0"/>
        <v>5.7209617477070205E-3</v>
      </c>
      <c r="E452" s="29"/>
    </row>
    <row r="453" spans="2:5" x14ac:dyDescent="0.2">
      <c r="B453" s="43" t="s">
        <v>347</v>
      </c>
      <c r="C453" s="133">
        <v>637765.01</v>
      </c>
      <c r="D453" s="129">
        <f t="shared" si="0"/>
        <v>6.0265794806175742E-2</v>
      </c>
      <c r="E453" s="29"/>
    </row>
    <row r="454" spans="2:5" x14ac:dyDescent="0.2">
      <c r="B454" s="43" t="s">
        <v>348</v>
      </c>
      <c r="C454" s="133">
        <v>321468.01999999996</v>
      </c>
      <c r="D454" s="129">
        <f t="shared" si="0"/>
        <v>3.0377216414032494E-2</v>
      </c>
      <c r="E454" s="29"/>
    </row>
    <row r="455" spans="2:5" x14ac:dyDescent="0.2">
      <c r="B455" s="43" t="s">
        <v>349</v>
      </c>
      <c r="C455" s="133">
        <v>1149512.29</v>
      </c>
      <c r="D455" s="129">
        <f t="shared" si="0"/>
        <v>0.10862350663658576</v>
      </c>
      <c r="E455" s="29"/>
    </row>
    <row r="456" spans="2:5" x14ac:dyDescent="0.2">
      <c r="B456" s="43" t="s">
        <v>350</v>
      </c>
      <c r="C456" s="27">
        <v>278304.89</v>
      </c>
      <c r="D456" s="129">
        <f t="shared" si="0"/>
        <v>2.6298503573119057E-2</v>
      </c>
      <c r="E456" s="29"/>
    </row>
    <row r="457" spans="2:5" x14ac:dyDescent="0.2">
      <c r="B457" s="43" t="s">
        <v>351</v>
      </c>
      <c r="C457" s="27">
        <v>0</v>
      </c>
      <c r="D457" s="129">
        <f t="shared" si="0"/>
        <v>0</v>
      </c>
      <c r="E457" s="29"/>
    </row>
    <row r="458" spans="2:5" x14ac:dyDescent="0.2">
      <c r="B458" s="43" t="s">
        <v>352</v>
      </c>
      <c r="C458" s="27">
        <v>34914.5</v>
      </c>
      <c r="D458" s="129">
        <f t="shared" si="0"/>
        <v>3.2992560892611887E-3</v>
      </c>
      <c r="E458" s="29"/>
    </row>
    <row r="459" spans="2:5" x14ac:dyDescent="0.2">
      <c r="B459" s="43" t="s">
        <v>353</v>
      </c>
      <c r="C459" s="27">
        <v>33353.599999999999</v>
      </c>
      <c r="D459" s="129">
        <f t="shared" si="0"/>
        <v>3.1517583782893063E-3</v>
      </c>
      <c r="E459" s="29"/>
    </row>
    <row r="460" spans="2:5" x14ac:dyDescent="0.2">
      <c r="B460" s="43" t="s">
        <v>354</v>
      </c>
      <c r="C460" s="27">
        <v>192147.48</v>
      </c>
      <c r="D460" s="129">
        <f t="shared" si="0"/>
        <v>1.8157033422394494E-2</v>
      </c>
      <c r="E460" s="29"/>
    </row>
    <row r="461" spans="2:5" x14ac:dyDescent="0.2">
      <c r="B461" s="43" t="s">
        <v>355</v>
      </c>
      <c r="C461" s="27">
        <v>82879.62</v>
      </c>
      <c r="D461" s="129">
        <f t="shared" si="0"/>
        <v>7.831734407213433E-3</v>
      </c>
      <c r="E461" s="29"/>
    </row>
    <row r="462" spans="2:5" x14ac:dyDescent="0.2">
      <c r="B462" s="43" t="s">
        <v>356</v>
      </c>
      <c r="C462" s="134">
        <v>180482.03</v>
      </c>
      <c r="D462" s="129">
        <f t="shared" si="0"/>
        <v>1.7054703245921336E-2</v>
      </c>
      <c r="E462" s="29"/>
    </row>
    <row r="463" spans="2:5" x14ac:dyDescent="0.2">
      <c r="B463" s="43" t="s">
        <v>357</v>
      </c>
      <c r="C463" s="27">
        <v>24423.03</v>
      </c>
      <c r="D463" s="129">
        <f t="shared" si="0"/>
        <v>2.3078615029775216E-3</v>
      </c>
      <c r="E463" s="29"/>
    </row>
    <row r="464" spans="2:5" x14ac:dyDescent="0.2">
      <c r="B464" s="54"/>
      <c r="C464" s="27"/>
      <c r="D464" s="135"/>
      <c r="E464" s="55">
        <v>0</v>
      </c>
    </row>
    <row r="465" spans="2:7" ht="15.75" customHeight="1" x14ac:dyDescent="0.2">
      <c r="C465" s="35">
        <f>SUM(C438:C464)</f>
        <v>10582537.109999999</v>
      </c>
      <c r="D465" s="136">
        <f>SUM(D438:D464)</f>
        <v>1</v>
      </c>
      <c r="E465" s="21"/>
    </row>
    <row r="466" spans="2:7" ht="15.75" customHeight="1" x14ac:dyDescent="0.2">
      <c r="C466" s="46"/>
      <c r="D466" s="46"/>
      <c r="E466" s="46"/>
    </row>
    <row r="467" spans="2:7" x14ac:dyDescent="0.2">
      <c r="B467" s="127" t="s">
        <v>358</v>
      </c>
      <c r="C467" s="50"/>
    </row>
    <row r="469" spans="2:7" x14ac:dyDescent="0.2">
      <c r="B469" s="83" t="s">
        <v>359</v>
      </c>
      <c r="C469" s="84" t="s">
        <v>113</v>
      </c>
      <c r="D469" s="120" t="s">
        <v>114</v>
      </c>
      <c r="E469" s="120" t="s">
        <v>360</v>
      </c>
      <c r="F469" s="137" t="s">
        <v>9</v>
      </c>
      <c r="G469" s="84" t="s">
        <v>186</v>
      </c>
    </row>
    <row r="470" spans="2:7" x14ac:dyDescent="0.2">
      <c r="B470" s="100" t="s">
        <v>361</v>
      </c>
      <c r="C470" s="48"/>
      <c r="D470" s="48"/>
      <c r="E470" s="48"/>
      <c r="F470" s="52"/>
      <c r="G470" s="52"/>
    </row>
    <row r="471" spans="2:7" x14ac:dyDescent="0.2">
      <c r="B471" s="43"/>
      <c r="C471" s="27"/>
      <c r="D471" s="27"/>
      <c r="E471" s="27"/>
      <c r="F471" s="29"/>
      <c r="G471" s="138"/>
    </row>
    <row r="472" spans="2:7" ht="12.75" customHeight="1" x14ac:dyDescent="0.2">
      <c r="B472" s="43" t="s">
        <v>362</v>
      </c>
      <c r="C472" s="27">
        <v>1500000</v>
      </c>
      <c r="D472" s="27">
        <v>1500000</v>
      </c>
      <c r="E472" s="27">
        <f>+D472-C472</f>
        <v>0</v>
      </c>
      <c r="F472" s="29"/>
      <c r="G472" s="138" t="s">
        <v>192</v>
      </c>
    </row>
    <row r="473" spans="2:7" ht="12.75" customHeight="1" x14ac:dyDescent="0.2">
      <c r="B473" s="43" t="s">
        <v>363</v>
      </c>
      <c r="C473" s="27">
        <v>3000000</v>
      </c>
      <c r="D473" s="27">
        <v>3000000</v>
      </c>
      <c r="E473" s="27">
        <f t="shared" ref="E473:E490" si="1">+D473-C473</f>
        <v>0</v>
      </c>
      <c r="F473" s="29"/>
      <c r="G473" s="138" t="s">
        <v>192</v>
      </c>
    </row>
    <row r="474" spans="2:7" ht="12.75" customHeight="1" x14ac:dyDescent="0.2">
      <c r="B474" s="43" t="s">
        <v>364</v>
      </c>
      <c r="C474" s="27">
        <v>21500000</v>
      </c>
      <c r="D474" s="27">
        <v>21500000</v>
      </c>
      <c r="E474" s="27">
        <f t="shared" si="1"/>
        <v>0</v>
      </c>
      <c r="F474" s="29"/>
      <c r="G474" s="138" t="s">
        <v>192</v>
      </c>
    </row>
    <row r="475" spans="2:7" ht="12.75" customHeight="1" x14ac:dyDescent="0.2">
      <c r="B475" s="43" t="s">
        <v>365</v>
      </c>
      <c r="C475" s="27">
        <v>152122</v>
      </c>
      <c r="D475" s="27">
        <v>152122</v>
      </c>
      <c r="E475" s="27">
        <f t="shared" si="1"/>
        <v>0</v>
      </c>
      <c r="F475" s="29"/>
      <c r="G475" s="138" t="s">
        <v>192</v>
      </c>
    </row>
    <row r="476" spans="2:7" ht="12.75" customHeight="1" x14ac:dyDescent="0.2">
      <c r="B476" s="43" t="s">
        <v>366</v>
      </c>
      <c r="C476" s="27">
        <v>3000000</v>
      </c>
      <c r="D476" s="27">
        <v>3000000</v>
      </c>
      <c r="E476" s="27">
        <f t="shared" si="1"/>
        <v>0</v>
      </c>
      <c r="F476" s="29"/>
      <c r="G476" s="138" t="s">
        <v>192</v>
      </c>
    </row>
    <row r="477" spans="2:7" ht="12.75" customHeight="1" x14ac:dyDescent="0.2">
      <c r="B477" s="43" t="s">
        <v>367</v>
      </c>
      <c r="C477" s="27">
        <v>3000000</v>
      </c>
      <c r="D477" s="27">
        <v>3000000</v>
      </c>
      <c r="E477" s="27">
        <f t="shared" si="1"/>
        <v>0</v>
      </c>
      <c r="F477" s="29"/>
      <c r="G477" s="138" t="s">
        <v>192</v>
      </c>
    </row>
    <row r="478" spans="2:7" ht="12.75" customHeight="1" x14ac:dyDescent="0.2">
      <c r="B478" s="43" t="s">
        <v>368</v>
      </c>
      <c r="C478" s="27">
        <v>18049638.239999998</v>
      </c>
      <c r="D478" s="27">
        <v>18049638.239999998</v>
      </c>
      <c r="E478" s="27">
        <f t="shared" si="1"/>
        <v>0</v>
      </c>
      <c r="F478" s="29"/>
      <c r="G478" s="138" t="s">
        <v>192</v>
      </c>
    </row>
    <row r="479" spans="2:7" ht="12.75" customHeight="1" x14ac:dyDescent="0.2">
      <c r="B479" s="43" t="s">
        <v>369</v>
      </c>
      <c r="C479" s="27">
        <v>554722.01</v>
      </c>
      <c r="D479" s="27">
        <v>554722.01</v>
      </c>
      <c r="E479" s="27">
        <f t="shared" si="1"/>
        <v>0</v>
      </c>
      <c r="F479" s="29"/>
      <c r="G479" s="138" t="s">
        <v>192</v>
      </c>
    </row>
    <row r="480" spans="2:7" ht="12.75" customHeight="1" x14ac:dyDescent="0.2">
      <c r="B480" s="43" t="s">
        <v>370</v>
      </c>
      <c r="C480" s="27">
        <v>7815769.6600000001</v>
      </c>
      <c r="D480" s="27">
        <v>7815769.6600000001</v>
      </c>
      <c r="E480" s="27">
        <f t="shared" si="1"/>
        <v>0</v>
      </c>
      <c r="F480" s="29"/>
      <c r="G480" s="138" t="s">
        <v>192</v>
      </c>
    </row>
    <row r="481" spans="2:12" ht="12.75" customHeight="1" x14ac:dyDescent="0.2">
      <c r="B481" s="43" t="s">
        <v>371</v>
      </c>
      <c r="C481" s="27">
        <v>79335.600000000006</v>
      </c>
      <c r="D481" s="27">
        <v>79335.600000000006</v>
      </c>
      <c r="E481" s="27">
        <f t="shared" si="1"/>
        <v>0</v>
      </c>
      <c r="F481" s="29"/>
      <c r="G481" s="138" t="s">
        <v>192</v>
      </c>
    </row>
    <row r="482" spans="2:12" ht="12.75" customHeight="1" x14ac:dyDescent="0.2">
      <c r="B482" s="43" t="s">
        <v>372</v>
      </c>
      <c r="C482" s="27">
        <v>602290.22</v>
      </c>
      <c r="D482" s="27">
        <v>602290.22</v>
      </c>
      <c r="E482" s="27">
        <f t="shared" si="1"/>
        <v>0</v>
      </c>
      <c r="F482" s="29"/>
      <c r="G482" s="138" t="s">
        <v>192</v>
      </c>
    </row>
    <row r="483" spans="2:12" ht="12.75" customHeight="1" x14ac:dyDescent="0.2">
      <c r="B483" s="43" t="s">
        <v>373</v>
      </c>
      <c r="C483" s="27">
        <v>1654032.13</v>
      </c>
      <c r="D483" s="27">
        <v>1654032.13</v>
      </c>
      <c r="E483" s="27">
        <f t="shared" si="1"/>
        <v>0</v>
      </c>
      <c r="F483" s="29"/>
      <c r="G483" s="138" t="s">
        <v>192</v>
      </c>
    </row>
    <row r="484" spans="2:12" ht="12.75" customHeight="1" x14ac:dyDescent="0.2">
      <c r="B484" s="43" t="s">
        <v>374</v>
      </c>
      <c r="C484" s="27">
        <v>4736990.17</v>
      </c>
      <c r="D484" s="27">
        <v>4736990.17</v>
      </c>
      <c r="E484" s="27">
        <f t="shared" si="1"/>
        <v>0</v>
      </c>
      <c r="F484" s="29"/>
      <c r="G484" s="138" t="s">
        <v>192</v>
      </c>
    </row>
    <row r="485" spans="2:12" ht="12.75" customHeight="1" x14ac:dyDescent="0.2">
      <c r="B485" s="43" t="s">
        <v>375</v>
      </c>
      <c r="C485" s="27">
        <v>3922401.01</v>
      </c>
      <c r="D485" s="27">
        <v>3922401.01</v>
      </c>
      <c r="E485" s="27">
        <f t="shared" si="1"/>
        <v>0</v>
      </c>
      <c r="F485" s="29"/>
      <c r="G485" s="138" t="s">
        <v>192</v>
      </c>
    </row>
    <row r="486" spans="2:12" ht="12.75" customHeight="1" x14ac:dyDescent="0.2">
      <c r="B486" s="43" t="s">
        <v>376</v>
      </c>
      <c r="C486" s="27">
        <v>-11548554.699999999</v>
      </c>
      <c r="D486" s="27">
        <v>-11548554.699999999</v>
      </c>
      <c r="E486" s="27">
        <f t="shared" si="1"/>
        <v>0</v>
      </c>
      <c r="F486" s="29"/>
      <c r="G486" s="138" t="s">
        <v>192</v>
      </c>
    </row>
    <row r="487" spans="2:12" ht="12.75" customHeight="1" x14ac:dyDescent="0.2">
      <c r="B487" s="43" t="s">
        <v>377</v>
      </c>
      <c r="C487" s="27">
        <v>104890695.13</v>
      </c>
      <c r="D487" s="27">
        <v>104890695.13</v>
      </c>
      <c r="E487" s="27">
        <f t="shared" si="1"/>
        <v>0</v>
      </c>
      <c r="F487" s="29"/>
      <c r="G487" s="138" t="s">
        <v>192</v>
      </c>
    </row>
    <row r="488" spans="2:12" ht="12.75" customHeight="1" x14ac:dyDescent="0.2">
      <c r="B488" s="43" t="s">
        <v>378</v>
      </c>
      <c r="C488" s="27">
        <v>-56895982.789999999</v>
      </c>
      <c r="D488" s="27">
        <v>-61895982.789999999</v>
      </c>
      <c r="E488" s="27">
        <f t="shared" si="1"/>
        <v>-5000000</v>
      </c>
      <c r="F488" s="29"/>
      <c r="G488" s="138" t="s">
        <v>192</v>
      </c>
    </row>
    <row r="489" spans="2:12" ht="12.75" customHeight="1" x14ac:dyDescent="0.2">
      <c r="B489" s="43" t="s">
        <v>379</v>
      </c>
      <c r="C489" s="27">
        <v>25845939.57</v>
      </c>
      <c r="D489" s="27">
        <v>25845939.57</v>
      </c>
      <c r="E489" s="27">
        <f t="shared" si="1"/>
        <v>0</v>
      </c>
      <c r="F489" s="29"/>
      <c r="G489" s="138" t="s">
        <v>192</v>
      </c>
    </row>
    <row r="490" spans="2:12" ht="12.75" customHeight="1" x14ac:dyDescent="0.2">
      <c r="B490" s="43" t="s">
        <v>380</v>
      </c>
      <c r="C490" s="27">
        <v>470641</v>
      </c>
      <c r="D490" s="27">
        <v>470641</v>
      </c>
      <c r="E490" s="27">
        <f t="shared" si="1"/>
        <v>0</v>
      </c>
      <c r="F490" s="29"/>
      <c r="G490" s="138" t="s">
        <v>192</v>
      </c>
    </row>
    <row r="491" spans="2:12" x14ac:dyDescent="0.2">
      <c r="B491" s="45"/>
      <c r="C491" s="27"/>
      <c r="D491" s="27"/>
      <c r="E491" s="27"/>
      <c r="F491" s="29"/>
      <c r="G491" s="138"/>
    </row>
    <row r="492" spans="2:12" x14ac:dyDescent="0.2">
      <c r="C492" s="35">
        <f>SUM(C471:C491)</f>
        <v>132330039.25</v>
      </c>
      <c r="D492" s="35">
        <f>SUM(D471:D491)</f>
        <v>127330039.25</v>
      </c>
      <c r="E492" s="139">
        <f>SUM(E471:E491)</f>
        <v>-5000000</v>
      </c>
      <c r="F492" s="140"/>
      <c r="G492" s="140"/>
    </row>
    <row r="493" spans="2:12" x14ac:dyDescent="0.2">
      <c r="C493" s="46"/>
      <c r="D493" s="46"/>
      <c r="E493" s="46"/>
      <c r="F493" s="46"/>
      <c r="G493" s="46"/>
      <c r="H493" s="46"/>
    </row>
    <row r="494" spans="2:12" x14ac:dyDescent="0.2">
      <c r="B494" s="99" t="s">
        <v>381</v>
      </c>
      <c r="C494" s="93" t="s">
        <v>113</v>
      </c>
      <c r="D494" s="21" t="s">
        <v>114</v>
      </c>
      <c r="E494" s="21" t="s">
        <v>360</v>
      </c>
      <c r="F494" s="141" t="s">
        <v>186</v>
      </c>
      <c r="G494" s="46"/>
    </row>
    <row r="495" spans="2:12" x14ac:dyDescent="0.2">
      <c r="B495" s="22" t="s">
        <v>382</v>
      </c>
      <c r="C495" s="27"/>
      <c r="D495" s="27"/>
      <c r="E495" s="27"/>
      <c r="F495" s="138"/>
    </row>
    <row r="496" spans="2:12" ht="12.75" customHeight="1" x14ac:dyDescent="0.2">
      <c r="B496" s="43" t="s">
        <v>383</v>
      </c>
      <c r="C496" s="27">
        <v>45276889.439999998</v>
      </c>
      <c r="D496" s="27">
        <v>45276889.439999998</v>
      </c>
      <c r="E496" s="124">
        <f>+C496-D496</f>
        <v>0</v>
      </c>
      <c r="F496" s="138" t="s">
        <v>192</v>
      </c>
      <c r="J496" s="50"/>
      <c r="L496" s="50"/>
    </row>
    <row r="497" spans="2:12" ht="12.75" customHeight="1" x14ac:dyDescent="0.2">
      <c r="B497" s="43" t="s">
        <v>384</v>
      </c>
      <c r="C497" s="27">
        <v>0</v>
      </c>
      <c r="D497" s="27">
        <v>256056727.03</v>
      </c>
      <c r="E497" s="124">
        <f t="shared" ref="E497" si="2">+C497-D497</f>
        <v>-256056727.03</v>
      </c>
      <c r="F497" s="138" t="s">
        <v>192</v>
      </c>
      <c r="J497" s="50"/>
      <c r="L497" s="50"/>
    </row>
    <row r="498" spans="2:12" x14ac:dyDescent="0.2">
      <c r="B498" s="45"/>
      <c r="C498" s="27"/>
      <c r="D498" s="27"/>
      <c r="E498" s="27"/>
      <c r="F498" s="138"/>
      <c r="L498" s="50"/>
    </row>
    <row r="499" spans="2:12" x14ac:dyDescent="0.2">
      <c r="C499" s="35">
        <f>SUM(C495:C498)</f>
        <v>45276889.439999998</v>
      </c>
      <c r="D499" s="35">
        <f>SUM(D495:D498)</f>
        <v>301333616.47000003</v>
      </c>
      <c r="E499" s="35">
        <f>SUM(E495:E498)</f>
        <v>-256056727.03</v>
      </c>
      <c r="F499" s="142"/>
    </row>
    <row r="500" spans="2:12" x14ac:dyDescent="0.2">
      <c r="C500" s="46"/>
      <c r="D500" s="46"/>
      <c r="E500" s="46"/>
      <c r="F500" s="46"/>
    </row>
    <row r="501" spans="2:12" x14ac:dyDescent="0.2">
      <c r="B501" s="127" t="s">
        <v>385</v>
      </c>
      <c r="C501" s="143"/>
      <c r="D501" s="143"/>
    </row>
    <row r="503" spans="2:12" x14ac:dyDescent="0.2">
      <c r="B503" s="99" t="s">
        <v>386</v>
      </c>
      <c r="C503" s="93" t="s">
        <v>113</v>
      </c>
      <c r="D503" s="21" t="s">
        <v>114</v>
      </c>
      <c r="E503" s="21" t="s">
        <v>115</v>
      </c>
    </row>
    <row r="504" spans="2:12" x14ac:dyDescent="0.2">
      <c r="B504" s="22" t="s">
        <v>387</v>
      </c>
      <c r="C504" s="144"/>
      <c r="D504" s="144"/>
      <c r="E504" s="144"/>
    </row>
    <row r="505" spans="2:12" ht="12.75" customHeight="1" x14ac:dyDescent="0.2">
      <c r="B505" s="43" t="s">
        <v>12</v>
      </c>
      <c r="C505" s="144">
        <v>0</v>
      </c>
      <c r="D505" s="27">
        <v>2500</v>
      </c>
      <c r="E505" s="27">
        <f t="shared" ref="E505:E556" si="3">+D505-C505</f>
        <v>2500</v>
      </c>
      <c r="K505" s="50"/>
    </row>
    <row r="506" spans="2:12" ht="12.75" customHeight="1" x14ac:dyDescent="0.2">
      <c r="B506" s="43" t="s">
        <v>14</v>
      </c>
      <c r="C506" s="144">
        <v>0</v>
      </c>
      <c r="D506" s="27">
        <v>25000</v>
      </c>
      <c r="E506" s="27">
        <f t="shared" si="3"/>
        <v>25000</v>
      </c>
      <c r="K506" s="50"/>
    </row>
    <row r="507" spans="2:12" ht="12.75" customHeight="1" x14ac:dyDescent="0.2">
      <c r="B507" s="43" t="s">
        <v>16</v>
      </c>
      <c r="C507" s="27">
        <v>19768701.390000001</v>
      </c>
      <c r="D507" s="27">
        <v>17806070.350000001</v>
      </c>
      <c r="E507" s="27">
        <f t="shared" si="3"/>
        <v>-1962631.0399999991</v>
      </c>
      <c r="K507" s="50"/>
    </row>
    <row r="508" spans="2:12" ht="12.75" customHeight="1" x14ac:dyDescent="0.2">
      <c r="B508" s="43" t="s">
        <v>18</v>
      </c>
      <c r="C508" s="27">
        <v>9274.7800000000007</v>
      </c>
      <c r="D508" s="27">
        <v>9422.0400000000009</v>
      </c>
      <c r="E508" s="27">
        <f t="shared" si="3"/>
        <v>147.26000000000022</v>
      </c>
      <c r="K508" s="50"/>
    </row>
    <row r="509" spans="2:12" ht="12.75" customHeight="1" x14ac:dyDescent="0.2">
      <c r="B509" s="43" t="s">
        <v>19</v>
      </c>
      <c r="C509" s="27">
        <v>28755.24</v>
      </c>
      <c r="D509" s="27">
        <v>32746.54</v>
      </c>
      <c r="E509" s="27">
        <f t="shared" si="3"/>
        <v>3991.2999999999993</v>
      </c>
      <c r="K509" s="50"/>
    </row>
    <row r="510" spans="2:12" ht="12.75" customHeight="1" x14ac:dyDescent="0.2">
      <c r="B510" s="43" t="s">
        <v>20</v>
      </c>
      <c r="C510" s="27">
        <v>6029764.7300000004</v>
      </c>
      <c r="D510" s="27">
        <v>6044675.6299999999</v>
      </c>
      <c r="E510" s="27">
        <f t="shared" si="3"/>
        <v>14910.899999999441</v>
      </c>
      <c r="K510" s="50"/>
    </row>
    <row r="511" spans="2:12" ht="12.75" customHeight="1" x14ac:dyDescent="0.2">
      <c r="B511" s="43" t="s">
        <v>21</v>
      </c>
      <c r="C511" s="27">
        <v>38272655.25</v>
      </c>
      <c r="D511" s="27">
        <v>38152475.729999997</v>
      </c>
      <c r="E511" s="27">
        <f t="shared" si="3"/>
        <v>-120179.52000000328</v>
      </c>
      <c r="K511" s="50"/>
    </row>
    <row r="512" spans="2:12" ht="12.75" customHeight="1" x14ac:dyDescent="0.2">
      <c r="B512" s="43" t="s">
        <v>22</v>
      </c>
      <c r="C512" s="27">
        <v>1111.05</v>
      </c>
      <c r="D512" s="27">
        <v>1128.73</v>
      </c>
      <c r="E512" s="27">
        <f t="shared" si="3"/>
        <v>17.680000000000064</v>
      </c>
      <c r="K512" s="50"/>
    </row>
    <row r="513" spans="2:11" ht="12.75" customHeight="1" x14ac:dyDescent="0.2">
      <c r="B513" s="43" t="s">
        <v>23</v>
      </c>
      <c r="C513" s="144">
        <v>10391.540000000001</v>
      </c>
      <c r="D513" s="27">
        <v>64692.45</v>
      </c>
      <c r="E513" s="27">
        <f t="shared" si="3"/>
        <v>54300.909999999996</v>
      </c>
      <c r="K513" s="50"/>
    </row>
    <row r="514" spans="2:11" ht="12.75" customHeight="1" x14ac:dyDescent="0.2">
      <c r="B514" s="43" t="s">
        <v>24</v>
      </c>
      <c r="C514" s="144">
        <v>18885148.68</v>
      </c>
      <c r="D514" s="27">
        <v>27158482.710000001</v>
      </c>
      <c r="E514" s="27">
        <f t="shared" si="3"/>
        <v>8273334.0300000012</v>
      </c>
      <c r="K514" s="50"/>
    </row>
    <row r="515" spans="2:11" ht="12.75" customHeight="1" x14ac:dyDescent="0.2">
      <c r="B515" s="30" t="s">
        <v>25</v>
      </c>
      <c r="C515" s="144">
        <v>313204.58</v>
      </c>
      <c r="D515" s="27">
        <v>319717.02</v>
      </c>
      <c r="E515" s="27">
        <f t="shared" si="3"/>
        <v>6512.4400000000023</v>
      </c>
      <c r="K515" s="50"/>
    </row>
    <row r="516" spans="2:11" ht="12.75" customHeight="1" x14ac:dyDescent="0.2">
      <c r="B516" s="30" t="s">
        <v>26</v>
      </c>
      <c r="C516" s="144">
        <v>63592524.189999998</v>
      </c>
      <c r="D516" s="27">
        <v>64166420.009999998</v>
      </c>
      <c r="E516" s="27">
        <f t="shared" si="3"/>
        <v>573895.8200000003</v>
      </c>
      <c r="K516" s="50"/>
    </row>
    <row r="517" spans="2:11" ht="12.75" customHeight="1" x14ac:dyDescent="0.2">
      <c r="B517" s="43" t="s">
        <v>27</v>
      </c>
      <c r="C517" s="27">
        <v>21740833.309999999</v>
      </c>
      <c r="D517" s="27">
        <v>21890204.34</v>
      </c>
      <c r="E517" s="27">
        <f t="shared" si="3"/>
        <v>149371.03000000119</v>
      </c>
      <c r="K517" s="50"/>
    </row>
    <row r="518" spans="2:11" ht="12.75" customHeight="1" x14ac:dyDescent="0.2">
      <c r="B518" s="43" t="s">
        <v>28</v>
      </c>
      <c r="C518" s="27">
        <v>16760976.5</v>
      </c>
      <c r="D518" s="27">
        <v>16608497.5</v>
      </c>
      <c r="E518" s="27">
        <f t="shared" si="3"/>
        <v>-152479</v>
      </c>
      <c r="K518" s="50"/>
    </row>
    <row r="519" spans="2:11" ht="12.75" customHeight="1" x14ac:dyDescent="0.2">
      <c r="B519" s="43" t="s">
        <v>29</v>
      </c>
      <c r="C519" s="27">
        <v>41078572.990000002</v>
      </c>
      <c r="D519" s="27">
        <v>59789406.649999999</v>
      </c>
      <c r="E519" s="27">
        <f t="shared" si="3"/>
        <v>18710833.659999996</v>
      </c>
      <c r="K519" s="50"/>
    </row>
    <row r="520" spans="2:11" ht="12.75" customHeight="1" x14ac:dyDescent="0.2">
      <c r="B520" s="43" t="s">
        <v>30</v>
      </c>
      <c r="C520" s="27">
        <v>135486.35999999999</v>
      </c>
      <c r="D520" s="27">
        <v>101017.23</v>
      </c>
      <c r="E520" s="27">
        <f t="shared" si="3"/>
        <v>-34469.12999999999</v>
      </c>
      <c r="K520" s="50"/>
    </row>
    <row r="521" spans="2:11" ht="12.75" customHeight="1" x14ac:dyDescent="0.2">
      <c r="B521" s="43" t="s">
        <v>31</v>
      </c>
      <c r="C521" s="27">
        <v>27724.3</v>
      </c>
      <c r="D521" s="27">
        <v>28017.200000000001</v>
      </c>
      <c r="E521" s="27">
        <f t="shared" si="3"/>
        <v>292.90000000000146</v>
      </c>
      <c r="K521" s="50"/>
    </row>
    <row r="522" spans="2:11" ht="12.75" customHeight="1" x14ac:dyDescent="0.2">
      <c r="B522" s="43" t="s">
        <v>32</v>
      </c>
      <c r="C522" s="27">
        <v>3285187.58</v>
      </c>
      <c r="D522" s="27">
        <v>4030937.63</v>
      </c>
      <c r="E522" s="27">
        <f t="shared" si="3"/>
        <v>745750.04999999981</v>
      </c>
      <c r="K522" s="50"/>
    </row>
    <row r="523" spans="2:11" ht="12.75" customHeight="1" x14ac:dyDescent="0.2">
      <c r="B523" s="43" t="s">
        <v>33</v>
      </c>
      <c r="C523" s="27">
        <v>28004553.600000001</v>
      </c>
      <c r="D523" s="27">
        <v>33732434.119999997</v>
      </c>
      <c r="E523" s="27">
        <f t="shared" si="3"/>
        <v>5727880.5199999958</v>
      </c>
      <c r="K523" s="50"/>
    </row>
    <row r="524" spans="2:11" ht="12.75" customHeight="1" x14ac:dyDescent="0.2">
      <c r="B524" s="43" t="s">
        <v>34</v>
      </c>
      <c r="C524" s="27">
        <v>3547.04</v>
      </c>
      <c r="D524" s="27">
        <v>3603.35</v>
      </c>
      <c r="E524" s="27">
        <f t="shared" si="3"/>
        <v>56.309999999999945</v>
      </c>
      <c r="K524" s="50"/>
    </row>
    <row r="525" spans="2:11" ht="12.75" customHeight="1" x14ac:dyDescent="0.2">
      <c r="B525" s="43" t="s">
        <v>35</v>
      </c>
      <c r="C525" s="27">
        <v>909111.31</v>
      </c>
      <c r="D525" s="27">
        <v>923543.13</v>
      </c>
      <c r="E525" s="27">
        <f t="shared" si="3"/>
        <v>14431.819999999949</v>
      </c>
      <c r="K525" s="50"/>
    </row>
    <row r="526" spans="2:11" ht="12.75" customHeight="1" x14ac:dyDescent="0.2">
      <c r="B526" s="43" t="s">
        <v>36</v>
      </c>
      <c r="C526" s="27">
        <v>1135907.6499999999</v>
      </c>
      <c r="D526" s="27">
        <v>1153939.81</v>
      </c>
      <c r="E526" s="27">
        <f t="shared" si="3"/>
        <v>18032.160000000149</v>
      </c>
      <c r="K526" s="50"/>
    </row>
    <row r="527" spans="2:11" ht="12.75" customHeight="1" x14ac:dyDescent="0.2">
      <c r="B527" s="43" t="s">
        <v>37</v>
      </c>
      <c r="C527" s="27">
        <v>303773.17</v>
      </c>
      <c r="D527" s="27">
        <v>308595.45</v>
      </c>
      <c r="E527" s="27">
        <f t="shared" si="3"/>
        <v>4822.2800000000279</v>
      </c>
      <c r="K527" s="50"/>
    </row>
    <row r="528" spans="2:11" ht="12.75" customHeight="1" x14ac:dyDescent="0.2">
      <c r="B528" s="43" t="s">
        <v>38</v>
      </c>
      <c r="C528" s="27">
        <v>263.75</v>
      </c>
      <c r="D528" s="27">
        <v>268.02999999999997</v>
      </c>
      <c r="E528" s="27">
        <f t="shared" si="3"/>
        <v>4.2799999999999727</v>
      </c>
      <c r="K528" s="50"/>
    </row>
    <row r="529" spans="2:11" ht="12.75" customHeight="1" x14ac:dyDescent="0.2">
      <c r="B529" s="43" t="s">
        <v>39</v>
      </c>
      <c r="C529" s="27">
        <v>48440.18</v>
      </c>
      <c r="D529" s="27">
        <v>49209.19</v>
      </c>
      <c r="E529" s="27">
        <f t="shared" si="3"/>
        <v>769.01000000000204</v>
      </c>
      <c r="K529" s="50"/>
    </row>
    <row r="530" spans="2:11" ht="12.75" customHeight="1" x14ac:dyDescent="0.2">
      <c r="B530" s="43" t="s">
        <v>40</v>
      </c>
      <c r="C530" s="27">
        <v>116254.19</v>
      </c>
      <c r="D530" s="27">
        <v>118099.69</v>
      </c>
      <c r="E530" s="27">
        <f t="shared" si="3"/>
        <v>1845.5</v>
      </c>
      <c r="K530" s="50"/>
    </row>
    <row r="531" spans="2:11" ht="12.75" customHeight="1" x14ac:dyDescent="0.2">
      <c r="B531" s="95" t="s">
        <v>41</v>
      </c>
      <c r="C531" s="27">
        <v>71328.17</v>
      </c>
      <c r="D531" s="27">
        <v>72460.460000000006</v>
      </c>
      <c r="E531" s="27">
        <f t="shared" si="3"/>
        <v>1132.2900000000081</v>
      </c>
      <c r="K531" s="50"/>
    </row>
    <row r="532" spans="2:11" ht="12.75" customHeight="1" x14ac:dyDescent="0.2">
      <c r="B532" s="43" t="s">
        <v>42</v>
      </c>
      <c r="C532" s="27">
        <v>7816806.5700000003</v>
      </c>
      <c r="D532" s="27">
        <v>1291842.07</v>
      </c>
      <c r="E532" s="27">
        <f t="shared" si="3"/>
        <v>-6524964.5</v>
      </c>
      <c r="K532" s="50"/>
    </row>
    <row r="533" spans="2:11" ht="12.75" customHeight="1" x14ac:dyDescent="0.2">
      <c r="B533" s="43" t="s">
        <v>43</v>
      </c>
      <c r="C533" s="27">
        <v>628764.11</v>
      </c>
      <c r="D533" s="27">
        <v>86109.73</v>
      </c>
      <c r="E533" s="27">
        <f t="shared" si="3"/>
        <v>-542654.38</v>
      </c>
      <c r="K533" s="50"/>
    </row>
    <row r="534" spans="2:11" ht="12.75" customHeight="1" x14ac:dyDescent="0.2">
      <c r="B534" s="43" t="s">
        <v>44</v>
      </c>
      <c r="C534" s="27">
        <v>17992394.879999999</v>
      </c>
      <c r="D534" s="27">
        <v>18278020.93</v>
      </c>
      <c r="E534" s="27">
        <f t="shared" si="3"/>
        <v>285626.05000000075</v>
      </c>
      <c r="K534" s="50"/>
    </row>
    <row r="535" spans="2:11" ht="12.75" customHeight="1" x14ac:dyDescent="0.2">
      <c r="B535" s="43" t="s">
        <v>45</v>
      </c>
      <c r="C535" s="27">
        <v>42145.81</v>
      </c>
      <c r="D535" s="27">
        <v>42822.35</v>
      </c>
      <c r="E535" s="27">
        <f t="shared" si="3"/>
        <v>676.54000000000087</v>
      </c>
      <c r="K535" s="50"/>
    </row>
    <row r="536" spans="2:11" ht="12.75" customHeight="1" x14ac:dyDescent="0.2">
      <c r="B536" s="43" t="s">
        <v>46</v>
      </c>
      <c r="C536" s="27">
        <v>4604986.82</v>
      </c>
      <c r="D536" s="27">
        <v>226012.88</v>
      </c>
      <c r="E536" s="27">
        <f t="shared" si="3"/>
        <v>-4378973.9400000004</v>
      </c>
      <c r="K536" s="50"/>
    </row>
    <row r="537" spans="2:11" ht="12.75" customHeight="1" x14ac:dyDescent="0.2">
      <c r="B537" s="43" t="s">
        <v>47</v>
      </c>
      <c r="C537" s="27">
        <v>1988052.65</v>
      </c>
      <c r="D537" s="27">
        <v>875556.36</v>
      </c>
      <c r="E537" s="27">
        <f t="shared" si="3"/>
        <v>-1112496.29</v>
      </c>
      <c r="K537" s="50"/>
    </row>
    <row r="538" spans="2:11" ht="12.75" customHeight="1" x14ac:dyDescent="0.2">
      <c r="B538" s="43" t="s">
        <v>48</v>
      </c>
      <c r="C538" s="27">
        <v>5902185.4699999997</v>
      </c>
      <c r="D538" s="27">
        <v>5994036.96</v>
      </c>
      <c r="E538" s="27">
        <f t="shared" si="3"/>
        <v>91851.490000000224</v>
      </c>
      <c r="K538" s="50"/>
    </row>
    <row r="539" spans="2:11" ht="12.75" customHeight="1" x14ac:dyDescent="0.2">
      <c r="B539" s="43" t="s">
        <v>49</v>
      </c>
      <c r="C539" s="27">
        <v>165650347.53</v>
      </c>
      <c r="D539" s="27">
        <v>173180670.63999999</v>
      </c>
      <c r="E539" s="27">
        <f t="shared" si="3"/>
        <v>7530323.1099999845</v>
      </c>
      <c r="K539" s="50"/>
    </row>
    <row r="540" spans="2:11" ht="12.75" customHeight="1" x14ac:dyDescent="0.2">
      <c r="B540" s="43" t="s">
        <v>50</v>
      </c>
      <c r="C540" s="27">
        <v>7564</v>
      </c>
      <c r="D540" s="27">
        <v>6868</v>
      </c>
      <c r="E540" s="27">
        <f t="shared" si="3"/>
        <v>-696</v>
      </c>
      <c r="K540" s="50"/>
    </row>
    <row r="541" spans="2:11" ht="12.75" customHeight="1" x14ac:dyDescent="0.2">
      <c r="B541" s="43" t="s">
        <v>51</v>
      </c>
      <c r="C541" s="27">
        <v>348726.44</v>
      </c>
      <c r="D541" s="27">
        <v>491206.87</v>
      </c>
      <c r="E541" s="27">
        <f t="shared" si="3"/>
        <v>142480.43</v>
      </c>
      <c r="K541" s="50"/>
    </row>
    <row r="542" spans="2:11" ht="12.75" customHeight="1" x14ac:dyDescent="0.2">
      <c r="B542" s="43" t="s">
        <v>52</v>
      </c>
      <c r="C542" s="27">
        <v>318399.83</v>
      </c>
      <c r="D542" s="27">
        <v>362608.57</v>
      </c>
      <c r="E542" s="27">
        <f t="shared" si="3"/>
        <v>44208.739999999991</v>
      </c>
    </row>
    <row r="543" spans="2:11" ht="12.75" customHeight="1" x14ac:dyDescent="0.2">
      <c r="B543" s="43" t="s">
        <v>53</v>
      </c>
      <c r="C543" s="27">
        <v>396885.31</v>
      </c>
      <c r="D543" s="27">
        <v>656232.81000000006</v>
      </c>
      <c r="E543" s="27">
        <f t="shared" si="3"/>
        <v>259347.50000000006</v>
      </c>
      <c r="K543" s="50"/>
    </row>
    <row r="544" spans="2:11" ht="12.75" customHeight="1" x14ac:dyDescent="0.2">
      <c r="B544" s="43" t="s">
        <v>54</v>
      </c>
      <c r="C544" s="27">
        <v>2896481.8</v>
      </c>
      <c r="D544" s="27">
        <v>3093474.16</v>
      </c>
      <c r="E544" s="27">
        <f t="shared" si="3"/>
        <v>196992.36000000034</v>
      </c>
      <c r="K544" s="50"/>
    </row>
    <row r="545" spans="2:7" ht="12.75" customHeight="1" x14ac:dyDescent="0.2">
      <c r="B545" s="43" t="s">
        <v>55</v>
      </c>
      <c r="C545" s="27">
        <v>2002.4</v>
      </c>
      <c r="D545" s="27">
        <v>4362.29</v>
      </c>
      <c r="E545" s="27">
        <f t="shared" si="3"/>
        <v>2359.89</v>
      </c>
      <c r="F545" s="145"/>
      <c r="G545" s="145"/>
    </row>
    <row r="546" spans="2:7" ht="12.75" customHeight="1" x14ac:dyDescent="0.2">
      <c r="B546" s="43" t="s">
        <v>56</v>
      </c>
      <c r="C546" s="144">
        <v>981530.02</v>
      </c>
      <c r="D546" s="27">
        <v>1574156.48</v>
      </c>
      <c r="E546" s="27">
        <f t="shared" si="3"/>
        <v>592626.46</v>
      </c>
      <c r="F546" s="145"/>
      <c r="G546" s="145"/>
    </row>
    <row r="547" spans="2:7" ht="12.75" customHeight="1" x14ac:dyDescent="0.2">
      <c r="B547" s="43" t="s">
        <v>57</v>
      </c>
      <c r="C547" s="144">
        <v>20423803.100000001</v>
      </c>
      <c r="D547" s="27">
        <v>21914707.280000001</v>
      </c>
      <c r="E547" s="27">
        <f t="shared" si="3"/>
        <v>1490904.1799999997</v>
      </c>
      <c r="F547" s="145"/>
      <c r="G547" s="145"/>
    </row>
    <row r="548" spans="2:7" ht="12.75" customHeight="1" x14ac:dyDescent="0.2">
      <c r="B548" s="43" t="s">
        <v>58</v>
      </c>
      <c r="C548" s="144">
        <v>10867.96</v>
      </c>
      <c r="D548" s="27">
        <v>11042.44</v>
      </c>
      <c r="E548" s="27">
        <f t="shared" si="3"/>
        <v>174.48000000000138</v>
      </c>
      <c r="F548" s="145"/>
      <c r="G548" s="145"/>
    </row>
    <row r="549" spans="2:7" ht="12.75" customHeight="1" x14ac:dyDescent="0.2">
      <c r="B549" s="43" t="s">
        <v>59</v>
      </c>
      <c r="C549" s="144">
        <v>40168563.289999999</v>
      </c>
      <c r="D549" s="27">
        <v>43105886.82</v>
      </c>
      <c r="E549" s="27">
        <f t="shared" si="3"/>
        <v>2937323.5300000012</v>
      </c>
      <c r="F549" s="145"/>
      <c r="G549" s="145"/>
    </row>
    <row r="550" spans="2:7" ht="12.75" customHeight="1" x14ac:dyDescent="0.2">
      <c r="B550" s="43" t="s">
        <v>60</v>
      </c>
      <c r="C550" s="144">
        <v>17735884.48</v>
      </c>
      <c r="D550" s="27">
        <v>21996734.719999999</v>
      </c>
      <c r="E550" s="27">
        <f t="shared" si="3"/>
        <v>4260850.2399999984</v>
      </c>
      <c r="F550" s="145"/>
      <c r="G550" s="145"/>
    </row>
    <row r="551" spans="2:7" ht="12.75" customHeight="1" x14ac:dyDescent="0.2">
      <c r="B551" s="43" t="s">
        <v>62</v>
      </c>
      <c r="C551" s="144">
        <v>27180.92</v>
      </c>
      <c r="D551" s="27">
        <v>171985.69</v>
      </c>
      <c r="E551" s="27">
        <f t="shared" si="3"/>
        <v>144804.77000000002</v>
      </c>
      <c r="F551" s="145"/>
      <c r="G551" s="145"/>
    </row>
    <row r="552" spans="2:7" ht="12.75" customHeight="1" x14ac:dyDescent="0.2">
      <c r="B552" s="43" t="s">
        <v>63</v>
      </c>
      <c r="C552" s="144">
        <v>1606997.74</v>
      </c>
      <c r="D552" s="27">
        <v>1634977.55</v>
      </c>
      <c r="E552" s="27">
        <f t="shared" si="3"/>
        <v>27979.810000000056</v>
      </c>
      <c r="F552" s="145"/>
      <c r="G552" s="145"/>
    </row>
    <row r="553" spans="2:7" ht="12.75" customHeight="1" x14ac:dyDescent="0.2">
      <c r="B553" s="43" t="s">
        <v>64</v>
      </c>
      <c r="C553" s="144">
        <v>9741037.6400000006</v>
      </c>
      <c r="D553" s="27">
        <v>9852712.7599999998</v>
      </c>
      <c r="E553" s="27">
        <f t="shared" si="3"/>
        <v>111675.11999999918</v>
      </c>
      <c r="F553" s="145"/>
      <c r="G553" s="145"/>
    </row>
    <row r="554" spans="2:7" ht="12.75" customHeight="1" x14ac:dyDescent="0.2">
      <c r="B554" s="43" t="s">
        <v>65</v>
      </c>
      <c r="C554" s="144">
        <v>79793109.590000004</v>
      </c>
      <c r="D554" s="27">
        <v>80263649.870000005</v>
      </c>
      <c r="E554" s="27">
        <f t="shared" si="3"/>
        <v>470540.28000000119</v>
      </c>
      <c r="F554" s="145"/>
      <c r="G554" s="145"/>
    </row>
    <row r="555" spans="2:7" ht="12.75" customHeight="1" x14ac:dyDescent="0.2">
      <c r="B555" s="30" t="s">
        <v>66</v>
      </c>
      <c r="C555" s="144">
        <v>96517211.599999994</v>
      </c>
      <c r="D555" s="27">
        <v>98487953.719999999</v>
      </c>
      <c r="E555" s="27">
        <f t="shared" si="3"/>
        <v>1970742.1200000048</v>
      </c>
      <c r="F555" s="145"/>
      <c r="G555" s="145"/>
    </row>
    <row r="556" spans="2:7" ht="12.75" customHeight="1" x14ac:dyDescent="0.2">
      <c r="B556" s="30" t="s">
        <v>67</v>
      </c>
      <c r="C556" s="144">
        <v>100416922.16</v>
      </c>
      <c r="D556" s="27">
        <v>100416922.16</v>
      </c>
      <c r="E556" s="27">
        <f t="shared" si="3"/>
        <v>0</v>
      </c>
      <c r="F556" s="145"/>
      <c r="G556" s="145"/>
    </row>
    <row r="557" spans="2:7" x14ac:dyDescent="0.2">
      <c r="B557" s="45"/>
      <c r="C557" s="27"/>
      <c r="D557" s="27"/>
      <c r="E557" s="27"/>
      <c r="F557" s="146"/>
      <c r="G557" s="146"/>
    </row>
    <row r="558" spans="2:7" x14ac:dyDescent="0.2">
      <c r="C558" s="35">
        <f>SUM(C504:C557)</f>
        <v>836552343.64999998</v>
      </c>
      <c r="D558" s="35">
        <f>SUM(D504:D557)</f>
        <v>876614119.10000002</v>
      </c>
      <c r="E558" s="35">
        <f>SUM(E504:E557)</f>
        <v>40061775.449999988</v>
      </c>
      <c r="F558" s="145"/>
      <c r="G558" s="145"/>
    </row>
    <row r="559" spans="2:7" x14ac:dyDescent="0.2">
      <c r="C559" s="46"/>
      <c r="D559" s="46"/>
      <c r="E559" s="46"/>
      <c r="F559" s="145"/>
      <c r="G559" s="145"/>
    </row>
    <row r="560" spans="2:7" x14ac:dyDescent="0.2">
      <c r="B560" s="99" t="s">
        <v>388</v>
      </c>
      <c r="C560" s="93" t="s">
        <v>115</v>
      </c>
      <c r="D560" s="21" t="s">
        <v>389</v>
      </c>
    </row>
    <row r="561" spans="2:5" x14ac:dyDescent="0.2">
      <c r="B561" s="51" t="s">
        <v>390</v>
      </c>
      <c r="C561" s="147"/>
      <c r="D561" s="52"/>
      <c r="E561" s="32"/>
    </row>
    <row r="562" spans="2:5" x14ac:dyDescent="0.2">
      <c r="B562" s="53" t="s">
        <v>87</v>
      </c>
      <c r="C562" s="59"/>
      <c r="D562" s="29"/>
      <c r="E562" s="32"/>
    </row>
    <row r="563" spans="2:5" x14ac:dyDescent="0.2">
      <c r="B563" s="22" t="s">
        <v>117</v>
      </c>
      <c r="C563" s="59"/>
      <c r="D563" s="29"/>
      <c r="E563" s="32"/>
    </row>
    <row r="564" spans="2:5" x14ac:dyDescent="0.2">
      <c r="B564" s="54" t="s">
        <v>127</v>
      </c>
      <c r="C564" s="59"/>
      <c r="D564" s="29"/>
      <c r="E564" s="32"/>
    </row>
    <row r="565" spans="2:5" x14ac:dyDescent="0.2">
      <c r="C565" s="125">
        <v>0</v>
      </c>
      <c r="D565" s="21"/>
    </row>
    <row r="566" spans="2:5" x14ac:dyDescent="0.2">
      <c r="C566" s="50"/>
    </row>
    <row r="567" spans="2:5" x14ac:dyDescent="0.2">
      <c r="C567" s="50"/>
    </row>
    <row r="568" spans="2:5" x14ac:dyDescent="0.2">
      <c r="C568" s="50"/>
    </row>
    <row r="569" spans="2:5" x14ac:dyDescent="0.2">
      <c r="B569" s="99" t="s">
        <v>391</v>
      </c>
      <c r="C569" s="148">
        <v>2026</v>
      </c>
      <c r="D569" s="148">
        <v>2025</v>
      </c>
    </row>
    <row r="570" spans="2:5" x14ac:dyDescent="0.2">
      <c r="B570" s="149" t="s">
        <v>392</v>
      </c>
      <c r="C570" s="150">
        <f>[1]ESF!E36</f>
        <v>12521821.459999993</v>
      </c>
      <c r="D570" s="150">
        <f>[1]ESF!F36</f>
        <v>45276889.440000027</v>
      </c>
    </row>
    <row r="571" spans="2:5" x14ac:dyDescent="0.2">
      <c r="B571" s="149" t="s">
        <v>393</v>
      </c>
      <c r="C571" s="150">
        <f>SUM(C572,C584,C616,C619)</f>
        <v>287784.68000000005</v>
      </c>
      <c r="D571" s="150">
        <f>SUM(D572,D584,D616,D619)</f>
        <v>10944739.589999998</v>
      </c>
    </row>
    <row r="572" spans="2:5" x14ac:dyDescent="0.2">
      <c r="B572" s="149" t="s">
        <v>394</v>
      </c>
      <c r="C572" s="151">
        <f>SUM(C573,C575,C577,C579,C581)</f>
        <v>0</v>
      </c>
      <c r="D572" s="151">
        <f>SUM(D573,D575,D577,D579,D581)</f>
        <v>0</v>
      </c>
    </row>
    <row r="573" spans="2:5" ht="12.75" customHeight="1" x14ac:dyDescent="0.2">
      <c r="B573" s="152" t="s">
        <v>395</v>
      </c>
      <c r="C573" s="151">
        <f>C574</f>
        <v>0</v>
      </c>
      <c r="D573" s="151">
        <f>D574</f>
        <v>0</v>
      </c>
    </row>
    <row r="574" spans="2:5" ht="12.75" customHeight="1" x14ac:dyDescent="0.2">
      <c r="B574" s="152" t="s">
        <v>396</v>
      </c>
      <c r="C574" s="151">
        <f>[1]ACT!B49</f>
        <v>0</v>
      </c>
      <c r="D574" s="151">
        <f>[1]ACT!C49</f>
        <v>0</v>
      </c>
    </row>
    <row r="575" spans="2:5" ht="12.75" customHeight="1" x14ac:dyDescent="0.2">
      <c r="B575" s="152" t="s">
        <v>397</v>
      </c>
      <c r="C575" s="151">
        <f>C576</f>
        <v>0</v>
      </c>
      <c r="D575" s="151">
        <f>D576</f>
        <v>0</v>
      </c>
    </row>
    <row r="576" spans="2:5" ht="12.75" customHeight="1" x14ac:dyDescent="0.2">
      <c r="B576" s="152" t="s">
        <v>398</v>
      </c>
      <c r="C576" s="151">
        <f>[1]ACT!B50</f>
        <v>0</v>
      </c>
      <c r="D576" s="151">
        <f>[1]ACT!C50</f>
        <v>0</v>
      </c>
    </row>
    <row r="577" spans="2:4" ht="12.75" customHeight="1" x14ac:dyDescent="0.2">
      <c r="B577" s="152" t="s">
        <v>399</v>
      </c>
      <c r="C577" s="151">
        <f>C578</f>
        <v>0</v>
      </c>
      <c r="D577" s="151">
        <f>D578</f>
        <v>0</v>
      </c>
    </row>
    <row r="578" spans="2:4" ht="12.75" customHeight="1" x14ac:dyDescent="0.2">
      <c r="B578" s="152" t="s">
        <v>400</v>
      </c>
      <c r="C578" s="151">
        <f>[1]ACT!B51</f>
        <v>0</v>
      </c>
      <c r="D578" s="151">
        <f>[1]ACT!C51</f>
        <v>0</v>
      </c>
    </row>
    <row r="579" spans="2:4" ht="12.75" customHeight="1" x14ac:dyDescent="0.2">
      <c r="B579" s="152" t="s">
        <v>401</v>
      </c>
      <c r="C579" s="151">
        <f>C580</f>
        <v>0</v>
      </c>
      <c r="D579" s="151">
        <f>D580</f>
        <v>0</v>
      </c>
    </row>
    <row r="580" spans="2:4" ht="12.75" customHeight="1" x14ac:dyDescent="0.2">
      <c r="B580" s="152" t="s">
        <v>402</v>
      </c>
      <c r="C580" s="151">
        <f>[1]ACT!B52</f>
        <v>0</v>
      </c>
      <c r="D580" s="151">
        <f>[1]ACT!C52</f>
        <v>0</v>
      </c>
    </row>
    <row r="581" spans="2:4" ht="12.75" customHeight="1" x14ac:dyDescent="0.2">
      <c r="B581" s="152" t="s">
        <v>403</v>
      </c>
      <c r="C581" s="151">
        <f>SUM(C582:C583)</f>
        <v>0</v>
      </c>
      <c r="D581" s="151">
        <f>SUM(D582:D583)</f>
        <v>0</v>
      </c>
    </row>
    <row r="582" spans="2:4" ht="12.75" customHeight="1" x14ac:dyDescent="0.2">
      <c r="B582" s="152" t="s">
        <v>404</v>
      </c>
      <c r="C582" s="151">
        <f>[1]ACT!B53</f>
        <v>0</v>
      </c>
      <c r="D582" s="151">
        <f>[1]ACT!C53</f>
        <v>0</v>
      </c>
    </row>
    <row r="583" spans="2:4" ht="12.75" customHeight="1" x14ac:dyDescent="0.2">
      <c r="B583" s="152" t="s">
        <v>405</v>
      </c>
      <c r="C583" s="151">
        <v>0</v>
      </c>
      <c r="D583" s="151">
        <v>0</v>
      </c>
    </row>
    <row r="584" spans="2:4" x14ac:dyDescent="0.2">
      <c r="B584" s="149" t="s">
        <v>406</v>
      </c>
      <c r="C584" s="150">
        <f>SUM(C585,C594,C597,C603,C605,C607)</f>
        <v>287784.68000000005</v>
      </c>
      <c r="D584" s="150">
        <f>SUM(D585,D594,D597,D603,D605,D607)</f>
        <v>10944739.589999998</v>
      </c>
    </row>
    <row r="585" spans="2:4" ht="12.75" customHeight="1" x14ac:dyDescent="0.2">
      <c r="B585" s="152" t="s">
        <v>407</v>
      </c>
      <c r="C585" s="151">
        <f>SUM(C586:C593)</f>
        <v>263361.65000000002</v>
      </c>
      <c r="D585" s="153">
        <f>SUM(D586:D593)</f>
        <v>10944731.589999998</v>
      </c>
    </row>
    <row r="586" spans="2:4" ht="12.75" customHeight="1" x14ac:dyDescent="0.2">
      <c r="B586" s="152" t="s">
        <v>408</v>
      </c>
      <c r="C586" s="151">
        <f>+C461</f>
        <v>82879.62</v>
      </c>
      <c r="D586" s="153">
        <v>10153497.899999999</v>
      </c>
    </row>
    <row r="587" spans="2:4" ht="12.75" customHeight="1" x14ac:dyDescent="0.2">
      <c r="B587" s="152" t="s">
        <v>409</v>
      </c>
      <c r="C587" s="151">
        <v>0</v>
      </c>
      <c r="D587" s="153">
        <v>0</v>
      </c>
    </row>
    <row r="588" spans="2:4" ht="12.75" customHeight="1" x14ac:dyDescent="0.2">
      <c r="B588" s="152" t="s">
        <v>410</v>
      </c>
      <c r="C588" s="151">
        <v>0</v>
      </c>
      <c r="D588" s="153">
        <v>0</v>
      </c>
    </row>
    <row r="589" spans="2:4" ht="12.75" customHeight="1" x14ac:dyDescent="0.2">
      <c r="B589" s="152" t="s">
        <v>411</v>
      </c>
      <c r="C589" s="151">
        <v>0</v>
      </c>
      <c r="D589" s="153">
        <v>0</v>
      </c>
    </row>
    <row r="590" spans="2:4" ht="12.75" customHeight="1" x14ac:dyDescent="0.2">
      <c r="B590" s="152" t="s">
        <v>412</v>
      </c>
      <c r="C590" s="151">
        <f>C462</f>
        <v>180482.03</v>
      </c>
      <c r="D590" s="153">
        <v>791233.69</v>
      </c>
    </row>
    <row r="591" spans="2:4" ht="12.75" customHeight="1" x14ac:dyDescent="0.2">
      <c r="B591" s="152" t="s">
        <v>413</v>
      </c>
      <c r="C591" s="151">
        <v>0</v>
      </c>
      <c r="D591" s="153">
        <v>0</v>
      </c>
    </row>
    <row r="592" spans="2:4" ht="12.75" customHeight="1" x14ac:dyDescent="0.2">
      <c r="B592" s="152" t="s">
        <v>414</v>
      </c>
      <c r="C592" s="151">
        <v>0</v>
      </c>
      <c r="D592" s="153">
        <v>0</v>
      </c>
    </row>
    <row r="593" spans="2:4" ht="12.75" customHeight="1" x14ac:dyDescent="0.2">
      <c r="B593" s="152" t="s">
        <v>415</v>
      </c>
      <c r="C593" s="151">
        <v>0</v>
      </c>
      <c r="D593" s="153">
        <v>0</v>
      </c>
    </row>
    <row r="594" spans="2:4" ht="12.75" customHeight="1" x14ac:dyDescent="0.2">
      <c r="B594" s="152" t="s">
        <v>416</v>
      </c>
      <c r="C594" s="151">
        <f>SUM(C595:C596)</f>
        <v>0</v>
      </c>
      <c r="D594" s="153">
        <f>SUM(D595:D596)</f>
        <v>0</v>
      </c>
    </row>
    <row r="595" spans="2:4" ht="12.75" customHeight="1" x14ac:dyDescent="0.2">
      <c r="B595" s="152" t="s">
        <v>417</v>
      </c>
      <c r="C595" s="151">
        <v>0</v>
      </c>
      <c r="D595" s="151">
        <v>0</v>
      </c>
    </row>
    <row r="596" spans="2:4" ht="12.75" customHeight="1" x14ac:dyDescent="0.2">
      <c r="B596" s="152" t="s">
        <v>418</v>
      </c>
      <c r="C596" s="151">
        <v>0</v>
      </c>
      <c r="D596" s="151">
        <v>0</v>
      </c>
    </row>
    <row r="597" spans="2:4" ht="12.75" customHeight="1" x14ac:dyDescent="0.2">
      <c r="B597" s="152" t="s">
        <v>419</v>
      </c>
      <c r="C597" s="151">
        <f>SUM(C598:C602)</f>
        <v>0</v>
      </c>
      <c r="D597" s="151">
        <f>SUM(D598:D602)</f>
        <v>0</v>
      </c>
    </row>
    <row r="598" spans="2:4" ht="12.75" customHeight="1" x14ac:dyDescent="0.2">
      <c r="B598" s="152" t="s">
        <v>420</v>
      </c>
      <c r="C598" s="151">
        <v>0</v>
      </c>
      <c r="D598" s="151">
        <v>0</v>
      </c>
    </row>
    <row r="599" spans="2:4" ht="12.75" customHeight="1" x14ac:dyDescent="0.2">
      <c r="B599" s="152" t="s">
        <v>421</v>
      </c>
      <c r="C599" s="151">
        <v>0</v>
      </c>
      <c r="D599" s="151">
        <v>0</v>
      </c>
    </row>
    <row r="600" spans="2:4" ht="12.75" customHeight="1" x14ac:dyDescent="0.2">
      <c r="B600" s="152" t="s">
        <v>422</v>
      </c>
      <c r="C600" s="151">
        <v>0</v>
      </c>
      <c r="D600" s="151">
        <v>0</v>
      </c>
    </row>
    <row r="601" spans="2:4" ht="12.75" customHeight="1" x14ac:dyDescent="0.2">
      <c r="B601" s="152" t="s">
        <v>423</v>
      </c>
      <c r="C601" s="151">
        <v>0</v>
      </c>
      <c r="D601" s="151">
        <v>0</v>
      </c>
    </row>
    <row r="602" spans="2:4" ht="12.75" customHeight="1" x14ac:dyDescent="0.2">
      <c r="B602" s="152" t="s">
        <v>424</v>
      </c>
      <c r="C602" s="151">
        <v>0</v>
      </c>
      <c r="D602" s="151">
        <v>0</v>
      </c>
    </row>
    <row r="603" spans="2:4" ht="12.75" customHeight="1" x14ac:dyDescent="0.2">
      <c r="B603" s="152" t="s">
        <v>425</v>
      </c>
      <c r="C603" s="151">
        <f>C604</f>
        <v>0</v>
      </c>
      <c r="D603" s="151">
        <f>D604</f>
        <v>0</v>
      </c>
    </row>
    <row r="604" spans="2:4" ht="12.75" customHeight="1" x14ac:dyDescent="0.2">
      <c r="B604" s="152" t="s">
        <v>426</v>
      </c>
      <c r="C604" s="151">
        <v>0</v>
      </c>
      <c r="D604" s="151">
        <v>0</v>
      </c>
    </row>
    <row r="605" spans="2:4" ht="12.75" customHeight="1" x14ac:dyDescent="0.2">
      <c r="B605" s="152" t="s">
        <v>427</v>
      </c>
      <c r="C605" s="151">
        <f>C606</f>
        <v>0</v>
      </c>
      <c r="D605" s="151">
        <f>D606</f>
        <v>0</v>
      </c>
    </row>
    <row r="606" spans="2:4" ht="12.75" customHeight="1" x14ac:dyDescent="0.2">
      <c r="B606" s="152" t="s">
        <v>428</v>
      </c>
      <c r="C606" s="151">
        <v>0</v>
      </c>
      <c r="D606" s="151">
        <v>0</v>
      </c>
    </row>
    <row r="607" spans="2:4" ht="12.75" customHeight="1" x14ac:dyDescent="0.2">
      <c r="B607" s="152" t="s">
        <v>429</v>
      </c>
      <c r="C607" s="151">
        <f>SUM(C608:C615)</f>
        <v>24423.03</v>
      </c>
      <c r="D607" s="151">
        <f>SUM(D608:D615)</f>
        <v>8</v>
      </c>
    </row>
    <row r="608" spans="2:4" ht="12.75" customHeight="1" x14ac:dyDescent="0.2">
      <c r="B608" s="152" t="s">
        <v>430</v>
      </c>
      <c r="C608" s="151">
        <v>0</v>
      </c>
      <c r="D608" s="151">
        <v>0</v>
      </c>
    </row>
    <row r="609" spans="2:4" ht="12.75" customHeight="1" x14ac:dyDescent="0.2">
      <c r="B609" s="152" t="s">
        <v>431</v>
      </c>
      <c r="C609" s="151">
        <v>0</v>
      </c>
      <c r="D609" s="151">
        <v>0</v>
      </c>
    </row>
    <row r="610" spans="2:4" ht="12.75" customHeight="1" x14ac:dyDescent="0.2">
      <c r="B610" s="152" t="s">
        <v>432</v>
      </c>
      <c r="C610" s="151">
        <v>0</v>
      </c>
      <c r="D610" s="151">
        <v>0</v>
      </c>
    </row>
    <row r="611" spans="2:4" ht="12.75" customHeight="1" x14ac:dyDescent="0.2">
      <c r="B611" s="152" t="s">
        <v>433</v>
      </c>
      <c r="C611" s="151">
        <v>0</v>
      </c>
      <c r="D611" s="151">
        <v>0</v>
      </c>
    </row>
    <row r="612" spans="2:4" ht="12.75" customHeight="1" x14ac:dyDescent="0.2">
      <c r="B612" s="152" t="s">
        <v>434</v>
      </c>
      <c r="C612" s="151">
        <v>0</v>
      </c>
      <c r="D612" s="151">
        <v>0</v>
      </c>
    </row>
    <row r="613" spans="2:4" ht="12.75" customHeight="1" x14ac:dyDescent="0.2">
      <c r="B613" s="152" t="s">
        <v>435</v>
      </c>
      <c r="C613" s="151">
        <v>0</v>
      </c>
      <c r="D613" s="151">
        <v>0</v>
      </c>
    </row>
    <row r="614" spans="2:4" ht="12.75" customHeight="1" x14ac:dyDescent="0.2">
      <c r="B614" s="152" t="s">
        <v>436</v>
      </c>
      <c r="C614" s="151">
        <v>0</v>
      </c>
      <c r="D614" s="151">
        <v>0</v>
      </c>
    </row>
    <row r="615" spans="2:4" ht="12.75" customHeight="1" x14ac:dyDescent="0.2">
      <c r="B615" s="152" t="s">
        <v>437</v>
      </c>
      <c r="C615" s="151">
        <f>+C463</f>
        <v>24423.03</v>
      </c>
      <c r="D615" s="151">
        <v>8</v>
      </c>
    </row>
    <row r="616" spans="2:4" x14ac:dyDescent="0.2">
      <c r="B616" s="149" t="s">
        <v>438</v>
      </c>
      <c r="C616" s="150">
        <f>C617</f>
        <v>0</v>
      </c>
      <c r="D616" s="150">
        <f>D617</f>
        <v>0</v>
      </c>
    </row>
    <row r="617" spans="2:4" x14ac:dyDescent="0.2">
      <c r="B617" s="152" t="s">
        <v>439</v>
      </c>
      <c r="C617" s="151">
        <f>C618</f>
        <v>0</v>
      </c>
      <c r="D617" s="151">
        <f>D618</f>
        <v>0</v>
      </c>
    </row>
    <row r="618" spans="2:4" x14ac:dyDescent="0.2">
      <c r="B618" s="152" t="s">
        <v>440</v>
      </c>
      <c r="C618" s="151">
        <v>0</v>
      </c>
      <c r="D618" s="151">
        <v>0</v>
      </c>
    </row>
    <row r="619" spans="2:4" x14ac:dyDescent="0.2">
      <c r="B619" s="149" t="s">
        <v>441</v>
      </c>
      <c r="C619" s="150">
        <f>SUM(C620:C624)</f>
        <v>0</v>
      </c>
      <c r="D619" s="150">
        <f>SUM(D620:D624)</f>
        <v>0</v>
      </c>
    </row>
    <row r="620" spans="2:4" x14ac:dyDescent="0.2">
      <c r="B620" s="152" t="s">
        <v>442</v>
      </c>
      <c r="C620" s="151">
        <v>0</v>
      </c>
      <c r="D620" s="151">
        <v>0</v>
      </c>
    </row>
    <row r="621" spans="2:4" x14ac:dyDescent="0.2">
      <c r="B621" s="152" t="s">
        <v>443</v>
      </c>
      <c r="C621" s="151">
        <v>0</v>
      </c>
      <c r="D621" s="151">
        <v>0</v>
      </c>
    </row>
    <row r="622" spans="2:4" x14ac:dyDescent="0.2">
      <c r="B622" s="152" t="s">
        <v>444</v>
      </c>
      <c r="C622" s="151">
        <v>0</v>
      </c>
      <c r="D622" s="151">
        <v>0</v>
      </c>
    </row>
    <row r="623" spans="2:4" x14ac:dyDescent="0.2">
      <c r="B623" s="152" t="s">
        <v>445</v>
      </c>
      <c r="C623" s="151">
        <v>0</v>
      </c>
      <c r="D623" s="151">
        <v>0</v>
      </c>
    </row>
    <row r="624" spans="2:4" x14ac:dyDescent="0.2">
      <c r="B624" s="152" t="s">
        <v>446</v>
      </c>
      <c r="C624" s="151">
        <v>0</v>
      </c>
      <c r="D624" s="151">
        <v>0</v>
      </c>
    </row>
    <row r="625" spans="2:4" x14ac:dyDescent="0.2">
      <c r="B625" s="149" t="s">
        <v>447</v>
      </c>
      <c r="C625" s="150">
        <f>C626</f>
        <v>0</v>
      </c>
      <c r="D625" s="150">
        <f>D626</f>
        <v>0</v>
      </c>
    </row>
    <row r="626" spans="2:4" x14ac:dyDescent="0.2">
      <c r="B626" s="149" t="s">
        <v>448</v>
      </c>
      <c r="C626" s="150">
        <f>SUM(C627:C635)</f>
        <v>0</v>
      </c>
      <c r="D626" s="150">
        <f>SUM(D627:D635)</f>
        <v>0</v>
      </c>
    </row>
    <row r="627" spans="2:4" x14ac:dyDescent="0.2">
      <c r="B627" s="152" t="s">
        <v>449</v>
      </c>
      <c r="C627" s="151">
        <v>0</v>
      </c>
      <c r="D627" s="151">
        <v>0</v>
      </c>
    </row>
    <row r="628" spans="2:4" x14ac:dyDescent="0.2">
      <c r="B628" s="152" t="s">
        <v>450</v>
      </c>
      <c r="C628" s="151">
        <v>0</v>
      </c>
      <c r="D628" s="151">
        <v>0</v>
      </c>
    </row>
    <row r="629" spans="2:4" x14ac:dyDescent="0.2">
      <c r="B629" s="152" t="s">
        <v>451</v>
      </c>
      <c r="C629" s="151">
        <v>0</v>
      </c>
      <c r="D629" s="151">
        <v>0</v>
      </c>
    </row>
    <row r="630" spans="2:4" x14ac:dyDescent="0.2">
      <c r="B630" s="152" t="s">
        <v>452</v>
      </c>
      <c r="C630" s="151">
        <v>0</v>
      </c>
      <c r="D630" s="151">
        <v>0</v>
      </c>
    </row>
    <row r="631" spans="2:4" x14ac:dyDescent="0.2">
      <c r="B631" s="152" t="s">
        <v>453</v>
      </c>
      <c r="C631" s="151">
        <v>0</v>
      </c>
      <c r="D631" s="151">
        <v>0</v>
      </c>
    </row>
    <row r="632" spans="2:4" x14ac:dyDescent="0.2">
      <c r="B632" s="152" t="s">
        <v>454</v>
      </c>
      <c r="C632" s="151">
        <v>0</v>
      </c>
      <c r="D632" s="151">
        <v>0</v>
      </c>
    </row>
    <row r="633" spans="2:4" x14ac:dyDescent="0.2">
      <c r="B633" s="152" t="s">
        <v>455</v>
      </c>
      <c r="C633" s="151">
        <v>0</v>
      </c>
      <c r="D633" s="151">
        <v>0</v>
      </c>
    </row>
    <row r="634" spans="2:4" x14ac:dyDescent="0.2">
      <c r="B634" s="152" t="s">
        <v>456</v>
      </c>
      <c r="C634" s="151">
        <v>0</v>
      </c>
      <c r="D634" s="151">
        <v>0</v>
      </c>
    </row>
    <row r="635" spans="2:4" x14ac:dyDescent="0.2">
      <c r="B635" s="152" t="s">
        <v>457</v>
      </c>
      <c r="C635" s="151">
        <v>0</v>
      </c>
      <c r="D635" s="151">
        <v>0</v>
      </c>
    </row>
    <row r="636" spans="2:4" x14ac:dyDescent="0.2">
      <c r="B636" s="149" t="s">
        <v>458</v>
      </c>
      <c r="C636" s="150">
        <f>C570+C571-C625</f>
        <v>12809606.139999993</v>
      </c>
      <c r="D636" s="150">
        <f>D570+D571-D625</f>
        <v>56221629.030000024</v>
      </c>
    </row>
    <row r="637" spans="2:4" x14ac:dyDescent="0.2">
      <c r="B637" s="56"/>
      <c r="C637" s="154"/>
      <c r="D637" s="154"/>
    </row>
    <row r="638" spans="2:4" x14ac:dyDescent="0.2">
      <c r="B638" s="56"/>
      <c r="C638" s="154"/>
      <c r="D638" s="154"/>
    </row>
    <row r="639" spans="2:4" x14ac:dyDescent="0.2">
      <c r="B639" s="56"/>
      <c r="C639" s="154"/>
      <c r="D639" s="154"/>
    </row>
    <row r="640" spans="2:4" x14ac:dyDescent="0.2">
      <c r="B640" s="155" t="s">
        <v>459</v>
      </c>
    </row>
    <row r="641" spans="2:7" x14ac:dyDescent="0.2">
      <c r="B641" s="155" t="s">
        <v>460</v>
      </c>
    </row>
    <row r="643" spans="2:7" x14ac:dyDescent="0.2">
      <c r="B643" s="156" t="s">
        <v>0</v>
      </c>
      <c r="C643" s="157"/>
      <c r="D643" s="157"/>
      <c r="E643" s="158"/>
    </row>
    <row r="644" spans="2:7" ht="15" customHeight="1" x14ac:dyDescent="0.2">
      <c r="B644" s="159" t="s">
        <v>461</v>
      </c>
      <c r="C644" s="160"/>
      <c r="D644" s="160"/>
      <c r="E644" s="161"/>
    </row>
    <row r="645" spans="2:7" x14ac:dyDescent="0.2">
      <c r="B645" s="162" t="s">
        <v>462</v>
      </c>
      <c r="C645" s="163"/>
      <c r="D645" s="163"/>
      <c r="E645" s="164"/>
      <c r="G645" s="143"/>
    </row>
    <row r="646" spans="2:7" x14ac:dyDescent="0.2">
      <c r="B646" s="165" t="s">
        <v>463</v>
      </c>
      <c r="C646" s="166"/>
      <c r="D646" s="166"/>
      <c r="E646" s="167"/>
      <c r="G646" s="143"/>
    </row>
    <row r="647" spans="2:7" x14ac:dyDescent="0.2">
      <c r="B647" s="168" t="s">
        <v>464</v>
      </c>
      <c r="C647" s="169"/>
      <c r="E647" s="35">
        <f>[1]EAI!$E$16</f>
        <v>23104358.569999993</v>
      </c>
      <c r="G647" s="143"/>
    </row>
    <row r="648" spans="2:7" x14ac:dyDescent="0.2">
      <c r="B648" s="170"/>
      <c r="C648" s="171"/>
      <c r="E648" s="172"/>
      <c r="G648" s="143"/>
    </row>
    <row r="649" spans="2:7" x14ac:dyDescent="0.2">
      <c r="B649" s="173" t="s">
        <v>465</v>
      </c>
      <c r="C649" s="173"/>
      <c r="D649" s="174"/>
      <c r="E649" s="175">
        <f>SUM(D649:D655)</f>
        <v>0</v>
      </c>
    </row>
    <row r="650" spans="2:7" x14ac:dyDescent="0.2">
      <c r="B650" s="176" t="s">
        <v>466</v>
      </c>
      <c r="C650" s="176"/>
      <c r="D650" s="174">
        <f>[1]ACT!$B$18</f>
        <v>0</v>
      </c>
      <c r="E650" s="177" t="s">
        <v>467</v>
      </c>
    </row>
    <row r="651" spans="2:7" x14ac:dyDescent="0.2">
      <c r="B651" s="176" t="s">
        <v>468</v>
      </c>
      <c r="C651" s="176"/>
      <c r="D651" s="174">
        <f>[1]ACT!$B$19</f>
        <v>0</v>
      </c>
      <c r="E651" s="177" t="s">
        <v>469</v>
      </c>
      <c r="G651" s="143"/>
    </row>
    <row r="652" spans="2:7" x14ac:dyDescent="0.2">
      <c r="B652" s="176" t="s">
        <v>470</v>
      </c>
      <c r="C652" s="176"/>
      <c r="D652" s="174">
        <f>[1]ACT!$B$20</f>
        <v>0</v>
      </c>
      <c r="E652" s="177" t="s">
        <v>471</v>
      </c>
    </row>
    <row r="653" spans="2:7" x14ac:dyDescent="0.2">
      <c r="B653" s="176" t="s">
        <v>472</v>
      </c>
      <c r="C653" s="176"/>
      <c r="D653" s="174">
        <f>[1]ACT!$B$21</f>
        <v>0</v>
      </c>
      <c r="E653" s="177" t="s">
        <v>473</v>
      </c>
    </row>
    <row r="654" spans="2:7" x14ac:dyDescent="0.2">
      <c r="B654" s="176" t="s">
        <v>474</v>
      </c>
      <c r="C654" s="176"/>
      <c r="D654" s="174">
        <f>[1]ACT!$B$22</f>
        <v>0</v>
      </c>
      <c r="E654" s="177" t="s">
        <v>475</v>
      </c>
      <c r="G654" s="143"/>
    </row>
    <row r="655" spans="2:7" x14ac:dyDescent="0.2">
      <c r="B655" s="178" t="s">
        <v>476</v>
      </c>
      <c r="C655" s="179"/>
      <c r="D655" s="174">
        <v>0</v>
      </c>
      <c r="E655" s="180"/>
    </row>
    <row r="656" spans="2:7" x14ac:dyDescent="0.2">
      <c r="B656" s="173" t="s">
        <v>477</v>
      </c>
      <c r="C656" s="173"/>
      <c r="D656" s="174"/>
      <c r="E656" s="175">
        <f>SUM(D656:D659)</f>
        <v>0</v>
      </c>
    </row>
    <row r="657" spans="2:9" x14ac:dyDescent="0.2">
      <c r="B657" s="176" t="s">
        <v>478</v>
      </c>
      <c r="C657" s="176"/>
      <c r="D657" s="174">
        <f>[1]EAI!$E$10</f>
        <v>0</v>
      </c>
      <c r="E657" s="177" t="s">
        <v>479</v>
      </c>
    </row>
    <row r="658" spans="2:9" x14ac:dyDescent="0.2">
      <c r="B658" s="176" t="s">
        <v>480</v>
      </c>
      <c r="C658" s="176"/>
      <c r="D658" s="174">
        <f>[1]EAI!$E$14</f>
        <v>0</v>
      </c>
      <c r="E658" s="177" t="s">
        <v>481</v>
      </c>
    </row>
    <row r="659" spans="2:9" x14ac:dyDescent="0.2">
      <c r="B659" s="181" t="s">
        <v>482</v>
      </c>
      <c r="C659" s="182"/>
      <c r="D659" s="174">
        <v>0</v>
      </c>
      <c r="E659" s="183"/>
    </row>
    <row r="660" spans="2:9" x14ac:dyDescent="0.2">
      <c r="B660" s="184" t="s">
        <v>483</v>
      </c>
      <c r="C660" s="184"/>
      <c r="E660" s="35">
        <f>+E647+E649-E656</f>
        <v>23104358.569999993</v>
      </c>
      <c r="F660" s="185"/>
      <c r="G660" s="143"/>
      <c r="I660" s="143"/>
    </row>
    <row r="661" spans="2:9" x14ac:dyDescent="0.2">
      <c r="B661" s="185"/>
      <c r="C661" s="185"/>
      <c r="D661" s="185"/>
      <c r="E661" s="185"/>
      <c r="F661" s="185"/>
      <c r="G661" s="143"/>
      <c r="I661" s="143"/>
    </row>
    <row r="662" spans="2:9" x14ac:dyDescent="0.2">
      <c r="B662" s="185"/>
      <c r="C662" s="185"/>
      <c r="D662" s="185"/>
      <c r="E662" s="185"/>
      <c r="F662" s="185"/>
      <c r="G662" s="143"/>
      <c r="I662" s="143"/>
    </row>
    <row r="663" spans="2:9" x14ac:dyDescent="0.2">
      <c r="B663" s="185"/>
      <c r="C663" s="185"/>
      <c r="D663" s="185"/>
      <c r="E663" s="185"/>
      <c r="F663" s="185"/>
      <c r="G663" s="143"/>
      <c r="I663" s="143"/>
    </row>
    <row r="664" spans="2:9" x14ac:dyDescent="0.2">
      <c r="B664" s="185"/>
      <c r="C664" s="185"/>
      <c r="D664" s="185"/>
      <c r="E664" s="185"/>
      <c r="F664" s="185"/>
      <c r="G664" s="143"/>
      <c r="I664" s="143"/>
    </row>
    <row r="665" spans="2:9" x14ac:dyDescent="0.2">
      <c r="B665" s="185"/>
      <c r="C665" s="185"/>
      <c r="D665" s="185"/>
      <c r="E665" s="185"/>
      <c r="F665" s="185"/>
      <c r="G665" s="143"/>
      <c r="I665" s="143"/>
    </row>
    <row r="666" spans="2:9" x14ac:dyDescent="0.2">
      <c r="B666" s="185"/>
      <c r="C666" s="185"/>
      <c r="D666" s="185"/>
      <c r="E666" s="185"/>
      <c r="F666" s="185"/>
      <c r="G666" s="143"/>
      <c r="I666" s="143"/>
    </row>
    <row r="667" spans="2:9" x14ac:dyDescent="0.2">
      <c r="B667" s="185"/>
      <c r="C667" s="185"/>
      <c r="D667" s="185"/>
      <c r="E667" s="185"/>
      <c r="F667" s="185"/>
      <c r="G667" s="143"/>
      <c r="I667" s="143"/>
    </row>
    <row r="668" spans="2:9" x14ac:dyDescent="0.2">
      <c r="B668" s="185"/>
      <c r="C668" s="185"/>
      <c r="D668" s="185"/>
      <c r="E668" s="185"/>
      <c r="F668" s="185"/>
      <c r="G668" s="143"/>
      <c r="I668" s="143"/>
    </row>
    <row r="669" spans="2:9" x14ac:dyDescent="0.2">
      <c r="B669" s="185"/>
      <c r="C669" s="185"/>
      <c r="D669" s="185"/>
      <c r="E669" s="185"/>
      <c r="F669" s="185"/>
      <c r="G669" s="143"/>
      <c r="I669" s="143"/>
    </row>
    <row r="670" spans="2:9" x14ac:dyDescent="0.2">
      <c r="B670" s="185"/>
      <c r="C670" s="185"/>
      <c r="D670" s="185"/>
      <c r="E670" s="185"/>
      <c r="F670" s="185"/>
      <c r="G670" s="143"/>
      <c r="I670" s="143"/>
    </row>
    <row r="671" spans="2:9" x14ac:dyDescent="0.2">
      <c r="B671" s="185"/>
      <c r="C671" s="185"/>
      <c r="D671" s="185"/>
      <c r="E671" s="185"/>
      <c r="F671" s="185"/>
      <c r="G671" s="143"/>
      <c r="I671" s="143"/>
    </row>
    <row r="672" spans="2:9" x14ac:dyDescent="0.2">
      <c r="B672" s="156" t="s">
        <v>0</v>
      </c>
      <c r="C672" s="157"/>
      <c r="D672" s="157"/>
      <c r="E672" s="158"/>
    </row>
    <row r="673" spans="2:11" ht="15" customHeight="1" x14ac:dyDescent="0.2">
      <c r="B673" s="159" t="s">
        <v>484</v>
      </c>
      <c r="C673" s="160"/>
      <c r="D673" s="160"/>
      <c r="E673" s="161"/>
    </row>
    <row r="674" spans="2:11" x14ac:dyDescent="0.2">
      <c r="B674" s="162" t="s">
        <v>485</v>
      </c>
      <c r="C674" s="163"/>
      <c r="D674" s="163"/>
      <c r="E674" s="164"/>
    </row>
    <row r="675" spans="2:11" x14ac:dyDescent="0.2">
      <c r="B675" s="165" t="s">
        <v>463</v>
      </c>
      <c r="C675" s="166"/>
      <c r="D675" s="166"/>
      <c r="E675" s="167"/>
    </row>
    <row r="676" spans="2:11" x14ac:dyDescent="0.2">
      <c r="B676" s="168" t="s">
        <v>486</v>
      </c>
      <c r="C676" s="169"/>
      <c r="D676" s="114"/>
      <c r="E676" s="82">
        <f>[1]COG!$E$77</f>
        <v>10294752.430000002</v>
      </c>
      <c r="G676" s="186"/>
    </row>
    <row r="677" spans="2:11" x14ac:dyDescent="0.2">
      <c r="B677" s="187"/>
      <c r="C677" s="187"/>
      <c r="D677" s="114"/>
      <c r="E677" s="114"/>
    </row>
    <row r="678" spans="2:11" x14ac:dyDescent="0.2">
      <c r="B678" s="188" t="s">
        <v>487</v>
      </c>
      <c r="C678" s="188"/>
      <c r="D678" s="189"/>
      <c r="E678" s="190">
        <f>SUM(D678:D699)</f>
        <v>0</v>
      </c>
      <c r="F678" s="186"/>
    </row>
    <row r="679" spans="2:11" x14ac:dyDescent="0.2">
      <c r="B679" s="176" t="s">
        <v>488</v>
      </c>
      <c r="C679" s="176"/>
      <c r="D679" s="191">
        <v>0</v>
      </c>
      <c r="E679" s="192" t="s">
        <v>489</v>
      </c>
    </row>
    <row r="680" spans="2:11" x14ac:dyDescent="0.2">
      <c r="B680" s="176" t="s">
        <v>490</v>
      </c>
      <c r="C680" s="176"/>
      <c r="D680" s="191">
        <v>0</v>
      </c>
      <c r="E680" s="193" t="s">
        <v>491</v>
      </c>
    </row>
    <row r="681" spans="2:11" x14ac:dyDescent="0.2">
      <c r="B681" s="176" t="s">
        <v>492</v>
      </c>
      <c r="C681" s="176"/>
      <c r="D681" s="191">
        <f>[1]COG!$E$44</f>
        <v>0</v>
      </c>
      <c r="E681" s="192" t="s">
        <v>493</v>
      </c>
    </row>
    <row r="682" spans="2:11" x14ac:dyDescent="0.2">
      <c r="B682" s="176" t="s">
        <v>494</v>
      </c>
      <c r="C682" s="176"/>
      <c r="D682" s="174">
        <f>[1]COG!$E$45</f>
        <v>0</v>
      </c>
      <c r="E682" s="192" t="s">
        <v>495</v>
      </c>
    </row>
    <row r="683" spans="2:11" x14ac:dyDescent="0.2">
      <c r="B683" s="176" t="s">
        <v>496</v>
      </c>
      <c r="C683" s="176"/>
      <c r="D683" s="174">
        <f>[1]COG!$E$46</f>
        <v>0</v>
      </c>
      <c r="E683" s="192" t="s">
        <v>497</v>
      </c>
      <c r="G683" s="143"/>
      <c r="K683" s="143"/>
    </row>
    <row r="684" spans="2:11" x14ac:dyDescent="0.2">
      <c r="B684" s="176" t="s">
        <v>498</v>
      </c>
      <c r="C684" s="176"/>
      <c r="D684" s="174">
        <f>[1]COG!$E47</f>
        <v>0</v>
      </c>
      <c r="E684" s="192" t="s">
        <v>499</v>
      </c>
    </row>
    <row r="685" spans="2:11" x14ac:dyDescent="0.2">
      <c r="B685" s="176" t="s">
        <v>500</v>
      </c>
      <c r="C685" s="176"/>
      <c r="D685" s="174">
        <f>[1]COG!$E$48</f>
        <v>0</v>
      </c>
      <c r="E685" s="192" t="s">
        <v>501</v>
      </c>
    </row>
    <row r="686" spans="2:11" x14ac:dyDescent="0.2">
      <c r="B686" s="176" t="s">
        <v>502</v>
      </c>
      <c r="C686" s="176"/>
      <c r="D686" s="174">
        <f>[1]COG!$E$49</f>
        <v>0</v>
      </c>
      <c r="E686" s="192" t="s">
        <v>503</v>
      </c>
    </row>
    <row r="687" spans="2:11" x14ac:dyDescent="0.2">
      <c r="B687" s="176" t="s">
        <v>504</v>
      </c>
      <c r="C687" s="176"/>
      <c r="D687" s="174">
        <f>[1]COG!$E$50</f>
        <v>0</v>
      </c>
      <c r="E687" s="192" t="s">
        <v>505</v>
      </c>
    </row>
    <row r="688" spans="2:11" x14ac:dyDescent="0.2">
      <c r="B688" s="176" t="s">
        <v>506</v>
      </c>
      <c r="C688" s="176"/>
      <c r="D688" s="174">
        <f>[1]COG!$E$51</f>
        <v>0</v>
      </c>
      <c r="E688" s="192" t="s">
        <v>507</v>
      </c>
    </row>
    <row r="689" spans="2:11" x14ac:dyDescent="0.2">
      <c r="B689" s="176" t="s">
        <v>508</v>
      </c>
      <c r="C689" s="176"/>
      <c r="D689" s="174">
        <f>[1]COG!$E$52</f>
        <v>0</v>
      </c>
      <c r="E689" s="192" t="s">
        <v>509</v>
      </c>
      <c r="G689" s="143"/>
      <c r="K689" s="143"/>
    </row>
    <row r="690" spans="2:11" x14ac:dyDescent="0.2">
      <c r="B690" s="176" t="s">
        <v>510</v>
      </c>
      <c r="C690" s="176"/>
      <c r="D690" s="174">
        <f>[1]COG!$E$54</f>
        <v>0</v>
      </c>
      <c r="E690" s="192" t="s">
        <v>511</v>
      </c>
    </row>
    <row r="691" spans="2:11" x14ac:dyDescent="0.2">
      <c r="B691" s="176" t="s">
        <v>512</v>
      </c>
      <c r="C691" s="176"/>
      <c r="D691" s="174">
        <f>[1]COG!$E$55</f>
        <v>0</v>
      </c>
      <c r="E691" s="192" t="s">
        <v>513</v>
      </c>
      <c r="G691" s="143"/>
    </row>
    <row r="692" spans="2:11" x14ac:dyDescent="0.2">
      <c r="B692" s="176" t="s">
        <v>514</v>
      </c>
      <c r="C692" s="176"/>
      <c r="D692" s="174">
        <f>[1]COG!$E$59</f>
        <v>0</v>
      </c>
      <c r="E692" s="192" t="s">
        <v>515</v>
      </c>
      <c r="G692" s="143"/>
    </row>
    <row r="693" spans="2:11" x14ac:dyDescent="0.2">
      <c r="B693" s="176" t="s">
        <v>516</v>
      </c>
      <c r="C693" s="176"/>
      <c r="D693" s="174">
        <f>[1]COG!$E$60</f>
        <v>0</v>
      </c>
      <c r="E693" s="192" t="s">
        <v>517</v>
      </c>
      <c r="G693" s="143"/>
      <c r="H693" s="143"/>
    </row>
    <row r="694" spans="2:11" x14ac:dyDescent="0.2">
      <c r="B694" s="176" t="s">
        <v>518</v>
      </c>
      <c r="C694" s="176"/>
      <c r="D694" s="174">
        <f>[1]COG!$E$61</f>
        <v>0</v>
      </c>
      <c r="E694" s="192" t="s">
        <v>519</v>
      </c>
      <c r="G694" s="143"/>
      <c r="H694" s="143"/>
    </row>
    <row r="695" spans="2:11" x14ac:dyDescent="0.2">
      <c r="B695" s="176" t="s">
        <v>520</v>
      </c>
      <c r="C695" s="176"/>
      <c r="D695" s="174">
        <f>[1]COG!$E$62</f>
        <v>0</v>
      </c>
      <c r="E695" s="192" t="s">
        <v>521</v>
      </c>
      <c r="G695" s="194"/>
    </row>
    <row r="696" spans="2:11" x14ac:dyDescent="0.2">
      <c r="B696" s="176" t="s">
        <v>522</v>
      </c>
      <c r="C696" s="176"/>
      <c r="D696" s="174">
        <f>[1]COG!$E$64</f>
        <v>0</v>
      </c>
      <c r="E696" s="192" t="s">
        <v>523</v>
      </c>
    </row>
    <row r="697" spans="2:11" x14ac:dyDescent="0.2">
      <c r="B697" s="176" t="s">
        <v>524</v>
      </c>
      <c r="C697" s="176"/>
      <c r="D697" s="174">
        <f>[1]COG!$E$70</f>
        <v>0</v>
      </c>
      <c r="E697" s="192" t="s">
        <v>525</v>
      </c>
    </row>
    <row r="698" spans="2:11" x14ac:dyDescent="0.2">
      <c r="B698" s="176" t="s">
        <v>526</v>
      </c>
      <c r="C698" s="176"/>
      <c r="D698" s="174">
        <f>[1]COG!$E$76</f>
        <v>0</v>
      </c>
      <c r="E698" s="192" t="s">
        <v>527</v>
      </c>
    </row>
    <row r="699" spans="2:11" x14ac:dyDescent="0.2">
      <c r="B699" s="195" t="s">
        <v>528</v>
      </c>
      <c r="C699" s="196"/>
      <c r="D699" s="174">
        <v>0</v>
      </c>
      <c r="E699" s="197"/>
    </row>
    <row r="700" spans="2:11" x14ac:dyDescent="0.2">
      <c r="B700" s="198"/>
      <c r="C700" s="199"/>
      <c r="D700" s="200"/>
      <c r="E700" s="197"/>
    </row>
    <row r="701" spans="2:11" x14ac:dyDescent="0.2">
      <c r="B701" s="188" t="s">
        <v>529</v>
      </c>
      <c r="C701" s="188"/>
      <c r="D701" s="189"/>
      <c r="E701" s="190">
        <f>SUM(D701:D708)</f>
        <v>287784.68000000005</v>
      </c>
    </row>
    <row r="702" spans="2:11" x14ac:dyDescent="0.2">
      <c r="B702" s="176" t="s">
        <v>530</v>
      </c>
      <c r="C702" s="176"/>
      <c r="D702" s="189">
        <f>[1]ACT!$B$56</f>
        <v>263361.65000000002</v>
      </c>
      <c r="E702" s="192" t="s">
        <v>531</v>
      </c>
    </row>
    <row r="703" spans="2:11" x14ac:dyDescent="0.2">
      <c r="B703" s="176" t="s">
        <v>532</v>
      </c>
      <c r="C703" s="176"/>
      <c r="D703" s="174">
        <f>[1]ACT!$B$57</f>
        <v>0</v>
      </c>
      <c r="E703" s="192" t="s">
        <v>533</v>
      </c>
    </row>
    <row r="704" spans="2:11" x14ac:dyDescent="0.2">
      <c r="B704" s="176" t="s">
        <v>534</v>
      </c>
      <c r="C704" s="176"/>
      <c r="D704" s="174">
        <f>[1]ACT!$B$58</f>
        <v>0</v>
      </c>
      <c r="E704" s="192" t="s">
        <v>535</v>
      </c>
    </row>
    <row r="705" spans="2:10" x14ac:dyDescent="0.2">
      <c r="B705" s="176" t="s">
        <v>536</v>
      </c>
      <c r="C705" s="176"/>
      <c r="D705" s="189">
        <f>[1]ACT!$B$59</f>
        <v>24423.03</v>
      </c>
      <c r="E705" s="192" t="s">
        <v>537</v>
      </c>
    </row>
    <row r="706" spans="2:10" x14ac:dyDescent="0.2">
      <c r="B706" s="176" t="s">
        <v>538</v>
      </c>
      <c r="C706" s="176"/>
      <c r="D706" s="174">
        <f>[1]ACT!$B$62</f>
        <v>0</v>
      </c>
      <c r="E706" s="192" t="s">
        <v>539</v>
      </c>
    </row>
    <row r="707" spans="2:10" x14ac:dyDescent="0.2">
      <c r="B707" s="176" t="s">
        <v>540</v>
      </c>
      <c r="C707" s="176"/>
      <c r="D707" s="174">
        <v>0</v>
      </c>
      <c r="E707" s="192" t="s">
        <v>541</v>
      </c>
    </row>
    <row r="708" spans="2:10" x14ac:dyDescent="0.2">
      <c r="B708" s="195" t="s">
        <v>542</v>
      </c>
      <c r="C708" s="196"/>
      <c r="D708" s="174">
        <v>0</v>
      </c>
      <c r="E708" s="197"/>
    </row>
    <row r="709" spans="2:10" x14ac:dyDescent="0.2">
      <c r="B709" s="198"/>
      <c r="C709" s="199"/>
      <c r="D709" s="200"/>
      <c r="E709" s="197"/>
    </row>
    <row r="710" spans="2:10" x14ac:dyDescent="0.2">
      <c r="B710" s="201" t="s">
        <v>543</v>
      </c>
      <c r="D710" s="114"/>
      <c r="E710" s="82">
        <f>+E676-E678+E701</f>
        <v>10582537.110000001</v>
      </c>
      <c r="G710" s="143"/>
      <c r="H710" s="143"/>
      <c r="I710" s="143"/>
      <c r="J710" s="143"/>
    </row>
    <row r="711" spans="2:10" x14ac:dyDescent="0.2">
      <c r="B711" s="170"/>
      <c r="E711" s="37"/>
      <c r="F711" s="143"/>
      <c r="G711" s="143"/>
      <c r="H711" s="143"/>
      <c r="I711" s="143"/>
      <c r="J711" s="143"/>
    </row>
    <row r="712" spans="2:10" x14ac:dyDescent="0.2">
      <c r="B712" s="170"/>
      <c r="E712" s="37"/>
      <c r="F712" s="143"/>
      <c r="G712" s="143"/>
      <c r="H712" s="143"/>
      <c r="I712" s="143"/>
      <c r="J712" s="143"/>
    </row>
    <row r="713" spans="2:10" x14ac:dyDescent="0.2">
      <c r="B713" s="13" t="s">
        <v>544</v>
      </c>
      <c r="C713" s="13"/>
      <c r="D713" s="13"/>
      <c r="E713" s="13"/>
      <c r="F713" s="13"/>
      <c r="G713" s="13"/>
      <c r="H713" s="143"/>
      <c r="I713" s="143"/>
      <c r="J713" s="143"/>
    </row>
    <row r="714" spans="2:10" x14ac:dyDescent="0.2">
      <c r="B714" s="202"/>
      <c r="C714" s="14"/>
      <c r="D714" s="14"/>
      <c r="E714" s="14"/>
      <c r="F714" s="203"/>
    </row>
    <row r="715" spans="2:10" x14ac:dyDescent="0.2">
      <c r="B715" s="83" t="s">
        <v>544</v>
      </c>
      <c r="C715" s="84" t="s">
        <v>113</v>
      </c>
      <c r="D715" s="120" t="s">
        <v>545</v>
      </c>
      <c r="E715" s="120" t="s">
        <v>546</v>
      </c>
      <c r="F715" s="120" t="s">
        <v>114</v>
      </c>
    </row>
    <row r="716" spans="2:10" x14ac:dyDescent="0.2">
      <c r="B716" s="51" t="s">
        <v>547</v>
      </c>
      <c r="C716" s="204"/>
      <c r="D716" s="205"/>
      <c r="E716" s="204"/>
      <c r="F716" s="204"/>
    </row>
    <row r="717" spans="2:10" ht="12.75" customHeight="1" x14ac:dyDescent="0.2">
      <c r="B717" s="43" t="s">
        <v>548</v>
      </c>
      <c r="C717" s="71">
        <v>0</v>
      </c>
      <c r="D717" s="71">
        <v>0</v>
      </c>
      <c r="E717" s="71">
        <v>0</v>
      </c>
      <c r="F717" s="71">
        <f>+C717+D717-E717</f>
        <v>0</v>
      </c>
    </row>
    <row r="718" spans="2:10" ht="12.75" customHeight="1" x14ac:dyDescent="0.2">
      <c r="B718" s="43" t="s">
        <v>549</v>
      </c>
      <c r="C718" s="71">
        <v>0</v>
      </c>
      <c r="D718" s="71">
        <v>0</v>
      </c>
      <c r="E718" s="71">
        <v>0</v>
      </c>
      <c r="F718" s="71">
        <f t="shared" ref="F718:F742" si="4">+C718+D718-E718</f>
        <v>0</v>
      </c>
    </row>
    <row r="719" spans="2:10" ht="12.75" customHeight="1" x14ac:dyDescent="0.2">
      <c r="B719" s="43" t="s">
        <v>550</v>
      </c>
      <c r="C719" s="71">
        <v>0</v>
      </c>
      <c r="D719" s="71">
        <v>0</v>
      </c>
      <c r="E719" s="71">
        <v>0</v>
      </c>
      <c r="F719" s="71">
        <f t="shared" si="4"/>
        <v>0</v>
      </c>
    </row>
    <row r="720" spans="2:10" ht="12.75" customHeight="1" x14ac:dyDescent="0.2">
      <c r="B720" s="43" t="s">
        <v>551</v>
      </c>
      <c r="C720" s="71">
        <v>0</v>
      </c>
      <c r="D720" s="71">
        <v>0</v>
      </c>
      <c r="E720" s="71">
        <v>0</v>
      </c>
      <c r="F720" s="71">
        <f t="shared" si="4"/>
        <v>0</v>
      </c>
    </row>
    <row r="721" spans="2:6" ht="12.75" customHeight="1" x14ac:dyDescent="0.2">
      <c r="B721" s="43" t="s">
        <v>552</v>
      </c>
      <c r="C721" s="71">
        <v>0</v>
      </c>
      <c r="D721" s="71">
        <v>0</v>
      </c>
      <c r="E721" s="71">
        <v>0</v>
      </c>
      <c r="F721" s="71">
        <f t="shared" si="4"/>
        <v>0</v>
      </c>
    </row>
    <row r="722" spans="2:6" ht="12.75" customHeight="1" x14ac:dyDescent="0.2">
      <c r="B722" s="43" t="s">
        <v>553</v>
      </c>
      <c r="C722" s="71">
        <v>0</v>
      </c>
      <c r="D722" s="71">
        <v>0</v>
      </c>
      <c r="E722" s="71">
        <v>0</v>
      </c>
      <c r="F722" s="71">
        <f t="shared" si="4"/>
        <v>0</v>
      </c>
    </row>
    <row r="723" spans="2:6" ht="12.75" customHeight="1" x14ac:dyDescent="0.2">
      <c r="B723" s="43" t="s">
        <v>554</v>
      </c>
      <c r="C723" s="71">
        <v>0</v>
      </c>
      <c r="D723" s="71">
        <v>0</v>
      </c>
      <c r="E723" s="71">
        <v>0</v>
      </c>
      <c r="F723" s="71">
        <f t="shared" si="4"/>
        <v>0</v>
      </c>
    </row>
    <row r="724" spans="2:6" ht="12.75" customHeight="1" x14ac:dyDescent="0.2">
      <c r="B724" s="43" t="s">
        <v>555</v>
      </c>
      <c r="C724" s="71">
        <v>0</v>
      </c>
      <c r="D724" s="71">
        <v>0</v>
      </c>
      <c r="E724" s="71">
        <v>0</v>
      </c>
      <c r="F724" s="71">
        <f t="shared" si="4"/>
        <v>0</v>
      </c>
    </row>
    <row r="725" spans="2:6" ht="12.75" customHeight="1" x14ac:dyDescent="0.2">
      <c r="B725" s="43" t="s">
        <v>556</v>
      </c>
      <c r="C725" s="71">
        <v>0</v>
      </c>
      <c r="D725" s="71">
        <v>0</v>
      </c>
      <c r="E725" s="71">
        <v>0</v>
      </c>
      <c r="F725" s="71">
        <f t="shared" si="4"/>
        <v>0</v>
      </c>
    </row>
    <row r="726" spans="2:6" ht="12.75" customHeight="1" x14ac:dyDescent="0.2">
      <c r="B726" s="43" t="s">
        <v>557</v>
      </c>
      <c r="C726" s="71">
        <v>0</v>
      </c>
      <c r="D726" s="71">
        <v>0</v>
      </c>
      <c r="E726" s="71">
        <v>0</v>
      </c>
      <c r="F726" s="71">
        <f t="shared" si="4"/>
        <v>0</v>
      </c>
    </row>
    <row r="727" spans="2:6" ht="12.75" customHeight="1" x14ac:dyDescent="0.2">
      <c r="B727" s="43" t="s">
        <v>558</v>
      </c>
      <c r="C727" s="71">
        <v>0</v>
      </c>
      <c r="D727" s="71">
        <v>0</v>
      </c>
      <c r="E727" s="71">
        <v>0</v>
      </c>
      <c r="F727" s="71">
        <f t="shared" si="4"/>
        <v>0</v>
      </c>
    </row>
    <row r="728" spans="2:6" ht="12.75" customHeight="1" x14ac:dyDescent="0.2">
      <c r="B728" s="43" t="s">
        <v>559</v>
      </c>
      <c r="C728" s="71">
        <v>0</v>
      </c>
      <c r="D728" s="71">
        <v>0</v>
      </c>
      <c r="E728" s="71">
        <v>0</v>
      </c>
      <c r="F728" s="71">
        <f t="shared" si="4"/>
        <v>0</v>
      </c>
    </row>
    <row r="729" spans="2:6" ht="12.75" customHeight="1" x14ac:dyDescent="0.2">
      <c r="B729" s="43" t="s">
        <v>560</v>
      </c>
      <c r="C729" s="71">
        <v>0</v>
      </c>
      <c r="D729" s="71">
        <v>0</v>
      </c>
      <c r="E729" s="71">
        <v>0</v>
      </c>
      <c r="F729" s="71">
        <f t="shared" si="4"/>
        <v>0</v>
      </c>
    </row>
    <row r="730" spans="2:6" ht="12.75" customHeight="1" x14ac:dyDescent="0.2">
      <c r="B730" s="43" t="s">
        <v>561</v>
      </c>
      <c r="C730" s="71">
        <v>0</v>
      </c>
      <c r="D730" s="71">
        <v>0</v>
      </c>
      <c r="E730" s="71">
        <v>0</v>
      </c>
      <c r="F730" s="71">
        <f t="shared" si="4"/>
        <v>0</v>
      </c>
    </row>
    <row r="731" spans="2:6" ht="12.75" customHeight="1" x14ac:dyDescent="0.2">
      <c r="B731" s="43" t="s">
        <v>562</v>
      </c>
      <c r="C731" s="71">
        <v>0</v>
      </c>
      <c r="D731" s="71">
        <v>0</v>
      </c>
      <c r="E731" s="71">
        <v>0</v>
      </c>
      <c r="F731" s="71">
        <f t="shared" si="4"/>
        <v>0</v>
      </c>
    </row>
    <row r="732" spans="2:6" ht="12.75" customHeight="1" x14ac:dyDescent="0.2">
      <c r="B732" s="43" t="s">
        <v>563</v>
      </c>
      <c r="C732" s="71">
        <v>0</v>
      </c>
      <c r="D732" s="71">
        <v>0</v>
      </c>
      <c r="E732" s="71">
        <v>0</v>
      </c>
      <c r="F732" s="71">
        <f t="shared" si="4"/>
        <v>0</v>
      </c>
    </row>
    <row r="733" spans="2:6" ht="12.75" customHeight="1" x14ac:dyDescent="0.2">
      <c r="B733" s="95" t="s">
        <v>564</v>
      </c>
      <c r="C733" s="71">
        <v>0</v>
      </c>
      <c r="D733" s="71">
        <v>0</v>
      </c>
      <c r="E733" s="71">
        <v>0</v>
      </c>
      <c r="F733" s="71">
        <f t="shared" si="4"/>
        <v>0</v>
      </c>
    </row>
    <row r="734" spans="2:6" ht="12.75" customHeight="1" x14ac:dyDescent="0.2">
      <c r="B734" s="95" t="s">
        <v>565</v>
      </c>
      <c r="C734" s="71">
        <v>0</v>
      </c>
      <c r="D734" s="71">
        <v>0</v>
      </c>
      <c r="E734" s="71">
        <v>0</v>
      </c>
      <c r="F734" s="71">
        <f t="shared" si="4"/>
        <v>0</v>
      </c>
    </row>
    <row r="735" spans="2:6" ht="12.75" customHeight="1" x14ac:dyDescent="0.2">
      <c r="B735" s="43" t="s">
        <v>566</v>
      </c>
      <c r="C735" s="71">
        <v>0</v>
      </c>
      <c r="D735" s="71">
        <v>0</v>
      </c>
      <c r="E735" s="71">
        <v>0</v>
      </c>
      <c r="F735" s="71">
        <f t="shared" si="4"/>
        <v>0</v>
      </c>
    </row>
    <row r="736" spans="2:6" ht="12.75" customHeight="1" x14ac:dyDescent="0.2">
      <c r="B736" s="43" t="s">
        <v>567</v>
      </c>
      <c r="C736" s="71">
        <v>0</v>
      </c>
      <c r="D736" s="71">
        <v>0</v>
      </c>
      <c r="E736" s="71">
        <v>0</v>
      </c>
      <c r="F736" s="71">
        <f t="shared" si="4"/>
        <v>0</v>
      </c>
    </row>
    <row r="737" spans="2:7" ht="12.75" customHeight="1" x14ac:dyDescent="0.2">
      <c r="B737" s="43" t="s">
        <v>568</v>
      </c>
      <c r="C737" s="71">
        <v>0</v>
      </c>
      <c r="D737" s="71">
        <v>0</v>
      </c>
      <c r="E737" s="71">
        <v>0</v>
      </c>
      <c r="F737" s="71">
        <f t="shared" si="4"/>
        <v>0</v>
      </c>
    </row>
    <row r="738" spans="2:7" ht="12.75" customHeight="1" x14ac:dyDescent="0.2">
      <c r="B738" s="43" t="s">
        <v>569</v>
      </c>
      <c r="C738" s="71">
        <v>0</v>
      </c>
      <c r="D738" s="71">
        <v>0</v>
      </c>
      <c r="E738" s="71">
        <v>0</v>
      </c>
      <c r="F738" s="71">
        <f t="shared" si="4"/>
        <v>0</v>
      </c>
    </row>
    <row r="739" spans="2:7" ht="12.75" customHeight="1" x14ac:dyDescent="0.2">
      <c r="B739" s="43" t="s">
        <v>570</v>
      </c>
      <c r="C739" s="71">
        <v>0</v>
      </c>
      <c r="D739" s="71">
        <v>0</v>
      </c>
      <c r="E739" s="71">
        <v>0</v>
      </c>
      <c r="F739" s="71">
        <f t="shared" si="4"/>
        <v>0</v>
      </c>
    </row>
    <row r="740" spans="2:7" ht="12.75" customHeight="1" x14ac:dyDescent="0.2">
      <c r="B740" s="43" t="s">
        <v>571</v>
      </c>
      <c r="C740" s="71">
        <v>0</v>
      </c>
      <c r="D740" s="71">
        <v>0</v>
      </c>
      <c r="E740" s="71">
        <v>0</v>
      </c>
      <c r="F740" s="71">
        <f t="shared" si="4"/>
        <v>0</v>
      </c>
    </row>
    <row r="741" spans="2:7" ht="12.75" customHeight="1" x14ac:dyDescent="0.2">
      <c r="B741" s="43" t="s">
        <v>572</v>
      </c>
      <c r="C741" s="71">
        <v>0</v>
      </c>
      <c r="D741" s="71">
        <v>0</v>
      </c>
      <c r="E741" s="71">
        <v>0</v>
      </c>
      <c r="F741" s="71">
        <f t="shared" si="4"/>
        <v>0</v>
      </c>
    </row>
    <row r="742" spans="2:7" ht="12.75" customHeight="1" x14ac:dyDescent="0.2">
      <c r="B742" s="43" t="s">
        <v>573</v>
      </c>
      <c r="C742" s="71">
        <v>0</v>
      </c>
      <c r="D742" s="71">
        <v>0</v>
      </c>
      <c r="E742" s="71">
        <v>0</v>
      </c>
      <c r="F742" s="71">
        <f t="shared" si="4"/>
        <v>0</v>
      </c>
    </row>
    <row r="743" spans="2:7" x14ac:dyDescent="0.2">
      <c r="B743" s="54"/>
      <c r="C743" s="206"/>
      <c r="D743" s="207"/>
      <c r="E743" s="206"/>
      <c r="F743" s="206"/>
    </row>
    <row r="744" spans="2:7" x14ac:dyDescent="0.2">
      <c r="C744" s="125">
        <f>SUM(C716:C743)</f>
        <v>0</v>
      </c>
      <c r="D744" s="125">
        <f>SUM(D716:D743)</f>
        <v>0</v>
      </c>
      <c r="E744" s="125">
        <f>SUM(E716:E743)</f>
        <v>0</v>
      </c>
      <c r="F744" s="125">
        <f>SUM(F716:F743)</f>
        <v>0</v>
      </c>
    </row>
    <row r="745" spans="2:7" x14ac:dyDescent="0.2">
      <c r="C745" s="46"/>
      <c r="D745" s="46"/>
      <c r="E745" s="46"/>
      <c r="F745" s="46"/>
      <c r="G745" s="46"/>
    </row>
    <row r="746" spans="2:7" x14ac:dyDescent="0.2">
      <c r="C746" s="46"/>
      <c r="D746" s="46"/>
      <c r="E746" s="46"/>
      <c r="F746" s="46"/>
      <c r="G746" s="46"/>
    </row>
    <row r="747" spans="2:7" x14ac:dyDescent="0.2">
      <c r="B747" s="83" t="s">
        <v>544</v>
      </c>
      <c r="C747" s="84" t="s">
        <v>113</v>
      </c>
      <c r="D747" s="120" t="s">
        <v>545</v>
      </c>
      <c r="E747" s="120" t="s">
        <v>546</v>
      </c>
      <c r="F747" s="120" t="s">
        <v>114</v>
      </c>
    </row>
    <row r="748" spans="2:7" x14ac:dyDescent="0.2">
      <c r="B748" s="51" t="s">
        <v>574</v>
      </c>
      <c r="C748" s="208"/>
      <c r="D748" s="208"/>
      <c r="E748" s="208"/>
      <c r="F748" s="208"/>
    </row>
    <row r="749" spans="2:7" x14ac:dyDescent="0.2">
      <c r="B749" s="43" t="s">
        <v>575</v>
      </c>
      <c r="C749" s="209">
        <v>0</v>
      </c>
      <c r="D749" s="27">
        <f>+[1]EAI!B16</f>
        <v>79305289</v>
      </c>
      <c r="E749" s="71">
        <v>0</v>
      </c>
      <c r="F749" s="27">
        <f>+C749+D749-E749</f>
        <v>79305289</v>
      </c>
    </row>
    <row r="750" spans="2:7" x14ac:dyDescent="0.2">
      <c r="B750" s="43" t="s">
        <v>576</v>
      </c>
      <c r="C750" s="209">
        <v>0</v>
      </c>
      <c r="D750" s="27">
        <f>[1]EAI!E16</f>
        <v>23104358.569999993</v>
      </c>
      <c r="E750" s="27">
        <f>+D749+[1]EAI!C16</f>
        <v>79305289</v>
      </c>
      <c r="F750" s="27">
        <f t="shared" ref="F750:F760" si="5">+C750+D750-E750</f>
        <v>-56200930.430000007</v>
      </c>
    </row>
    <row r="751" spans="2:7" x14ac:dyDescent="0.2">
      <c r="B751" s="43" t="s">
        <v>577</v>
      </c>
      <c r="C751" s="209">
        <v>0</v>
      </c>
      <c r="D751" s="71">
        <f>[1]EAI!C16</f>
        <v>0</v>
      </c>
      <c r="E751" s="71">
        <v>0</v>
      </c>
      <c r="F751" s="71">
        <f t="shared" si="5"/>
        <v>0</v>
      </c>
    </row>
    <row r="752" spans="2:7" x14ac:dyDescent="0.2">
      <c r="B752" s="43" t="s">
        <v>578</v>
      </c>
      <c r="C752" s="209">
        <v>0</v>
      </c>
      <c r="D752" s="27">
        <f>[1]EAI!F16</f>
        <v>23104358.569999993</v>
      </c>
      <c r="E752" s="27">
        <f>[1]EAI!E16</f>
        <v>23104358.569999993</v>
      </c>
      <c r="F752" s="71">
        <f t="shared" si="5"/>
        <v>0</v>
      </c>
    </row>
    <row r="753" spans="2:9" x14ac:dyDescent="0.2">
      <c r="B753" s="43" t="s">
        <v>579</v>
      </c>
      <c r="C753" s="209">
        <v>0</v>
      </c>
      <c r="D753" s="71">
        <v>0</v>
      </c>
      <c r="E753" s="27">
        <f>[1]EAI!F16</f>
        <v>23104358.569999993</v>
      </c>
      <c r="F753" s="27">
        <f t="shared" si="5"/>
        <v>-23104358.569999993</v>
      </c>
      <c r="I753" s="210"/>
    </row>
    <row r="754" spans="2:9" x14ac:dyDescent="0.2">
      <c r="B754" s="43" t="s">
        <v>580</v>
      </c>
      <c r="C754" s="209">
        <v>0</v>
      </c>
      <c r="D754" s="71">
        <v>0</v>
      </c>
      <c r="E754" s="27">
        <f>+[1]COG!B77</f>
        <v>79305289</v>
      </c>
      <c r="F754" s="27">
        <f t="shared" si="5"/>
        <v>-79305289</v>
      </c>
      <c r="I754" s="143"/>
    </row>
    <row r="755" spans="2:9" x14ac:dyDescent="0.2">
      <c r="B755" s="43" t="s">
        <v>581</v>
      </c>
      <c r="C755" s="209">
        <v>0</v>
      </c>
      <c r="D755" s="27">
        <f>+[1]COG!B77+[1]COG!C44+[1]COG!C45+[1]COG!C47+[1]COG!C49</f>
        <v>79305289</v>
      </c>
      <c r="E755" s="27">
        <f>+[1]COG!G77</f>
        <v>69010536.570000008</v>
      </c>
      <c r="F755" s="27">
        <f t="shared" si="5"/>
        <v>10294752.429999992</v>
      </c>
    </row>
    <row r="756" spans="2:9" x14ac:dyDescent="0.2">
      <c r="B756" s="43" t="s">
        <v>582</v>
      </c>
      <c r="C756" s="209">
        <v>0</v>
      </c>
      <c r="D756" s="71">
        <f>[1]COG!C24+[1]COG!C26+[1]COG!C27+[1]COG!C28</f>
        <v>0</v>
      </c>
      <c r="E756" s="71">
        <f>+[1]COG!C44+[1]COG!C45+[1]COG!C47+[1]COG!C49</f>
        <v>0</v>
      </c>
      <c r="F756" s="71">
        <f t="shared" si="5"/>
        <v>0</v>
      </c>
    </row>
    <row r="757" spans="2:9" x14ac:dyDescent="0.2">
      <c r="B757" s="43" t="s">
        <v>583</v>
      </c>
      <c r="C757" s="209">
        <v>0</v>
      </c>
      <c r="D757" s="27">
        <f>+[1]COG!G77</f>
        <v>69010536.570000008</v>
      </c>
      <c r="E757" s="27">
        <f>+[1]COG!E77</f>
        <v>10294752.430000002</v>
      </c>
      <c r="F757" s="27">
        <f t="shared" si="5"/>
        <v>58715784.140000008</v>
      </c>
    </row>
    <row r="758" spans="2:9" x14ac:dyDescent="0.2">
      <c r="B758" s="43" t="s">
        <v>584</v>
      </c>
      <c r="C758" s="209">
        <v>0</v>
      </c>
      <c r="D758" s="27">
        <f>+[1]COG!E77</f>
        <v>10294752.430000002</v>
      </c>
      <c r="E758" s="27">
        <f>+[1]COG!F77</f>
        <v>10294752.430000002</v>
      </c>
      <c r="F758" s="71">
        <f t="shared" si="5"/>
        <v>0</v>
      </c>
    </row>
    <row r="759" spans="2:9" x14ac:dyDescent="0.2">
      <c r="B759" s="43" t="s">
        <v>585</v>
      </c>
      <c r="C759" s="209">
        <v>0</v>
      </c>
      <c r="D759" s="27">
        <f>+[1]COG!F77</f>
        <v>10294752.430000002</v>
      </c>
      <c r="E759" s="27">
        <f>+[1]COG!F77</f>
        <v>10294752.430000002</v>
      </c>
      <c r="F759" s="71">
        <f t="shared" si="5"/>
        <v>0</v>
      </c>
    </row>
    <row r="760" spans="2:9" x14ac:dyDescent="0.2">
      <c r="B760" s="43" t="s">
        <v>586</v>
      </c>
      <c r="C760" s="209">
        <v>0</v>
      </c>
      <c r="D760" s="27">
        <f>+[1]COG!F77</f>
        <v>10294752.430000002</v>
      </c>
      <c r="E760" s="71">
        <v>0</v>
      </c>
      <c r="F760" s="27">
        <f t="shared" si="5"/>
        <v>10294752.430000002</v>
      </c>
    </row>
    <row r="761" spans="2:9" x14ac:dyDescent="0.2">
      <c r="B761" s="45"/>
      <c r="C761" s="211"/>
      <c r="D761" s="211"/>
      <c r="E761" s="211"/>
      <c r="F761" s="211"/>
    </row>
    <row r="762" spans="2:9" x14ac:dyDescent="0.2">
      <c r="B762" s="212"/>
      <c r="C762" s="213">
        <f>SUM(C748:C761)</f>
        <v>0</v>
      </c>
      <c r="D762" s="214">
        <f>SUM(D748:D761)</f>
        <v>304714089</v>
      </c>
      <c r="E762" s="214">
        <f>SUM(E748:E761)</f>
        <v>304714089</v>
      </c>
      <c r="F762" s="213">
        <f>SUM(F748:F761)</f>
        <v>0</v>
      </c>
    </row>
    <row r="763" spans="2:9" x14ac:dyDescent="0.2">
      <c r="B763" s="212"/>
      <c r="C763" s="210"/>
      <c r="D763" s="210"/>
      <c r="E763" s="210"/>
      <c r="F763" s="210"/>
    </row>
    <row r="764" spans="2:9" x14ac:dyDescent="0.2">
      <c r="B764" s="212"/>
      <c r="C764" s="210"/>
      <c r="D764" s="210"/>
      <c r="E764" s="210"/>
      <c r="F764" s="210"/>
    </row>
    <row r="765" spans="2:9" x14ac:dyDescent="0.2">
      <c r="B765" s="83" t="s">
        <v>544</v>
      </c>
      <c r="C765" s="84" t="s">
        <v>113</v>
      </c>
      <c r="D765" s="120" t="s">
        <v>545</v>
      </c>
      <c r="E765" s="120" t="s">
        <v>546</v>
      </c>
      <c r="F765" s="120" t="s">
        <v>114</v>
      </c>
    </row>
    <row r="766" spans="2:9" x14ac:dyDescent="0.2">
      <c r="B766" s="51" t="s">
        <v>587</v>
      </c>
      <c r="C766" s="204"/>
      <c r="D766" s="205"/>
      <c r="E766" s="204"/>
      <c r="F766" s="204"/>
    </row>
    <row r="767" spans="2:9" x14ac:dyDescent="0.2">
      <c r="B767" s="43" t="s">
        <v>588</v>
      </c>
      <c r="C767" s="71">
        <v>0</v>
      </c>
      <c r="D767" s="71">
        <v>0</v>
      </c>
      <c r="E767" s="71">
        <v>0</v>
      </c>
      <c r="F767" s="71">
        <f t="shared" ref="F767:F769" si="6">+C767+D767-E767</f>
        <v>0</v>
      </c>
    </row>
    <row r="768" spans="2:9" x14ac:dyDescent="0.2">
      <c r="B768" s="43" t="s">
        <v>589</v>
      </c>
      <c r="C768" s="71">
        <v>0</v>
      </c>
      <c r="D768" s="71">
        <v>0</v>
      </c>
      <c r="E768" s="71">
        <v>0</v>
      </c>
      <c r="F768" s="71">
        <f t="shared" si="6"/>
        <v>0</v>
      </c>
    </row>
    <row r="769" spans="2:6" x14ac:dyDescent="0.2">
      <c r="B769" s="43" t="s">
        <v>590</v>
      </c>
      <c r="C769" s="71">
        <v>0</v>
      </c>
      <c r="D769" s="71">
        <v>0</v>
      </c>
      <c r="E769" s="71">
        <v>0</v>
      </c>
      <c r="F769" s="71">
        <f t="shared" si="6"/>
        <v>0</v>
      </c>
    </row>
    <row r="770" spans="2:6" x14ac:dyDescent="0.2">
      <c r="B770" s="54"/>
      <c r="C770" s="206"/>
      <c r="D770" s="207"/>
      <c r="E770" s="206"/>
      <c r="F770" s="206"/>
    </row>
    <row r="771" spans="2:6" x14ac:dyDescent="0.2">
      <c r="C771" s="125">
        <f>SUM(C766:C770)</f>
        <v>0</v>
      </c>
      <c r="D771" s="125">
        <f>SUM(D766:D770)</f>
        <v>0</v>
      </c>
      <c r="E771" s="125">
        <f>SUM(E766:E770)</f>
        <v>0</v>
      </c>
      <c r="F771" s="125">
        <f>SUM(F766:F770)</f>
        <v>0</v>
      </c>
    </row>
    <row r="773" spans="2:6" x14ac:dyDescent="0.2">
      <c r="B773" s="4" t="s">
        <v>591</v>
      </c>
    </row>
    <row r="774" spans="2:6" x14ac:dyDescent="0.2">
      <c r="B774" s="4"/>
    </row>
    <row r="775" spans="2:6" x14ac:dyDescent="0.2">
      <c r="B775" s="4"/>
    </row>
    <row r="776" spans="2:6" x14ac:dyDescent="0.2">
      <c r="B776" s="4"/>
    </row>
    <row r="777" spans="2:6" x14ac:dyDescent="0.2">
      <c r="B777" s="4"/>
    </row>
    <row r="778" spans="2:6" ht="12.75" customHeight="1" x14ac:dyDescent="0.2"/>
    <row r="781" spans="2:6" x14ac:dyDescent="0.2">
      <c r="B781" s="113" t="s">
        <v>592</v>
      </c>
      <c r="D781" s="215" t="s">
        <v>593</v>
      </c>
      <c r="E781" s="215"/>
      <c r="F781" s="215"/>
    </row>
    <row r="782" spans="2:6" x14ac:dyDescent="0.2">
      <c r="B782" s="113" t="s">
        <v>594</v>
      </c>
      <c r="D782" s="216" t="s">
        <v>595</v>
      </c>
      <c r="E782" s="216"/>
      <c r="F782" s="216"/>
    </row>
    <row r="783" spans="2:6" x14ac:dyDescent="0.2">
      <c r="B783" s="217"/>
      <c r="D783" s="216"/>
      <c r="E783" s="216"/>
      <c r="F783" s="216"/>
    </row>
  </sheetData>
  <mergeCells count="73">
    <mergeCell ref="D783:F783"/>
    <mergeCell ref="B706:C706"/>
    <mergeCell ref="B707:C707"/>
    <mergeCell ref="B708:C708"/>
    <mergeCell ref="B713:G713"/>
    <mergeCell ref="D781:F781"/>
    <mergeCell ref="D782:F782"/>
    <mergeCell ref="B699:C699"/>
    <mergeCell ref="B701:C701"/>
    <mergeCell ref="B702:C702"/>
    <mergeCell ref="B703:C703"/>
    <mergeCell ref="B704:C704"/>
    <mergeCell ref="B705:C705"/>
    <mergeCell ref="B693:C693"/>
    <mergeCell ref="B694:C694"/>
    <mergeCell ref="B695:C695"/>
    <mergeCell ref="B696:C696"/>
    <mergeCell ref="B697:C697"/>
    <mergeCell ref="B698:C698"/>
    <mergeCell ref="B687:C687"/>
    <mergeCell ref="B688:C688"/>
    <mergeCell ref="B689:C689"/>
    <mergeCell ref="B690:C690"/>
    <mergeCell ref="B691:C691"/>
    <mergeCell ref="B692:C692"/>
    <mergeCell ref="B681:C681"/>
    <mergeCell ref="B682:C682"/>
    <mergeCell ref="B683:C683"/>
    <mergeCell ref="B684:C684"/>
    <mergeCell ref="B685:C685"/>
    <mergeCell ref="B686:C686"/>
    <mergeCell ref="B675:E675"/>
    <mergeCell ref="B676:C676"/>
    <mergeCell ref="B677:C677"/>
    <mergeCell ref="B678:C678"/>
    <mergeCell ref="B679:C679"/>
    <mergeCell ref="B680:C680"/>
    <mergeCell ref="B658:C658"/>
    <mergeCell ref="B659:C659"/>
    <mergeCell ref="B660:C660"/>
    <mergeCell ref="B672:E672"/>
    <mergeCell ref="B673:E673"/>
    <mergeCell ref="B674:E674"/>
    <mergeCell ref="B652:C652"/>
    <mergeCell ref="B653:C653"/>
    <mergeCell ref="B654:C654"/>
    <mergeCell ref="B655:C655"/>
    <mergeCell ref="B656:C656"/>
    <mergeCell ref="B657:C657"/>
    <mergeCell ref="B645:E645"/>
    <mergeCell ref="B646:E646"/>
    <mergeCell ref="B647:C647"/>
    <mergeCell ref="B649:C649"/>
    <mergeCell ref="B650:C650"/>
    <mergeCell ref="B651:C651"/>
    <mergeCell ref="D340:E340"/>
    <mergeCell ref="D418:E418"/>
    <mergeCell ref="D425:E425"/>
    <mergeCell ref="D432:E432"/>
    <mergeCell ref="B643:E643"/>
    <mergeCell ref="B644:E644"/>
    <mergeCell ref="C174:E174"/>
    <mergeCell ref="D258:E258"/>
    <mergeCell ref="D276:E276"/>
    <mergeCell ref="D283:E283"/>
    <mergeCell ref="D290:E290"/>
    <mergeCell ref="D335:E335"/>
    <mergeCell ref="B1:G1"/>
    <mergeCell ref="B2:G2"/>
    <mergeCell ref="B3:G3"/>
    <mergeCell ref="B5:G5"/>
    <mergeCell ref="C120:G121"/>
    <mergeCell ref="C128:G131"/>
  </mergeCells>
  <dataValidations count="4">
    <dataValidation allowBlank="1" showInputMessage="1" showErrorMessage="1" prompt="Saldo final del periodo que corresponde la cuenta pública presentada (mensual:  enero, febrero, marzo, etc.; trimestral: 1er, 2do, 3ro. o 4to.)." sqref="C336 C293 C279 C188 C254 C261" xr:uid="{1B572685-562B-4187-B025-3EB8A28B1E14}"/>
    <dataValidation allowBlank="1" showInputMessage="1" showErrorMessage="1" prompt="Características cualitativas significativas que les impacten financieramente." sqref="E336 E293 E279 D188:E188 E254 E261" xr:uid="{C721C95C-A348-4F8C-8B94-3B735EB581B2}"/>
    <dataValidation allowBlank="1" showInputMessage="1" showErrorMessage="1" prompt="Especificar origen de dicho recurso: Federal, Estatal, Municipal, Particulares." sqref="D336 D293 D279 D254 D261" xr:uid="{02B6C713-F23A-4169-A440-490CE3695964}"/>
    <dataValidation allowBlank="1" showInputMessage="1" showErrorMessage="1" prompt="Corresponde al número de la cuenta de acuerdo al Plan de Cuentas emitido por el CONAC (DOF 22/11/2010)." sqref="B188" xr:uid="{B212C4AD-F83D-495C-8C2C-9905406C132D}"/>
  </dataValidations>
  <pageMargins left="0.70866141732283472" right="0.70866141732283472" top="0.74803149606299213" bottom="0.74803149606299213" header="0.31496062992125984" footer="0.31496062992125984"/>
  <pageSetup scale="51" fitToHeight="0" orientation="portrait" r:id="rId1"/>
  <headerFooter>
    <oddFooter>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NOTAS</vt:lpstr>
      <vt:lpstr>NOTAS!Área_de_impresión</vt:lpstr>
      <vt:lpstr>NOTAS!Títulos_a_imprimir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2026-04-27T17:26:53Z</dcterms:created>
  <dcterms:modified xsi:type="dcterms:W3CDTF">2026-04-27T17:27:11Z</dcterms:modified>
</cp:coreProperties>
</file>