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2do. Trimestre 2025\"/>
    </mc:Choice>
  </mc:AlternateContent>
  <xr:revisionPtr revIDLastSave="0" documentId="8_{338B8117-0984-4A90-A46C-0023691A11AC}" xr6:coauthVersionLast="47" xr6:coauthVersionMax="47" xr10:uidLastSave="{00000000-0000-0000-0000-000000000000}"/>
  <bookViews>
    <workbookView xWindow="-120" yWindow="-120" windowWidth="29040" windowHeight="15840" xr2:uid="{E55A3BE1-606F-4CA5-A392-70FEFDFCA1F9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 s="1"/>
  <c r="C21" i="1"/>
  <c r="B21" i="1"/>
  <c r="J21" i="1" s="1"/>
  <c r="E20" i="1"/>
  <c r="I20" i="1" s="1"/>
  <c r="D20" i="1"/>
  <c r="C20" i="1"/>
  <c r="B20" i="1"/>
  <c r="J20" i="1" s="1"/>
  <c r="D19" i="1"/>
  <c r="C19" i="1"/>
  <c r="E19" i="1" s="1"/>
  <c r="B19" i="1"/>
  <c r="J19" i="1" s="1"/>
  <c r="J18" i="1"/>
  <c r="D18" i="1"/>
  <c r="E18" i="1" s="1"/>
  <c r="C18" i="1"/>
  <c r="B18" i="1"/>
  <c r="J17" i="1"/>
  <c r="E17" i="1"/>
  <c r="F17" i="1" s="1"/>
  <c r="D17" i="1"/>
  <c r="C17" i="1"/>
  <c r="B17" i="1"/>
  <c r="D16" i="1"/>
  <c r="C16" i="1"/>
  <c r="B16" i="1"/>
  <c r="E16" i="1" s="1"/>
  <c r="D15" i="1"/>
  <c r="C15" i="1"/>
  <c r="B15" i="1"/>
  <c r="J15" i="1" s="1"/>
  <c r="J14" i="1"/>
  <c r="D14" i="1"/>
  <c r="C14" i="1"/>
  <c r="C12" i="1" s="1"/>
  <c r="B14" i="1"/>
  <c r="E14" i="1" s="1"/>
  <c r="D13" i="1"/>
  <c r="D12" i="1" s="1"/>
  <c r="C13" i="1"/>
  <c r="B13" i="1"/>
  <c r="J13" i="1" s="1"/>
  <c r="D11" i="1"/>
  <c r="C11" i="1"/>
  <c r="B11" i="1"/>
  <c r="J11" i="1" s="1"/>
  <c r="J10" i="1"/>
  <c r="D10" i="1"/>
  <c r="C10" i="1"/>
  <c r="E10" i="1" s="1"/>
  <c r="B10" i="1"/>
  <c r="D9" i="1"/>
  <c r="E9" i="1" s="1"/>
  <c r="C9" i="1"/>
  <c r="B9" i="1"/>
  <c r="J9" i="1" s="1"/>
  <c r="E8" i="1"/>
  <c r="I8" i="1" s="1"/>
  <c r="D8" i="1"/>
  <c r="C8" i="1"/>
  <c r="B8" i="1"/>
  <c r="J8" i="1" s="1"/>
  <c r="J7" i="1"/>
  <c r="D7" i="1"/>
  <c r="C7" i="1"/>
  <c r="E7" i="1" s="1"/>
  <c r="B7" i="1"/>
  <c r="J6" i="1"/>
  <c r="D6" i="1"/>
  <c r="D4" i="1" s="1"/>
  <c r="D3" i="1" s="1"/>
  <c r="C6" i="1"/>
  <c r="B6" i="1"/>
  <c r="E6" i="1" s="1"/>
  <c r="J5" i="1"/>
  <c r="E5" i="1"/>
  <c r="F5" i="1" s="1"/>
  <c r="D5" i="1"/>
  <c r="C5" i="1"/>
  <c r="C4" i="1" s="1"/>
  <c r="B5" i="1"/>
  <c r="I16" i="1" l="1"/>
  <c r="F16" i="1"/>
  <c r="M5" i="1"/>
  <c r="N5" i="1"/>
  <c r="I6" i="1"/>
  <c r="F6" i="1"/>
  <c r="I10" i="1"/>
  <c r="F10" i="1"/>
  <c r="I14" i="1"/>
  <c r="F14" i="1"/>
  <c r="N17" i="1"/>
  <c r="M17" i="1"/>
  <c r="I9" i="1"/>
  <c r="F9" i="1"/>
  <c r="I18" i="1"/>
  <c r="F18" i="1"/>
  <c r="C3" i="1"/>
  <c r="I7" i="1"/>
  <c r="F7" i="1"/>
  <c r="I19" i="1"/>
  <c r="F19" i="1"/>
  <c r="I21" i="1"/>
  <c r="F21" i="1"/>
  <c r="E13" i="1"/>
  <c r="B4" i="1"/>
  <c r="I5" i="1"/>
  <c r="J16" i="1"/>
  <c r="I17" i="1"/>
  <c r="F8" i="1"/>
  <c r="B12" i="1"/>
  <c r="E12" i="1" s="1"/>
  <c r="F12" i="1" s="1"/>
  <c r="F20" i="1"/>
  <c r="E11" i="1"/>
  <c r="E15" i="1"/>
  <c r="I13" i="1" l="1"/>
  <c r="F13" i="1"/>
  <c r="M10" i="1"/>
  <c r="N10" i="1"/>
  <c r="N21" i="1"/>
  <c r="M21" i="1"/>
  <c r="N8" i="1"/>
  <c r="M8" i="1"/>
  <c r="I11" i="1"/>
  <c r="F11" i="1"/>
  <c r="N19" i="1"/>
  <c r="M19" i="1"/>
  <c r="N20" i="1"/>
  <c r="M20" i="1"/>
  <c r="N6" i="1"/>
  <c r="M6" i="1"/>
  <c r="N7" i="1"/>
  <c r="M7" i="1"/>
  <c r="M14" i="1"/>
  <c r="N14" i="1"/>
  <c r="M16" i="1"/>
  <c r="N16" i="1"/>
  <c r="N18" i="1"/>
  <c r="M18" i="1"/>
  <c r="N9" i="1"/>
  <c r="M9" i="1"/>
  <c r="I15" i="1"/>
  <c r="F15" i="1"/>
  <c r="E4" i="1"/>
  <c r="F4" i="1" s="1"/>
  <c r="B3" i="1"/>
  <c r="E3" i="1" s="1"/>
  <c r="F3" i="1" s="1"/>
  <c r="M15" i="1" l="1"/>
  <c r="N15" i="1"/>
  <c r="M11" i="1"/>
  <c r="N11" i="1"/>
  <c r="N13" i="1"/>
  <c r="M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ylugof</author>
  </authors>
  <commentList>
    <comment ref="N5" authorId="0" shapeId="0" xr:uid="{1DA8277E-325F-4D2E-903E-DF8BDD77EBBE}">
      <text>
        <r>
          <rPr>
            <b/>
            <sz val="9"/>
            <color indexed="81"/>
            <rFont val="Tahoma"/>
            <family val="2"/>
          </rPr>
          <t>C.P.:</t>
        </r>
        <r>
          <rPr>
            <sz val="9"/>
            <color indexed="81"/>
            <rFont val="Tahoma"/>
            <family val="2"/>
          </rPr>
          <t xml:space="preserve">
Aumento es Aplicación
Disminución es Origen</t>
        </r>
      </text>
    </comment>
  </commentList>
</comments>
</file>

<file path=xl/sharedStrings.xml><?xml version="1.0" encoding="utf-8"?>
<sst xmlns="http://schemas.openxmlformats.org/spreadsheetml/2006/main" count="63" uniqueCount="33">
  <si>
    <t>Fondos Guanajuato de Financiamiento
Estado Analítico del Activo
Del 1 de Enero al 30 de Junio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</si>
  <si>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</si>
  <si>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</si>
  <si>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</si>
  <si>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</si>
  <si>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</si>
  <si>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</si>
  <si>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</si>
  <si>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</si>
  <si>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</si>
  <si>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18 EAA-ESF 01</t>
  </si>
  <si>
    <t>19 EAA-CSF 01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</si>
  <si>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</si>
  <si>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</si>
  <si>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</si>
  <si>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</si>
  <si>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</si>
  <si>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</si>
  <si>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</si>
  <si>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</si>
  <si>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</si>
  <si>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</si>
  <si>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</si>
  <si>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</si>
  <si>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</si>
  <si>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</si>
  <si>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</si>
  <si>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</si>
  <si>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</si>
  <si>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</si>
  <si>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</si>
  <si>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          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</si>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</sst>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indent="1"/>
    </xf>
    <xf numFmtId="3" fontId="2" fillId="3" borderId="4" xfId="1" applyNumberFormat="1" applyFont="1" applyFill="1" applyBorder="1" applyAlignment="1">
      <alignment vertical="center" wrapText="1"/>
    </xf>
    <xf numFmtId="3" fontId="3" fillId="3" borderId="0" xfId="0" applyNumberFormat="1" applyFont="1" applyFill="1" applyProtection="1">
      <protection locked="0"/>
    </xf>
    <xf numFmtId="0" fontId="2" fillId="3" borderId="4" xfId="1" applyFont="1" applyFill="1" applyBorder="1" applyAlignment="1">
      <alignment horizontal="left" vertical="center" indent="2"/>
    </xf>
    <xf numFmtId="0" fontId="1" fillId="3" borderId="5" xfId="1" applyFill="1" applyBorder="1" applyAlignment="1">
      <alignment horizontal="left" vertical="top" indent="2"/>
    </xf>
    <xf numFmtId="3" fontId="1" fillId="3" borderId="5" xfId="1" applyNumberFormat="1" applyFill="1" applyBorder="1" applyAlignment="1">
      <alignment vertical="top" wrapText="1"/>
    </xf>
    <xf numFmtId="3" fontId="1" fillId="3" borderId="6" xfId="1" applyNumberFormat="1" applyFill="1" applyBorder="1" applyAlignment="1">
      <alignment vertical="top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164" fontId="4" fillId="4" borderId="0" xfId="1" applyNumberFormat="1" applyFont="1" applyFill="1" applyAlignment="1">
      <alignment vertical="center"/>
    </xf>
    <xf numFmtId="0" fontId="1" fillId="3" borderId="7" xfId="1" applyFill="1" applyBorder="1" applyAlignment="1">
      <alignment horizontal="left" vertical="top" indent="2"/>
    </xf>
    <xf numFmtId="3" fontId="1" fillId="3" borderId="7" xfId="1" applyNumberFormat="1" applyFill="1" applyBorder="1" applyAlignment="1">
      <alignment vertical="top" wrapText="1"/>
    </xf>
    <xf numFmtId="3" fontId="1" fillId="3" borderId="8" xfId="1" applyNumberFormat="1" applyFill="1" applyBorder="1" applyAlignment="1">
      <alignment vertical="top" wrapText="1"/>
    </xf>
    <xf numFmtId="3" fontId="1" fillId="3" borderId="9" xfId="1" applyNumberFormat="1" applyFill="1" applyBorder="1" applyAlignment="1">
      <alignment vertical="top" wrapText="1"/>
    </xf>
    <xf numFmtId="164" fontId="5" fillId="3" borderId="0" xfId="1" applyNumberFormat="1" applyFont="1" applyFill="1" applyAlignment="1">
      <alignment vertical="center"/>
    </xf>
    <xf numFmtId="0" fontId="1" fillId="3" borderId="9" xfId="1" applyFill="1" applyBorder="1" applyAlignment="1">
      <alignment horizontal="left" vertical="top" indent="2"/>
    </xf>
    <xf numFmtId="0" fontId="1" fillId="3" borderId="8" xfId="1" applyFill="1" applyBorder="1" applyAlignment="1">
      <alignment horizontal="left" vertical="top" indent="2"/>
    </xf>
    <xf numFmtId="0" fontId="1" fillId="3" borderId="10" xfId="1" applyFill="1" applyBorder="1" applyAlignment="1">
      <alignment horizontal="left" vertical="top" indent="2"/>
    </xf>
    <xf numFmtId="3" fontId="1" fillId="3" borderId="10" xfId="1" applyNumberFormat="1" applyFill="1" applyBorder="1" applyAlignment="1">
      <alignment vertical="top" wrapText="1"/>
    </xf>
    <xf numFmtId="3" fontId="1" fillId="3" borderId="11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indent="2"/>
    </xf>
    <xf numFmtId="0" fontId="1" fillId="3" borderId="0" xfId="1" applyFill="1" applyAlignment="1" applyProtection="1">
      <alignment horizontal="left" vertical="top" indent="1"/>
      <protection locked="0"/>
    </xf>
    <xf numFmtId="0" fontId="1" fillId="3" borderId="0" xfId="1" applyFill="1" applyAlignment="1" applyProtection="1">
      <alignment horizontal="left" vertical="top" indent="19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20EEE110-5CFB-449B-B5B5-6418E949C9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JUN%202025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ENE%202025%20ARM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MAR%202025%20ARM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FEB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62838410.469999999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  <cell r="H16">
            <v>718909984.3900001</v>
          </cell>
          <cell r="I16">
            <v>653883809.43000007</v>
          </cell>
        </row>
        <row r="29">
          <cell r="G29">
            <v>1576205.4600000002</v>
          </cell>
          <cell r="H29">
            <v>8271151.1899999995</v>
          </cell>
          <cell r="I29">
            <v>7646365.629999999</v>
          </cell>
        </row>
        <row r="42">
          <cell r="G42">
            <v>7821.13</v>
          </cell>
        </row>
        <row r="56">
          <cell r="G56">
            <v>0</v>
          </cell>
        </row>
        <row r="75">
          <cell r="G75">
            <v>15489933.220000001</v>
          </cell>
        </row>
        <row r="105">
          <cell r="G105">
            <v>1051193378.8500001</v>
          </cell>
          <cell r="H105">
            <v>12855824.24</v>
          </cell>
          <cell r="I105">
            <v>110684575.71000001</v>
          </cell>
        </row>
        <row r="122">
          <cell r="G122">
            <v>4516948.38</v>
          </cell>
          <cell r="I122">
            <v>460435.38</v>
          </cell>
        </row>
        <row r="141">
          <cell r="G141">
            <v>-2865794.98</v>
          </cell>
          <cell r="H141">
            <v>471901.45</v>
          </cell>
          <cell r="I141">
            <v>402452.28</v>
          </cell>
        </row>
        <row r="163">
          <cell r="G163">
            <v>-224371372.15000001</v>
          </cell>
          <cell r="H163">
            <v>909855865.46000004</v>
          </cell>
          <cell r="I163">
            <v>908747058.49000001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>
        <row r="5">
          <cell r="B5">
            <v>715996944.66000009</v>
          </cell>
          <cell r="C5">
            <v>650970769.70000005</v>
          </cell>
        </row>
        <row r="6">
          <cell r="B6">
            <v>2200991.02</v>
          </cell>
          <cell r="C6">
            <v>1576205.4600000002</v>
          </cell>
        </row>
        <row r="7">
          <cell r="B7">
            <v>7821.13</v>
          </cell>
          <cell r="C7">
            <v>7821.13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15489933.220000001</v>
          </cell>
          <cell r="C11">
            <v>15489933.220000001</v>
          </cell>
        </row>
        <row r="16">
          <cell r="B16">
            <v>0</v>
          </cell>
          <cell r="C16">
            <v>0</v>
          </cell>
        </row>
        <row r="17">
          <cell r="B17">
            <v>953364627.38</v>
          </cell>
          <cell r="C17">
            <v>1051193378.85</v>
          </cell>
        </row>
        <row r="18">
          <cell r="B18">
            <v>0</v>
          </cell>
          <cell r="C18">
            <v>0</v>
          </cell>
        </row>
        <row r="19">
          <cell r="B19">
            <v>4056513</v>
          </cell>
          <cell r="C19">
            <v>4516948.38</v>
          </cell>
        </row>
        <row r="20">
          <cell r="B20">
            <v>0</v>
          </cell>
          <cell r="C20">
            <v>0</v>
          </cell>
        </row>
        <row r="21">
          <cell r="B21">
            <v>-2796345.81</v>
          </cell>
          <cell r="C21">
            <v>-2865794.98</v>
          </cell>
        </row>
        <row r="22">
          <cell r="B22">
            <v>0</v>
          </cell>
          <cell r="C22">
            <v>0</v>
          </cell>
        </row>
        <row r="23">
          <cell r="B23">
            <v>-223262565.18000001</v>
          </cell>
          <cell r="C23">
            <v>-224371372.15000001</v>
          </cell>
        </row>
        <row r="24">
          <cell r="B24">
            <v>0</v>
          </cell>
          <cell r="C24">
            <v>0</v>
          </cell>
        </row>
      </sheetData>
      <sheetData sheetId="2"/>
      <sheetData sheetId="3"/>
      <sheetData sheetId="4"/>
      <sheetData sheetId="5">
        <row r="5">
          <cell r="B5">
            <v>0</v>
          </cell>
          <cell r="C5">
            <v>65026174.960000038</v>
          </cell>
        </row>
        <row r="6">
          <cell r="B6">
            <v>0</v>
          </cell>
          <cell r="C6">
            <v>624785.55999999982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97828751.470000029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460435.37999999989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0</v>
          </cell>
          <cell r="C19">
            <v>69449.169999999925</v>
          </cell>
        </row>
        <row r="20">
          <cell r="B20">
            <v>0</v>
          </cell>
          <cell r="C20">
            <v>0</v>
          </cell>
        </row>
        <row r="21">
          <cell r="B21">
            <v>0</v>
          </cell>
          <cell r="C21">
            <v>1108806.9699999988</v>
          </cell>
        </row>
        <row r="22">
          <cell r="B22">
            <v>0</v>
          </cell>
          <cell r="C2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catal-cnbv"/>
      <sheetName val="ahorro-des 2023-24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9155536.9600000009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42">
          <cell r="H42">
            <v>0</v>
          </cell>
          <cell r="I42">
            <v>0</v>
          </cell>
        </row>
        <row r="56">
          <cell r="H56">
            <v>0</v>
          </cell>
          <cell r="I56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75">
          <cell r="H75">
            <v>0</v>
          </cell>
          <cell r="I75">
            <v>0</v>
          </cell>
        </row>
        <row r="98">
          <cell r="H98">
            <v>0</v>
          </cell>
        </row>
        <row r="112">
          <cell r="H112">
            <v>0</v>
          </cell>
        </row>
        <row r="122">
          <cell r="H122">
            <v>0</v>
          </cell>
        </row>
        <row r="135">
          <cell r="H135">
            <v>0</v>
          </cell>
        </row>
        <row r="152">
          <cell r="H152">
            <v>0</v>
          </cell>
        </row>
        <row r="178">
          <cell r="G178">
            <v>0</v>
          </cell>
          <cell r="H178">
            <v>0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VARIAC"/>
      <sheetName val="movs"/>
      <sheetName val="catal-cnbv"/>
      <sheetName val="ahorro-des 2023-24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33183132.74000001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98">
          <cell r="G98">
            <v>0</v>
          </cell>
        </row>
        <row r="112">
          <cell r="G112">
            <v>0</v>
          </cell>
        </row>
        <row r="135">
          <cell r="G135">
            <v>0</v>
          </cell>
        </row>
        <row r="152">
          <cell r="G152">
            <v>0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catal-cnbv"/>
      <sheetName val="ahorro-des 2023-24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6">
          <cell r="G16">
            <v>650970769.70000005</v>
          </cell>
        </row>
        <row r="98">
          <cell r="I98">
            <v>0</v>
          </cell>
        </row>
        <row r="112">
          <cell r="I112">
            <v>0</v>
          </cell>
        </row>
        <row r="135">
          <cell r="I135">
            <v>0</v>
          </cell>
        </row>
        <row r="152">
          <cell r="I152">
            <v>0</v>
          </cell>
        </row>
        <row r="178">
          <cell r="I17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D5C6-D749-45CD-828D-D21A6D5D447C}">
  <sheetPr>
    <tabColor rgb="FF0000FF"/>
    <pageSetUpPr fitToPage="1"/>
  </sheetPr>
  <dimension ref="A1:U33"/>
  <sheetViews>
    <sheetView tabSelected="1" zoomScale="80" zoomScaleNormal="80" workbookViewId="0">
      <selection sqref="A1:F1"/>
    </sheetView>
  </sheetViews>
  <sheetFormatPr baseColWidth="10" defaultColWidth="12" defaultRowHeight="12.75" x14ac:dyDescent="0.2"/>
  <cols>
    <col min="1" max="1" width="68.83203125" style="4" customWidth="1"/>
    <col min="2" max="2" width="20.1640625" style="4" customWidth="1"/>
    <col min="3" max="5" width="20.33203125" style="4" customWidth="1"/>
    <col min="6" max="6" width="18.33203125" style="4" customWidth="1"/>
    <col min="7" max="8" width="12" style="4"/>
    <col min="9" max="9" width="16.33203125" style="4" bestFit="1" customWidth="1"/>
    <col min="10" max="10" width="17.5" style="4" bestFit="1" customWidth="1"/>
    <col min="11" max="12" width="12" style="4"/>
    <col min="13" max="13" width="18.5" style="4" bestFit="1" customWidth="1"/>
    <col min="14" max="14" width="17.83203125" style="4" bestFit="1" customWidth="1"/>
    <col min="15" max="16384" width="12" style="4"/>
  </cols>
  <sheetData>
    <row r="1" spans="1:21" ht="63" customHeight="1" x14ac:dyDescent="0.2">
      <c r="A1" s="1" t="s">
        <v>0</v>
      </c>
      <c r="B1" s="2"/>
      <c r="C1" s="2"/>
      <c r="D1" s="2"/>
      <c r="E1" s="2"/>
      <c r="F1" s="3"/>
    </row>
    <row r="2" spans="1:21" ht="29.2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21" ht="16.5" customHeight="1" x14ac:dyDescent="0.2">
      <c r="A3" s="7" t="s">
        <v>7</v>
      </c>
      <c r="B3" s="8">
        <f>+B4+B12</f>
        <v>1496517889.6100001</v>
      </c>
      <c r="C3" s="8">
        <f>+C4+C12</f>
        <v>1650364726.7300003</v>
      </c>
      <c r="D3" s="8">
        <f t="shared" ref="D3" si="0">+D4+D12</f>
        <v>1681824696.9200001</v>
      </c>
      <c r="E3" s="8">
        <f t="shared" ref="E3:E21" si="1">+B3+C3-D3</f>
        <v>1465057919.4200001</v>
      </c>
      <c r="F3" s="8">
        <f>+E3-B3</f>
        <v>-31459970.190000057</v>
      </c>
      <c r="U3" s="9"/>
    </row>
    <row r="4" spans="1:21" ht="15.75" customHeight="1" x14ac:dyDescent="0.2">
      <c r="A4" s="10" t="s">
        <v>8</v>
      </c>
      <c r="B4" s="8">
        <f>SUM(B5:B11)</f>
        <v>668044729.51000011</v>
      </c>
      <c r="C4" s="8">
        <f>SUM(C5:C11)</f>
        <v>727181135.58000016</v>
      </c>
      <c r="D4" s="8">
        <f>SUM(D5:D11)</f>
        <v>661530175.06000006</v>
      </c>
      <c r="E4" s="8">
        <f t="shared" si="1"/>
        <v>733695690.03000009</v>
      </c>
      <c r="F4" s="8">
        <f t="shared" ref="F4:F21" si="2">+E4-B4</f>
        <v>65650960.519999981</v>
      </c>
      <c r="U4" s="9"/>
    </row>
    <row r="5" spans="1:21" ht="16.5" customHeight="1" x14ac:dyDescent="0.2">
      <c r="A5" s="11" t="s">
        <v>9</v>
      </c>
      <c r="B5" s="12">
        <f>[1]RAA!$G$16</f>
        <v>650970769.70000005</v>
      </c>
      <c r="C5" s="13">
        <f>[1]RAA!$H$16</f>
        <v>718909984.3900001</v>
      </c>
      <c r="D5" s="12">
        <f>[1]RAA!$I$16</f>
        <v>653883809.43000007</v>
      </c>
      <c r="E5" s="13">
        <f t="shared" si="1"/>
        <v>715996944.66000009</v>
      </c>
      <c r="F5" s="13">
        <f t="shared" si="2"/>
        <v>65026174.960000038</v>
      </c>
      <c r="I5" s="14">
        <f>+$E$5-[2]ESF!$B$5</f>
        <v>0</v>
      </c>
      <c r="J5" s="14">
        <f>+$B$5-[2]ESF!$C$5</f>
        <v>0</v>
      </c>
      <c r="K5" s="15" t="s">
        <v>10</v>
      </c>
      <c r="M5" s="16">
        <f>+$F$5-[2]CSF!$B$5-[2]CSF!$C$5</f>
        <v>0</v>
      </c>
      <c r="N5" s="16">
        <f>+$F$5+[2]CSF!$B$5+[2]CSF!$C$5</f>
        <v>130052349.92000008</v>
      </c>
      <c r="O5" s="15" t="s">
        <v>11</v>
      </c>
      <c r="U5" s="9"/>
    </row>
    <row r="6" spans="1:21" ht="16.5" customHeight="1" x14ac:dyDescent="0.2">
      <c r="A6" s="17" t="s">
        <v>12</v>
      </c>
      <c r="B6" s="18">
        <f>[1]RAA!$G$29</f>
        <v>1576205.4600000002</v>
      </c>
      <c r="C6" s="19">
        <f>[1]RAA!$H$29</f>
        <v>8271151.1899999995</v>
      </c>
      <c r="D6" s="18">
        <f>[1]RAA!$I$29</f>
        <v>7646365.629999999</v>
      </c>
      <c r="E6" s="20">
        <f t="shared" si="1"/>
        <v>2200991.0200000014</v>
      </c>
      <c r="F6" s="19">
        <f t="shared" si="2"/>
        <v>624785.56000000122</v>
      </c>
      <c r="I6" s="14">
        <f>+$E$6-[2]ESF!$B$6</f>
        <v>0</v>
      </c>
      <c r="J6" s="14">
        <f>+$B$6-[2]ESF!$C$6</f>
        <v>0</v>
      </c>
      <c r="K6" s="15" t="s">
        <v>10</v>
      </c>
      <c r="M6" s="21">
        <f>-$F$6-[2]CSF!$B$6-[2]CSF!$C$6</f>
        <v>-1249571.120000001</v>
      </c>
      <c r="N6" s="16">
        <f>+$F$6+[2]CSF!$B$6+[2]CSF!$C$6</f>
        <v>1249571.120000001</v>
      </c>
      <c r="O6" s="15" t="s">
        <v>11</v>
      </c>
      <c r="U6" s="9"/>
    </row>
    <row r="7" spans="1:21" ht="14.25" customHeight="1" x14ac:dyDescent="0.2">
      <c r="A7" s="17" t="s">
        <v>13</v>
      </c>
      <c r="B7" s="20">
        <f>[1]RAA!$G$42</f>
        <v>7821.13</v>
      </c>
      <c r="C7" s="20">
        <f>[3]RAA!$H$42</f>
        <v>0</v>
      </c>
      <c r="D7" s="18">
        <f>[3]RAA!$I$42</f>
        <v>0</v>
      </c>
      <c r="E7" s="19">
        <f t="shared" si="1"/>
        <v>7821.13</v>
      </c>
      <c r="F7" s="20">
        <f t="shared" si="2"/>
        <v>0</v>
      </c>
      <c r="I7" s="14">
        <f>+$E$7-[2]ESF!$B$7</f>
        <v>0</v>
      </c>
      <c r="J7" s="14">
        <f>+$B$7-[2]ESF!$C$7</f>
        <v>0</v>
      </c>
      <c r="K7" s="15" t="s">
        <v>10</v>
      </c>
      <c r="M7" s="16">
        <f>-$F$7-[2]CSF!$B$7-[2]CSF!$C$7</f>
        <v>0</v>
      </c>
      <c r="N7" s="14">
        <f>+$F$7+[2]CSF!$B$7+[2]CSF!$C$7</f>
        <v>0</v>
      </c>
      <c r="O7" s="15" t="s">
        <v>11</v>
      </c>
      <c r="U7" s="9"/>
    </row>
    <row r="8" spans="1:21" ht="14.25" customHeight="1" x14ac:dyDescent="0.2">
      <c r="A8" s="17" t="s">
        <v>14</v>
      </c>
      <c r="B8" s="19">
        <f>[1]RAA!$G$56</f>
        <v>0</v>
      </c>
      <c r="C8" s="20">
        <f>[3]RAA!$H$56</f>
        <v>0</v>
      </c>
      <c r="D8" s="18">
        <f>[3]RAA!$I$56</f>
        <v>0</v>
      </c>
      <c r="E8" s="18">
        <f t="shared" si="1"/>
        <v>0</v>
      </c>
      <c r="F8" s="20">
        <f t="shared" si="2"/>
        <v>0</v>
      </c>
      <c r="I8" s="14">
        <f>+$E$8-[2]ESF!$B$8</f>
        <v>0</v>
      </c>
      <c r="J8" s="14">
        <f>+$B$8-[2]ESF!$C$8</f>
        <v>0</v>
      </c>
      <c r="K8" s="15" t="s">
        <v>10</v>
      </c>
      <c r="M8" s="14">
        <f>+$F$8-[2]CSF!$B$8-[2]CSF!$C$8</f>
        <v>0</v>
      </c>
      <c r="N8" s="14">
        <f>+$F$8+[2]CSF!$B$8+[2]CSF!$C$8</f>
        <v>0</v>
      </c>
      <c r="O8" s="15" t="s">
        <v>11</v>
      </c>
      <c r="U8" s="9"/>
    </row>
    <row r="9" spans="1:21" ht="15" customHeight="1" x14ac:dyDescent="0.2">
      <c r="A9" s="22" t="s">
        <v>15</v>
      </c>
      <c r="B9" s="18">
        <f>[3]RAA!$G$65</f>
        <v>0</v>
      </c>
      <c r="C9" s="20">
        <f>[3]RAA!$H$65</f>
        <v>0</v>
      </c>
      <c r="D9" s="18">
        <f>[3]RAA!$I$65</f>
        <v>0</v>
      </c>
      <c r="E9" s="18">
        <f t="shared" si="1"/>
        <v>0</v>
      </c>
      <c r="F9" s="20">
        <f t="shared" si="2"/>
        <v>0</v>
      </c>
      <c r="I9" s="14">
        <f>+$E$9-[2]ESF!$B$9</f>
        <v>0</v>
      </c>
      <c r="J9" s="14">
        <f>+$B$9-[2]ESF!$C$9</f>
        <v>0</v>
      </c>
      <c r="K9" s="15" t="s">
        <v>10</v>
      </c>
      <c r="M9" s="14">
        <f>+$F$9-[2]CSF!$B$9-[2]CSF!$C$9</f>
        <v>0</v>
      </c>
      <c r="N9" s="14">
        <f>+$F$9+[2]CSF!$B$9+[2]CSF!$C$9</f>
        <v>0</v>
      </c>
      <c r="O9" s="15" t="s">
        <v>11</v>
      </c>
      <c r="U9" s="9"/>
    </row>
    <row r="10" spans="1:21" ht="16.5" customHeight="1" x14ac:dyDescent="0.2">
      <c r="A10" s="23" t="s">
        <v>16</v>
      </c>
      <c r="B10" s="20">
        <f>[3]RAA!$G$68</f>
        <v>0</v>
      </c>
      <c r="C10" s="19">
        <f>[3]RAA!$H$68</f>
        <v>0</v>
      </c>
      <c r="D10" s="20">
        <f>[3]RAA!$I$68</f>
        <v>0</v>
      </c>
      <c r="E10" s="20">
        <f t="shared" si="1"/>
        <v>0</v>
      </c>
      <c r="F10" s="20">
        <f t="shared" si="2"/>
        <v>0</v>
      </c>
      <c r="I10" s="14">
        <f>+$E$10-[2]ESF!$B$10</f>
        <v>0</v>
      </c>
      <c r="J10" s="14">
        <f>+$B$10-[2]ESF!$C$10</f>
        <v>0</v>
      </c>
      <c r="K10" s="15" t="s">
        <v>10</v>
      </c>
      <c r="M10" s="14">
        <f>+$F$10-[2]CSF!$B$10-[2]CSF!$C$10</f>
        <v>0</v>
      </c>
      <c r="N10" s="14">
        <f>+$F$10+[2]CSF!$B$10+[2]CSF!$C$10</f>
        <v>0</v>
      </c>
      <c r="O10" s="15" t="s">
        <v>11</v>
      </c>
      <c r="U10" s="9"/>
    </row>
    <row r="11" spans="1:21" ht="15.75" customHeight="1" x14ac:dyDescent="0.2">
      <c r="A11" s="24" t="s">
        <v>17</v>
      </c>
      <c r="B11" s="25">
        <f>[1]RAA!$G$75</f>
        <v>15489933.220000001</v>
      </c>
      <c r="C11" s="25">
        <f>[3]RAA!$H$75</f>
        <v>0</v>
      </c>
      <c r="D11" s="26">
        <f>[3]RAA!$I$75</f>
        <v>0</v>
      </c>
      <c r="E11" s="25">
        <f t="shared" si="1"/>
        <v>15489933.220000001</v>
      </c>
      <c r="F11" s="25">
        <f t="shared" si="2"/>
        <v>0</v>
      </c>
      <c r="I11" s="14">
        <f>+$E$11-[2]ESF!$B$11</f>
        <v>0</v>
      </c>
      <c r="J11" s="14">
        <f>+$B$11-[2]ESF!$C$11</f>
        <v>0</v>
      </c>
      <c r="K11" s="15" t="s">
        <v>10</v>
      </c>
      <c r="M11" s="14">
        <f>+$F$11-[2]CSF!$B$11-[2]CSF!$C$11</f>
        <v>0</v>
      </c>
      <c r="N11" s="14">
        <f>+$F$11+[2]CSF!$B$11+[2]CSF!$C$11</f>
        <v>0</v>
      </c>
      <c r="O11" s="15" t="s">
        <v>11</v>
      </c>
      <c r="U11" s="9"/>
    </row>
    <row r="12" spans="1:21" ht="15.75" customHeight="1" x14ac:dyDescent="0.2">
      <c r="A12" s="10" t="s">
        <v>18</v>
      </c>
      <c r="B12" s="8">
        <f>SUM(B13:B21)</f>
        <v>828473160.10000014</v>
      </c>
      <c r="C12" s="8">
        <f>SUM(C13:C21)</f>
        <v>923183591.1500001</v>
      </c>
      <c r="D12" s="8">
        <f>SUM(D13:D21)</f>
        <v>1020294521.86</v>
      </c>
      <c r="E12" s="8">
        <f t="shared" si="1"/>
        <v>731362229.39000022</v>
      </c>
      <c r="F12" s="8">
        <f t="shared" si="2"/>
        <v>-97110930.709999919</v>
      </c>
      <c r="U12" s="9"/>
    </row>
    <row r="13" spans="1:21" ht="16.5" customHeight="1" x14ac:dyDescent="0.2">
      <c r="A13" s="11" t="s">
        <v>19</v>
      </c>
      <c r="B13" s="12">
        <f>[4]RAA!$G$98</f>
        <v>0</v>
      </c>
      <c r="C13" s="12">
        <f>[3]RAA!$H$98</f>
        <v>0</v>
      </c>
      <c r="D13" s="12">
        <f>[5]RAA!$I$98</f>
        <v>0</v>
      </c>
      <c r="E13" s="12">
        <f t="shared" si="1"/>
        <v>0</v>
      </c>
      <c r="F13" s="12">
        <f t="shared" si="2"/>
        <v>0</v>
      </c>
      <c r="I13" s="14">
        <f>+$E$13-[2]ESF!$B$16</f>
        <v>0</v>
      </c>
      <c r="J13" s="14">
        <f>+$B$13-[2]ESF!$C$16</f>
        <v>0</v>
      </c>
      <c r="K13" s="15" t="s">
        <v>10</v>
      </c>
      <c r="M13" s="14">
        <f>+$F$13-[2]CSF!$B$14-[2]CSF!$C$14</f>
        <v>0</v>
      </c>
      <c r="N13" s="14">
        <f>+$F$13+[2]CSF!$B$14+[2]CSF!$C$14</f>
        <v>0</v>
      </c>
      <c r="O13" s="15" t="s">
        <v>11</v>
      </c>
      <c r="U13" s="9"/>
    </row>
    <row r="14" spans="1:21" ht="16.5" customHeight="1" x14ac:dyDescent="0.2">
      <c r="A14" s="17" t="s">
        <v>20</v>
      </c>
      <c r="B14" s="20">
        <f>[1]RAA!$G$105</f>
        <v>1051193378.8500001</v>
      </c>
      <c r="C14" s="18">
        <f>[1]RAA!$H$105</f>
        <v>12855824.24</v>
      </c>
      <c r="D14" s="18">
        <f>[1]RAA!$I$105</f>
        <v>110684575.71000001</v>
      </c>
      <c r="E14" s="20">
        <f t="shared" si="1"/>
        <v>953364627.38000011</v>
      </c>
      <c r="F14" s="20">
        <f t="shared" si="2"/>
        <v>-97828751.470000029</v>
      </c>
      <c r="I14" s="14">
        <f>+$E$14-[2]ESF!$B$17</f>
        <v>0</v>
      </c>
      <c r="J14" s="14">
        <f>+$B$14-[2]ESF!$C$17</f>
        <v>0</v>
      </c>
      <c r="K14" s="15" t="s">
        <v>10</v>
      </c>
      <c r="M14" s="16">
        <f>+$F$14-[2]CSF!$B$15-[2]CSF!$C$15</f>
        <v>-195657502.94000006</v>
      </c>
      <c r="N14" s="14">
        <f>-$F$14+[2]CSF!$B$15+[2]CSF!$C$15</f>
        <v>195657502.94000006</v>
      </c>
      <c r="O14" s="15" t="s">
        <v>11</v>
      </c>
      <c r="U14" s="9"/>
    </row>
    <row r="15" spans="1:21" ht="17.25" customHeight="1" x14ac:dyDescent="0.2">
      <c r="A15" s="22" t="s">
        <v>21</v>
      </c>
      <c r="B15" s="19">
        <f>[4]RAA!$G$112</f>
        <v>0</v>
      </c>
      <c r="C15" s="20">
        <f>[3]RAA!$H$112</f>
        <v>0</v>
      </c>
      <c r="D15" s="20">
        <f>[5]RAA!$I$112</f>
        <v>0</v>
      </c>
      <c r="E15" s="19">
        <f t="shared" si="1"/>
        <v>0</v>
      </c>
      <c r="F15" s="19">
        <f t="shared" si="2"/>
        <v>0</v>
      </c>
      <c r="I15" s="14">
        <f>+$E$15-[2]ESF!$B$18</f>
        <v>0</v>
      </c>
      <c r="J15" s="14">
        <f>+$B$15-[2]ESF!$C$18</f>
        <v>0</v>
      </c>
      <c r="K15" s="15" t="s">
        <v>10</v>
      </c>
      <c r="M15" s="14">
        <f>+$F$15-[2]CSF!$B$16-[2]CSF!$C$16</f>
        <v>0</v>
      </c>
      <c r="N15" s="14">
        <f>+$F$15+[2]CSF!$B$16+[2]CSF!$C$16</f>
        <v>0</v>
      </c>
      <c r="O15" s="15" t="s">
        <v>11</v>
      </c>
      <c r="U15" s="9"/>
    </row>
    <row r="16" spans="1:21" ht="15.75" customHeight="1" x14ac:dyDescent="0.2">
      <c r="A16" s="23" t="s">
        <v>22</v>
      </c>
      <c r="B16" s="18">
        <f>[1]RAA!$G$122</f>
        <v>4516948.38</v>
      </c>
      <c r="C16" s="19">
        <f>[3]RAA!$H$122</f>
        <v>0</v>
      </c>
      <c r="D16" s="19">
        <f>[1]RAA!$I$122</f>
        <v>460435.38</v>
      </c>
      <c r="E16" s="18">
        <f t="shared" si="1"/>
        <v>4056513</v>
      </c>
      <c r="F16" s="20">
        <f t="shared" si="2"/>
        <v>-460435.37999999989</v>
      </c>
      <c r="I16" s="14">
        <f>+$E$16-[2]ESF!$B$19</f>
        <v>0</v>
      </c>
      <c r="J16" s="14">
        <f>+$B$16-[2]ESF!$C$19</f>
        <v>0</v>
      </c>
      <c r="K16" s="15" t="s">
        <v>10</v>
      </c>
      <c r="M16" s="14">
        <f>-$F$16-[2]CSF!$B$17-[2]CSF!$C$17</f>
        <v>0</v>
      </c>
      <c r="N16" s="14">
        <f>+$F$16+[2]CSF!$B$17+[2]CSF!$C$17</f>
        <v>0</v>
      </c>
      <c r="O16" s="15" t="s">
        <v>11</v>
      </c>
      <c r="U16" s="9"/>
    </row>
    <row r="17" spans="1:21" ht="17.25" customHeight="1" x14ac:dyDescent="0.2">
      <c r="A17" s="17" t="s">
        <v>23</v>
      </c>
      <c r="B17" s="18">
        <f>[4]RAA!$G$135</f>
        <v>0</v>
      </c>
      <c r="C17" s="20">
        <f>[3]RAA!$H$135</f>
        <v>0</v>
      </c>
      <c r="D17" s="18">
        <f>[5]RAA!$I$135</f>
        <v>0</v>
      </c>
      <c r="E17" s="18">
        <f t="shared" si="1"/>
        <v>0</v>
      </c>
      <c r="F17" s="20">
        <f t="shared" si="2"/>
        <v>0</v>
      </c>
      <c r="I17" s="14">
        <f>+$E$17-[2]ESF!$B$20</f>
        <v>0</v>
      </c>
      <c r="J17" s="14">
        <f>+$B$17-[2]ESF!$C$20</f>
        <v>0</v>
      </c>
      <c r="K17" s="15" t="s">
        <v>10</v>
      </c>
      <c r="M17" s="14">
        <f>+$F$17-[2]CSF!$B$18-[2]CSF!$C$18</f>
        <v>0</v>
      </c>
      <c r="N17" s="14">
        <f>+$F$17+[2]CSF!$B$18+[2]CSF!$C$18</f>
        <v>0</v>
      </c>
      <c r="O17" s="15" t="s">
        <v>11</v>
      </c>
      <c r="U17" s="9"/>
    </row>
    <row r="18" spans="1:21" ht="16.5" customHeight="1" x14ac:dyDescent="0.2">
      <c r="A18" s="22" t="s">
        <v>24</v>
      </c>
      <c r="B18" s="18">
        <f>[1]RAA!$G$141</f>
        <v>-2865794.98</v>
      </c>
      <c r="C18" s="20">
        <f>[1]RAA!$H$141</f>
        <v>471901.45</v>
      </c>
      <c r="D18" s="18">
        <f>[1]RAA!$I$141</f>
        <v>402452.28</v>
      </c>
      <c r="E18" s="18">
        <f t="shared" si="1"/>
        <v>-2796345.8099999996</v>
      </c>
      <c r="F18" s="20">
        <f t="shared" si="2"/>
        <v>69449.170000000391</v>
      </c>
      <c r="I18" s="14">
        <f>+$E$18-[2]ESF!$B$21</f>
        <v>0</v>
      </c>
      <c r="J18" s="14">
        <f>+$B$18-[2]ESF!$C$21</f>
        <v>0</v>
      </c>
      <c r="K18" s="15" t="s">
        <v>10</v>
      </c>
      <c r="M18" s="16">
        <f>-$F$18-[2]CSF!$B$19-[2]CSF!$C$19</f>
        <v>-138898.34000000032</v>
      </c>
      <c r="N18" s="14">
        <f>+$F$18+[2]CSF!$B$19+[2]CSF!$C$19</f>
        <v>138898.34000000032</v>
      </c>
      <c r="O18" s="15" t="s">
        <v>11</v>
      </c>
      <c r="U18" s="9"/>
    </row>
    <row r="19" spans="1:21" ht="15" customHeight="1" x14ac:dyDescent="0.2">
      <c r="A19" s="23" t="s">
        <v>25</v>
      </c>
      <c r="B19" s="18">
        <f>[4]RAA!$G$152</f>
        <v>0</v>
      </c>
      <c r="C19" s="20">
        <f>[3]RAA!$H$152</f>
        <v>0</v>
      </c>
      <c r="D19" s="20">
        <f>[5]RAA!$I$152</f>
        <v>0</v>
      </c>
      <c r="E19" s="18">
        <f t="shared" si="1"/>
        <v>0</v>
      </c>
      <c r="F19" s="20">
        <f t="shared" si="2"/>
        <v>0</v>
      </c>
      <c r="I19" s="14">
        <f>+$E$19-[2]ESF!$B$22</f>
        <v>0</v>
      </c>
      <c r="J19" s="14">
        <f>+$B$19-[2]ESF!$C$22</f>
        <v>0</v>
      </c>
      <c r="K19" s="15" t="s">
        <v>10</v>
      </c>
      <c r="M19" s="14">
        <f>+$F$19-[2]CSF!$B$20-[2]CSF!$C$20</f>
        <v>0</v>
      </c>
      <c r="N19" s="14">
        <f>+$F$19+[2]CSF!$B$20+[2]CSF!$C$20</f>
        <v>0</v>
      </c>
      <c r="O19" s="15" t="s">
        <v>11</v>
      </c>
      <c r="U19" s="9"/>
    </row>
    <row r="20" spans="1:21" ht="16.5" customHeight="1" x14ac:dyDescent="0.2">
      <c r="A20" s="22" t="s">
        <v>26</v>
      </c>
      <c r="B20" s="20">
        <f>[1]RAA!$G$163</f>
        <v>-224371372.15000001</v>
      </c>
      <c r="C20" s="20">
        <f>[1]RAA!$H$163</f>
        <v>909855865.46000004</v>
      </c>
      <c r="D20" s="19">
        <f>[1]RAA!$I$163</f>
        <v>908747058.49000001</v>
      </c>
      <c r="E20" s="20">
        <f t="shared" si="1"/>
        <v>-223262565.17999995</v>
      </c>
      <c r="F20" s="20">
        <f t="shared" si="2"/>
        <v>1108806.9700000584</v>
      </c>
      <c r="I20" s="14">
        <f>+$E$20-[2]ESF!$B$23</f>
        <v>0</v>
      </c>
      <c r="J20" s="14">
        <f>+$B$20-[2]ESF!$C$23</f>
        <v>0</v>
      </c>
      <c r="K20" s="15" t="s">
        <v>10</v>
      </c>
      <c r="M20" s="16">
        <f>+$F$20-[2]CSF!$B$21-[2]CSF!$C$21</f>
        <v>5.9604644775390625E-8</v>
      </c>
      <c r="N20" s="14">
        <f>-$F$20+[2]CSF!$B$21+[2]CSF!$C$21</f>
        <v>-5.9604644775390625E-8</v>
      </c>
      <c r="O20" s="15" t="s">
        <v>11</v>
      </c>
      <c r="U20" s="9"/>
    </row>
    <row r="21" spans="1:21" ht="15.75" customHeight="1" x14ac:dyDescent="0.2">
      <c r="A21" s="27" t="s">
        <v>27</v>
      </c>
      <c r="B21" s="26">
        <f>[3]RAA!$G$178</f>
        <v>0</v>
      </c>
      <c r="C21" s="25">
        <f>[3]RAA!$H$178</f>
        <v>0</v>
      </c>
      <c r="D21" s="25">
        <f>[5]RAA!$I$178</f>
        <v>0</v>
      </c>
      <c r="E21" s="26">
        <f t="shared" si="1"/>
        <v>0</v>
      </c>
      <c r="F21" s="25">
        <f t="shared" si="2"/>
        <v>0</v>
      </c>
      <c r="I21" s="14">
        <f>+$E$21-[2]ESF!$B$24</f>
        <v>0</v>
      </c>
      <c r="J21" s="14">
        <f>+$B$21-[2]ESF!$C$24</f>
        <v>0</v>
      </c>
      <c r="K21" s="15" t="s">
        <v>10</v>
      </c>
      <c r="M21" s="14">
        <f>+$F$21-[2]CSF!$B$22-[2]CSF!$C$22</f>
        <v>0</v>
      </c>
      <c r="N21" s="14">
        <f>+$F$21+[2]CSF!$B$22+[2]CSF!$C$22</f>
        <v>0</v>
      </c>
      <c r="O21" s="15" t="s">
        <v>11</v>
      </c>
      <c r="U21" s="9"/>
    </row>
    <row r="23" spans="1:21" ht="19.5" customHeight="1" x14ac:dyDescent="0.2">
      <c r="A23" s="28" t="s">
        <v>28</v>
      </c>
    </row>
    <row r="32" spans="1:21" x14ac:dyDescent="0.2">
      <c r="A32" s="29" t="s">
        <v>29</v>
      </c>
      <c r="D32" s="30" t="s">
        <v>30</v>
      </c>
    </row>
    <row r="33" spans="1:4" x14ac:dyDescent="0.2">
      <c r="A33" s="29" t="s">
        <v>31</v>
      </c>
      <c r="D33" s="30" t="s">
        <v>32</v>
      </c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2025-07-09T19:20:40Z</dcterms:created>
  <dcterms:modified xsi:type="dcterms:W3CDTF">2025-07-09T19:21:12Z</dcterms:modified>
</cp:coreProperties>
</file>