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SIRET\"/>
    </mc:Choice>
  </mc:AlternateContent>
  <xr:revisionPtr revIDLastSave="0" documentId="13_ncr:1_{9B3CDB3A-CB6E-40D8-BD62-32B28208420C}" xr6:coauthVersionLast="47" xr6:coauthVersionMax="47" xr10:uidLastSave="{00000000-0000-0000-0000-000000000000}"/>
  <bookViews>
    <workbookView xWindow="-120" yWindow="-120" windowWidth="29040" windowHeight="15840" xr2:uid="{A3DF6A09-F52F-4373-A05F-8DA33A5BB325}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EAA!$A$1:$F$33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20" i="1"/>
  <c r="E20" i="1" s="1"/>
  <c r="C20" i="1"/>
  <c r="B20" i="1"/>
  <c r="D19" i="1"/>
  <c r="C19" i="1"/>
  <c r="B19" i="1"/>
  <c r="D18" i="1"/>
  <c r="C18" i="1"/>
  <c r="E18" i="1" s="1"/>
  <c r="F18" i="1" s="1"/>
  <c r="B18" i="1"/>
  <c r="D17" i="1"/>
  <c r="C17" i="1"/>
  <c r="B17" i="1"/>
  <c r="D16" i="1"/>
  <c r="C16" i="1"/>
  <c r="B16" i="1"/>
  <c r="E16" i="1" s="1"/>
  <c r="F16" i="1" s="1"/>
  <c r="D15" i="1"/>
  <c r="C15" i="1"/>
  <c r="B15" i="1"/>
  <c r="D14" i="1"/>
  <c r="C14" i="1"/>
  <c r="B14" i="1"/>
  <c r="D13" i="1"/>
  <c r="C13" i="1"/>
  <c r="C12" i="1" s="1"/>
  <c r="B13" i="1"/>
  <c r="D11" i="1"/>
  <c r="C11" i="1"/>
  <c r="B11" i="1"/>
  <c r="D10" i="1"/>
  <c r="C10" i="1"/>
  <c r="B10" i="1"/>
  <c r="D9" i="1"/>
  <c r="C9" i="1"/>
  <c r="B9" i="1"/>
  <c r="D8" i="1"/>
  <c r="C8" i="1"/>
  <c r="B8" i="1"/>
  <c r="E8" i="1" s="1"/>
  <c r="D7" i="1"/>
  <c r="C7" i="1"/>
  <c r="B7" i="1"/>
  <c r="D6" i="1"/>
  <c r="C6" i="1"/>
  <c r="B6" i="1"/>
  <c r="E6" i="1" s="1"/>
  <c r="F6" i="1" s="1"/>
  <c r="D5" i="1"/>
  <c r="C5" i="1"/>
  <c r="B5" i="1"/>
  <c r="E5" i="1" s="1"/>
  <c r="D12" i="1" l="1"/>
  <c r="E19" i="1"/>
  <c r="E17" i="1"/>
  <c r="E7" i="1"/>
  <c r="C4" i="1"/>
  <c r="C3" i="1" s="1"/>
  <c r="F19" i="1"/>
  <c r="F7" i="1"/>
  <c r="F5" i="1"/>
  <c r="F17" i="1"/>
  <c r="D4" i="1"/>
  <c r="D3" i="1" s="1"/>
  <c r="F8" i="1"/>
  <c r="E9" i="1"/>
  <c r="B12" i="1"/>
  <c r="E12" i="1" s="1"/>
  <c r="F12" i="1" s="1"/>
  <c r="E13" i="1"/>
  <c r="F20" i="1"/>
  <c r="E21" i="1"/>
  <c r="E10" i="1"/>
  <c r="E14" i="1"/>
  <c r="E11" i="1"/>
  <c r="E15" i="1"/>
  <c r="B4" i="1"/>
  <c r="E4" i="1" l="1"/>
  <c r="F4" i="1" s="1"/>
  <c r="B3" i="1"/>
  <c r="E3" i="1" s="1"/>
  <c r="F3" i="1" s="1"/>
  <c r="F11" i="1"/>
  <c r="F21" i="1"/>
  <c r="F13" i="1"/>
  <c r="F14" i="1"/>
  <c r="F10" i="1"/>
  <c r="F15" i="1"/>
  <c r="F9" i="1"/>
</calcChain>
</file>

<file path=xl/sharedStrings.xml><?xml version="1.0" encoding="utf-8"?>
<sst xmlns="http://schemas.openxmlformats.org/spreadsheetml/2006/main" count="31" uniqueCount="31">
  <si>
    <t>Fondos Guanajuato de Financiamiento
Estado Analítico del Activo
Del 1 de Enero al al 31 de Marzo de 2026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</si>
  <si>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</si>
  <si>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</si>
  <si>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</si>
  <si>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</si>
  <si>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</si>
  <si>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</si>
  <si>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</si>
  <si>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</si>
  <si>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</si>
  <si>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</si>
  <si>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</si>
  <si>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</si>
  <si>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</si>
  <si>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</si>
  <si>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</si>
  <si>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</si>
  <si>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</si>
  <si>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</si>
  <si>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</si>
  <si>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</si>
  <si>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</si>
  <si>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</si>
  <si>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</si>
  <si>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</si>
  <si>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</si>
  <si>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</si>
  <si>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 xml:space="preserve">        Ricardo Martínez Huaracha</t>
  </si>
  <si>
    <t>Fátima Karina López Jiménez</t>
  </si>
  <si>
    <t xml:space="preserve">      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</si>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</sst>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3" borderId="0" xfId="0" applyFont="1" applyFill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center" indent="1"/>
    </xf>
    <xf numFmtId="3" fontId="2" fillId="3" borderId="4" xfId="1" applyNumberFormat="1" applyFont="1" applyFill="1" applyBorder="1" applyAlignment="1">
      <alignment vertical="center" wrapText="1"/>
    </xf>
    <xf numFmtId="0" fontId="2" fillId="3" borderId="4" xfId="1" applyFont="1" applyFill="1" applyBorder="1" applyAlignment="1">
      <alignment horizontal="left" vertical="center" indent="2"/>
    </xf>
    <xf numFmtId="0" fontId="1" fillId="3" borderId="5" xfId="1" applyFill="1" applyBorder="1" applyAlignment="1">
      <alignment horizontal="left" vertical="top" indent="2"/>
    </xf>
    <xf numFmtId="3" fontId="1" fillId="3" borderId="5" xfId="1" applyNumberFormat="1" applyFill="1" applyBorder="1" applyAlignment="1">
      <alignment vertical="top" wrapText="1"/>
    </xf>
    <xf numFmtId="3" fontId="1" fillId="3" borderId="6" xfId="1" applyNumberFormat="1" applyFill="1" applyBorder="1" applyAlignment="1">
      <alignment vertical="top" wrapText="1"/>
    </xf>
    <xf numFmtId="0" fontId="1" fillId="3" borderId="7" xfId="1" applyFill="1" applyBorder="1" applyAlignment="1">
      <alignment horizontal="left" vertical="top" indent="2"/>
    </xf>
    <xf numFmtId="3" fontId="1" fillId="3" borderId="7" xfId="1" applyNumberFormat="1" applyFill="1" applyBorder="1" applyAlignment="1">
      <alignment vertical="top" wrapText="1"/>
    </xf>
    <xf numFmtId="3" fontId="1" fillId="3" borderId="8" xfId="1" applyNumberFormat="1" applyFill="1" applyBorder="1" applyAlignment="1">
      <alignment vertical="top" wrapText="1"/>
    </xf>
    <xf numFmtId="3" fontId="1" fillId="3" borderId="9" xfId="1" applyNumberFormat="1" applyFill="1" applyBorder="1" applyAlignment="1">
      <alignment vertical="top" wrapText="1"/>
    </xf>
    <xf numFmtId="0" fontId="1" fillId="3" borderId="9" xfId="1" applyFill="1" applyBorder="1" applyAlignment="1">
      <alignment horizontal="left" vertical="top" indent="2"/>
    </xf>
    <xf numFmtId="0" fontId="1" fillId="3" borderId="8" xfId="1" applyFill="1" applyBorder="1" applyAlignment="1">
      <alignment horizontal="left" vertical="top" indent="2"/>
    </xf>
    <xf numFmtId="0" fontId="1" fillId="3" borderId="10" xfId="1" applyFill="1" applyBorder="1" applyAlignment="1">
      <alignment horizontal="left" vertical="top" indent="2"/>
    </xf>
    <xf numFmtId="3" fontId="1" fillId="3" borderId="10" xfId="1" applyNumberFormat="1" applyFill="1" applyBorder="1" applyAlignment="1">
      <alignment vertical="top" wrapText="1"/>
    </xf>
    <xf numFmtId="3" fontId="1" fillId="3" borderId="11" xfId="1" applyNumberFormat="1" applyFill="1" applyBorder="1" applyAlignment="1">
      <alignment vertical="top" wrapText="1"/>
    </xf>
    <xf numFmtId="0" fontId="1" fillId="3" borderId="11" xfId="1" applyFill="1" applyBorder="1" applyAlignment="1">
      <alignment horizontal="left" vertical="top" indent="2"/>
    </xf>
    <xf numFmtId="0" fontId="1" fillId="3" borderId="0" xfId="1" applyFill="1" applyAlignment="1" applyProtection="1">
      <alignment horizontal="left" vertical="top" indent="1"/>
      <protection locked="0"/>
    </xf>
    <xf numFmtId="0" fontId="1" fillId="3" borderId="0" xfId="1" applyFill="1" applyAlignment="1" applyProtection="1">
      <alignment horizontal="left" vertical="top" indent="19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C1B46F91-6003-46F9-9C0C-3932C34EBE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spu&#233;s/Estados%20Financieros%202024/FOFI/FOGUFI%20CONSOLIDADO%20ENE%202026%20ARMON.xlsx" TargetMode="External"/><Relationship Id="rId1" Type="http://schemas.openxmlformats.org/officeDocument/2006/relationships/externalLinkPath" Target="/Users/MA%20DE%20LOURDES/Documents/despu&#233;s/Estados%20Financieros%202024/FOFI/FOGUFI%20CONSOLIDADO%20ENE%202026%20ARM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spu&#233;s/Estados%20Financieros%202024/FOFI/FOGUFI%20CONSOLIDADO%20MAR%202026%20A%20ARMON.xlsx" TargetMode="External"/><Relationship Id="rId1" Type="http://schemas.openxmlformats.org/officeDocument/2006/relationships/externalLinkPath" Target="/Users/MA%20DE%20LOURDES/Documents/despu&#233;s/Estados%20Financieros%202024/FOFI/FOGUFI%20CONSOLIDADO%20MAR%202026%20A%20ARM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spu&#233;s/Estados%20Financieros%202024/FOFI/FOGUFI%20CONSOLIDADO%20MAR%202026%20ARMON.xlsx" TargetMode="External"/><Relationship Id="rId1" Type="http://schemas.openxmlformats.org/officeDocument/2006/relationships/externalLinkPath" Target="/Users/MA%20DE%20LOURDES/Documents/despu&#233;s/Estados%20Financieros%202024/FOFI/FOGUFI%20CONSOLIDADO%20MAR%202026%20ARMON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spu&#233;s/Estados%20Financieros%202024/FOFI/FOGUFI%20CONSOLIDADO%20ENE%202025%20ARMON.xlsx" TargetMode="External"/><Relationship Id="rId1" Type="http://schemas.openxmlformats.org/officeDocument/2006/relationships/externalLinkPath" Target="/Users/MA%20DE%20LOURDES/Documents/despu&#233;s/Estados%20Financieros%202024/FOFI/FOGUFI%20CONSOLIDADO%20ENE%202025%20ARMON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spu&#233;s/Estados%20Financieros%202024/FOFI/FOGUFI%20CONSOLIDADO%20JUN%202025%20ARMON.xlsx" TargetMode="External"/><Relationship Id="rId1" Type="http://schemas.openxmlformats.org/officeDocument/2006/relationships/externalLinkPath" Target="/Users/MA%20DE%20LOURDES/Documents/despu&#233;s/Estados%20Financieros%202024/FOFI/FOGUFI%20CONSOLIDADO%20JUN%202025%20ARMON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spu&#233;s/Estados%20Financieros%202024/FOFI/FOGUFI%20CONSOLIDADO%20MAR%202025%20ARMON.xlsx" TargetMode="External"/><Relationship Id="rId1" Type="http://schemas.openxmlformats.org/officeDocument/2006/relationships/externalLinkPath" Target="/Users/MA%20DE%20LOURDES/Documents/despu&#233;s/Estados%20Financieros%202024/FOFI/FOGUFI%20CONSOLIDADO%20MAR%202025%20ARMON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spu&#233;s/Estados%20Financieros%202024/FOFI/FOGUFI%20CONSOLIDADO%20FEB%202025%20ARMON.xlsx" TargetMode="External"/><Relationship Id="rId1" Type="http://schemas.openxmlformats.org/officeDocument/2006/relationships/externalLinkPath" Target="/Users/MA%20DE%20LOURDES/Documents/despu&#233;s/Estados%20Financieros%202024/FOFI/FOGUFI%20CONSOLIDADO%20FEB%202025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44">
          <cell r="E44">
            <v>2408490.21</v>
          </cell>
        </row>
      </sheetData>
      <sheetData sheetId="3"/>
      <sheetData sheetId="4">
        <row r="14">
          <cell r="D14">
            <v>25000</v>
          </cell>
        </row>
      </sheetData>
      <sheetData sheetId="5">
        <row r="16">
          <cell r="G16">
            <v>836552343.64999998</v>
          </cell>
        </row>
        <row r="29">
          <cell r="G29">
            <v>1190488.8199999998</v>
          </cell>
        </row>
        <row r="42">
          <cell r="G42">
            <v>7821.13</v>
          </cell>
        </row>
        <row r="75">
          <cell r="G75">
            <v>15489933.220000001</v>
          </cell>
        </row>
        <row r="105">
          <cell r="G105">
            <v>846925157.78000069</v>
          </cell>
        </row>
        <row r="122">
          <cell r="G122">
            <v>4389969.0999999996</v>
          </cell>
          <cell r="H122">
            <v>0</v>
          </cell>
        </row>
        <row r="141">
          <cell r="G141">
            <v>-2785081.74</v>
          </cell>
        </row>
        <row r="163">
          <cell r="G163">
            <v>-220847141.63</v>
          </cell>
        </row>
      </sheetData>
      <sheetData sheetId="6">
        <row r="30">
          <cell r="F30">
            <v>-1047259834.6100001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23104358.569999993</v>
          </cell>
        </row>
      </sheetData>
      <sheetData sheetId="3"/>
      <sheetData sheetId="4"/>
      <sheetData sheetId="5">
        <row r="16">
          <cell r="H16">
            <v>342772906.57999992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44">
          <cell r="E44">
            <v>7541976.5499999989</v>
          </cell>
        </row>
      </sheetData>
      <sheetData sheetId="3"/>
      <sheetData sheetId="4">
        <row r="14">
          <cell r="D14">
            <v>27500</v>
          </cell>
        </row>
      </sheetData>
      <sheetData sheetId="5">
        <row r="16">
          <cell r="I16">
            <v>302711131.13</v>
          </cell>
        </row>
        <row r="29">
          <cell r="H29">
            <v>15894731.49</v>
          </cell>
          <cell r="I29">
            <v>16218860.360000001</v>
          </cell>
        </row>
        <row r="105">
          <cell r="H105">
            <v>2092576.77</v>
          </cell>
          <cell r="I105">
            <v>48819016.080000013</v>
          </cell>
        </row>
        <row r="122">
          <cell r="I122">
            <v>21277.81</v>
          </cell>
        </row>
        <row r="141">
          <cell r="H141">
            <v>21019.63</v>
          </cell>
          <cell r="I141">
            <v>168520.84999999998</v>
          </cell>
        </row>
        <row r="163">
          <cell r="H163">
            <v>443301113.16000003</v>
          </cell>
          <cell r="I163">
            <v>436168784.10000002</v>
          </cell>
        </row>
      </sheetData>
      <sheetData sheetId="6">
        <row r="30">
          <cell r="I30">
            <v>-1039712770.4500003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catal-cnbv"/>
      <sheetName val="ahorro-des 2023-24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  <sheetName val="VARIAC"/>
    </sheetNames>
    <sheetDataSet>
      <sheetData sheetId="0"/>
      <sheetData sheetId="1"/>
      <sheetData sheetId="2">
        <row r="15">
          <cell r="E15">
            <v>9155536.9600000009</v>
          </cell>
        </row>
      </sheetData>
      <sheetData sheetId="3"/>
      <sheetData sheetId="4">
        <row r="14">
          <cell r="D14">
            <v>27500</v>
          </cell>
        </row>
      </sheetData>
      <sheetData sheetId="5">
        <row r="16">
          <cell r="G16">
            <v>650970769.70000005</v>
          </cell>
        </row>
        <row r="42">
          <cell r="H42">
            <v>0</v>
          </cell>
          <cell r="I42">
            <v>0</v>
          </cell>
        </row>
        <row r="56">
          <cell r="H56">
            <v>0</v>
          </cell>
          <cell r="I56">
            <v>0</v>
          </cell>
        </row>
        <row r="65">
          <cell r="G65">
            <v>0</v>
          </cell>
          <cell r="H65">
            <v>0</v>
          </cell>
          <cell r="I65">
            <v>0</v>
          </cell>
        </row>
        <row r="68">
          <cell r="G68">
            <v>0</v>
          </cell>
          <cell r="H68">
            <v>0</v>
          </cell>
          <cell r="I68">
            <v>0</v>
          </cell>
        </row>
        <row r="75">
          <cell r="H75">
            <v>0</v>
          </cell>
          <cell r="I75">
            <v>0</v>
          </cell>
        </row>
        <row r="98">
          <cell r="H98">
            <v>0</v>
          </cell>
        </row>
        <row r="112">
          <cell r="H112">
            <v>0</v>
          </cell>
        </row>
        <row r="135">
          <cell r="H135">
            <v>0</v>
          </cell>
        </row>
        <row r="152">
          <cell r="H152">
            <v>0</v>
          </cell>
        </row>
        <row r="178">
          <cell r="G178">
            <v>0</v>
          </cell>
          <cell r="H178">
            <v>0</v>
          </cell>
        </row>
      </sheetData>
      <sheetData sheetId="6">
        <row r="30">
          <cell r="F30">
            <v>-1051705781.5400002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62838410.469999999</v>
          </cell>
        </row>
      </sheetData>
      <sheetData sheetId="3"/>
      <sheetData sheetId="4">
        <row r="14">
          <cell r="D14">
            <v>27500</v>
          </cell>
        </row>
      </sheetData>
      <sheetData sheetId="5">
        <row r="16">
          <cell r="G16">
            <v>650970769.70000005</v>
          </cell>
        </row>
        <row r="56">
          <cell r="G56">
            <v>0</v>
          </cell>
        </row>
      </sheetData>
      <sheetData sheetId="6">
        <row r="30">
          <cell r="F30">
            <v>-1051705781.5400002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33183132.74000001</v>
          </cell>
        </row>
      </sheetData>
      <sheetData sheetId="3"/>
      <sheetData sheetId="4">
        <row r="14">
          <cell r="D14">
            <v>27500</v>
          </cell>
        </row>
      </sheetData>
      <sheetData sheetId="5">
        <row r="16">
          <cell r="G16">
            <v>650970769.70000005</v>
          </cell>
        </row>
        <row r="98">
          <cell r="G98">
            <v>0</v>
          </cell>
        </row>
        <row r="112">
          <cell r="G112">
            <v>0</v>
          </cell>
          <cell r="I112">
            <v>0</v>
          </cell>
        </row>
        <row r="135">
          <cell r="G135">
            <v>0</v>
          </cell>
        </row>
        <row r="152">
          <cell r="G152">
            <v>0</v>
          </cell>
        </row>
      </sheetData>
      <sheetData sheetId="6">
        <row r="30">
          <cell r="F30">
            <v>-1051705781.5400002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catal-cnbv"/>
      <sheetName val="ahorro-des 2023-24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6">
          <cell r="G16">
            <v>650970769.70000005</v>
          </cell>
        </row>
        <row r="98">
          <cell r="I98">
            <v>0</v>
          </cell>
        </row>
        <row r="135">
          <cell r="I135">
            <v>0</v>
          </cell>
        </row>
        <row r="152">
          <cell r="I152">
            <v>0</v>
          </cell>
        </row>
        <row r="178">
          <cell r="I17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EA33C-2507-4F9A-A6E2-3C6CB7A69A16}">
  <sheetPr>
    <tabColor rgb="FF0000FF"/>
    <pageSetUpPr fitToPage="1"/>
  </sheetPr>
  <dimension ref="A1:F33"/>
  <sheetViews>
    <sheetView tabSelected="1" topLeftCell="B1" zoomScale="80" zoomScaleNormal="80" workbookViewId="0">
      <selection activeCell="G1" sqref="G1:W1048576"/>
    </sheetView>
  </sheetViews>
  <sheetFormatPr baseColWidth="10" defaultColWidth="12" defaultRowHeight="12.75" x14ac:dyDescent="0.2"/>
  <cols>
    <col min="1" max="1" width="68.83203125" style="1" customWidth="1"/>
    <col min="2" max="2" width="20.1640625" style="1" customWidth="1"/>
    <col min="3" max="5" width="20.33203125" style="1" customWidth="1"/>
    <col min="6" max="6" width="18.33203125" style="1" customWidth="1"/>
    <col min="7" max="16384" width="12" style="1"/>
  </cols>
  <sheetData>
    <row r="1" spans="1:6" ht="63" customHeight="1" x14ac:dyDescent="0.2">
      <c r="A1" s="23" t="s">
        <v>0</v>
      </c>
      <c r="B1" s="24"/>
      <c r="C1" s="24"/>
      <c r="D1" s="24"/>
      <c r="E1" s="24"/>
      <c r="F1" s="25"/>
    </row>
    <row r="2" spans="1:6" ht="29.25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ht="16.5" customHeight="1" x14ac:dyDescent="0.2">
      <c r="A3" s="4" t="s">
        <v>7</v>
      </c>
      <c r="B3" s="5">
        <f>+B4+B12</f>
        <v>1480923490.3300009</v>
      </c>
      <c r="C3" s="5">
        <f>+C4+C12</f>
        <v>804082347.62999988</v>
      </c>
      <c r="D3" s="5">
        <f t="shared" ref="D3" si="0">+D4+D12</f>
        <v>804107590.33000004</v>
      </c>
      <c r="E3" s="5">
        <f t="shared" ref="E3:E21" si="1">+B3+C3-D3</f>
        <v>1480898247.6300011</v>
      </c>
      <c r="F3" s="5">
        <f>+E3-B3</f>
        <v>-25242.699999809265</v>
      </c>
    </row>
    <row r="4" spans="1:6" ht="15.75" customHeight="1" x14ac:dyDescent="0.2">
      <c r="A4" s="6" t="s">
        <v>8</v>
      </c>
      <c r="B4" s="5">
        <f>SUM(B5:B11)</f>
        <v>853240586.82000005</v>
      </c>
      <c r="C4" s="5">
        <f>SUM(C5:C11)</f>
        <v>358667638.06999993</v>
      </c>
      <c r="D4" s="5">
        <f>SUM(D5:D11)</f>
        <v>318929991.49000001</v>
      </c>
      <c r="E4" s="5">
        <f t="shared" si="1"/>
        <v>892978233.39999986</v>
      </c>
      <c r="F4" s="5">
        <f t="shared" ref="F4:F21" si="2">+E4-B4</f>
        <v>39737646.579999804</v>
      </c>
    </row>
    <row r="5" spans="1:6" ht="16.5" customHeight="1" x14ac:dyDescent="0.2">
      <c r="A5" s="7" t="s">
        <v>9</v>
      </c>
      <c r="B5" s="8">
        <f>[1]RAA!$G$16</f>
        <v>836552343.64999998</v>
      </c>
      <c r="C5" s="9">
        <f>[2]RAA!$H$16</f>
        <v>342772906.57999992</v>
      </c>
      <c r="D5" s="8">
        <f>[3]RAA!$I$16</f>
        <v>302711131.13</v>
      </c>
      <c r="E5" s="9">
        <f t="shared" si="1"/>
        <v>876614119.10000002</v>
      </c>
      <c r="F5" s="9">
        <f t="shared" si="2"/>
        <v>40061775.450000048</v>
      </c>
    </row>
    <row r="6" spans="1:6" ht="16.5" customHeight="1" x14ac:dyDescent="0.2">
      <c r="A6" s="10" t="s">
        <v>10</v>
      </c>
      <c r="B6" s="11">
        <f>[1]RAA!$G$29</f>
        <v>1190488.8199999998</v>
      </c>
      <c r="C6" s="12">
        <f>[3]RAA!$H$29</f>
        <v>15894731.49</v>
      </c>
      <c r="D6" s="11">
        <f>[3]RAA!$I$29</f>
        <v>16218860.360000001</v>
      </c>
      <c r="E6" s="13">
        <f t="shared" si="1"/>
        <v>866359.94999999739</v>
      </c>
      <c r="F6" s="12">
        <f t="shared" si="2"/>
        <v>-324128.87000000244</v>
      </c>
    </row>
    <row r="7" spans="1:6" ht="14.25" customHeight="1" x14ac:dyDescent="0.2">
      <c r="A7" s="10" t="s">
        <v>11</v>
      </c>
      <c r="B7" s="13">
        <f>[1]RAA!$G$42</f>
        <v>7821.13</v>
      </c>
      <c r="C7" s="13">
        <f>[4]RAA!$H$42</f>
        <v>0</v>
      </c>
      <c r="D7" s="11">
        <f>[4]RAA!$I$42</f>
        <v>0</v>
      </c>
      <c r="E7" s="12">
        <f t="shared" si="1"/>
        <v>7821.13</v>
      </c>
      <c r="F7" s="13">
        <f t="shared" si="2"/>
        <v>0</v>
      </c>
    </row>
    <row r="8" spans="1:6" ht="14.25" customHeight="1" x14ac:dyDescent="0.2">
      <c r="A8" s="10" t="s">
        <v>12</v>
      </c>
      <c r="B8" s="12">
        <f>[5]RAA!$G$56</f>
        <v>0</v>
      </c>
      <c r="C8" s="13">
        <f>[4]RAA!$H$56</f>
        <v>0</v>
      </c>
      <c r="D8" s="11">
        <f>[4]RAA!$I$56</f>
        <v>0</v>
      </c>
      <c r="E8" s="11">
        <f t="shared" si="1"/>
        <v>0</v>
      </c>
      <c r="F8" s="13">
        <f t="shared" si="2"/>
        <v>0</v>
      </c>
    </row>
    <row r="9" spans="1:6" ht="15" customHeight="1" x14ac:dyDescent="0.2">
      <c r="A9" s="14" t="s">
        <v>13</v>
      </c>
      <c r="B9" s="11">
        <f>[4]RAA!$G$65</f>
        <v>0</v>
      </c>
      <c r="C9" s="13">
        <f>[4]RAA!$H$65</f>
        <v>0</v>
      </c>
      <c r="D9" s="11">
        <f>[4]RAA!$I$65</f>
        <v>0</v>
      </c>
      <c r="E9" s="11">
        <f t="shared" si="1"/>
        <v>0</v>
      </c>
      <c r="F9" s="13">
        <f t="shared" si="2"/>
        <v>0</v>
      </c>
    </row>
    <row r="10" spans="1:6" ht="16.5" customHeight="1" x14ac:dyDescent="0.2">
      <c r="A10" s="15" t="s">
        <v>14</v>
      </c>
      <c r="B10" s="13">
        <f>[4]RAA!$G$68</f>
        <v>0</v>
      </c>
      <c r="C10" s="12">
        <f>[4]RAA!$H$68</f>
        <v>0</v>
      </c>
      <c r="D10" s="13">
        <f>[4]RAA!$I$68</f>
        <v>0</v>
      </c>
      <c r="E10" s="13">
        <f t="shared" si="1"/>
        <v>0</v>
      </c>
      <c r="F10" s="13">
        <f t="shared" si="2"/>
        <v>0</v>
      </c>
    </row>
    <row r="11" spans="1:6" ht="15.75" customHeight="1" x14ac:dyDescent="0.2">
      <c r="A11" s="16" t="s">
        <v>15</v>
      </c>
      <c r="B11" s="17">
        <f>[1]RAA!$G$75</f>
        <v>15489933.220000001</v>
      </c>
      <c r="C11" s="17">
        <f>[4]RAA!$H$75</f>
        <v>0</v>
      </c>
      <c r="D11" s="18">
        <f>[4]RAA!$I$75</f>
        <v>0</v>
      </c>
      <c r="E11" s="17">
        <f t="shared" si="1"/>
        <v>15489933.220000001</v>
      </c>
      <c r="F11" s="17">
        <f t="shared" si="2"/>
        <v>0</v>
      </c>
    </row>
    <row r="12" spans="1:6" ht="15.75" customHeight="1" x14ac:dyDescent="0.2">
      <c r="A12" s="6" t="s">
        <v>16</v>
      </c>
      <c r="B12" s="5">
        <f>SUM(B13:B21)</f>
        <v>627682903.51000071</v>
      </c>
      <c r="C12" s="5">
        <f>SUM(C13:C21)</f>
        <v>445414709.56</v>
      </c>
      <c r="D12" s="5">
        <f>SUM(D13:D21)</f>
        <v>485177598.84000003</v>
      </c>
      <c r="E12" s="5">
        <f t="shared" si="1"/>
        <v>587920014.23000062</v>
      </c>
      <c r="F12" s="5">
        <f t="shared" si="2"/>
        <v>-39762889.280000091</v>
      </c>
    </row>
    <row r="13" spans="1:6" ht="16.5" customHeight="1" x14ac:dyDescent="0.2">
      <c r="A13" s="7" t="s">
        <v>17</v>
      </c>
      <c r="B13" s="8">
        <f>[6]RAA!$G$98</f>
        <v>0</v>
      </c>
      <c r="C13" s="8">
        <f>[4]RAA!$H$98</f>
        <v>0</v>
      </c>
      <c r="D13" s="8">
        <f>[7]RAA!$I$98</f>
        <v>0</v>
      </c>
      <c r="E13" s="8">
        <f t="shared" si="1"/>
        <v>0</v>
      </c>
      <c r="F13" s="8">
        <f t="shared" si="2"/>
        <v>0</v>
      </c>
    </row>
    <row r="14" spans="1:6" ht="16.5" customHeight="1" x14ac:dyDescent="0.2">
      <c r="A14" s="10" t="s">
        <v>18</v>
      </c>
      <c r="B14" s="13">
        <f>[1]RAA!$G$105</f>
        <v>846925157.78000069</v>
      </c>
      <c r="C14" s="11">
        <f>[3]RAA!$H$105</f>
        <v>2092576.77</v>
      </c>
      <c r="D14" s="11">
        <f>[3]RAA!$I$105</f>
        <v>48819016.080000013</v>
      </c>
      <c r="E14" s="13">
        <f t="shared" si="1"/>
        <v>800198718.47000062</v>
      </c>
      <c r="F14" s="13">
        <f t="shared" si="2"/>
        <v>-46726439.310000062</v>
      </c>
    </row>
    <row r="15" spans="1:6" ht="17.25" customHeight="1" x14ac:dyDescent="0.2">
      <c r="A15" s="14" t="s">
        <v>19</v>
      </c>
      <c r="B15" s="12">
        <f>[6]RAA!$G$112</f>
        <v>0</v>
      </c>
      <c r="C15" s="13">
        <f>[4]RAA!$H$112</f>
        <v>0</v>
      </c>
      <c r="D15" s="13">
        <f>[6]RAA!$I$112</f>
        <v>0</v>
      </c>
      <c r="E15" s="12">
        <f t="shared" si="1"/>
        <v>0</v>
      </c>
      <c r="F15" s="12">
        <f t="shared" si="2"/>
        <v>0</v>
      </c>
    </row>
    <row r="16" spans="1:6" ht="15.75" customHeight="1" x14ac:dyDescent="0.2">
      <c r="A16" s="15" t="s">
        <v>20</v>
      </c>
      <c r="B16" s="11">
        <f>[1]RAA!$G$122</f>
        <v>4389969.0999999996</v>
      </c>
      <c r="C16" s="12">
        <f>[1]RAA!$H$122</f>
        <v>0</v>
      </c>
      <c r="D16" s="12">
        <f>[3]RAA!$I$122</f>
        <v>21277.81</v>
      </c>
      <c r="E16" s="11">
        <f t="shared" si="1"/>
        <v>4368691.29</v>
      </c>
      <c r="F16" s="13">
        <f t="shared" si="2"/>
        <v>-21277.80999999959</v>
      </c>
    </row>
    <row r="17" spans="1:6" ht="17.25" customHeight="1" x14ac:dyDescent="0.2">
      <c r="A17" s="10" t="s">
        <v>21</v>
      </c>
      <c r="B17" s="11">
        <f>[6]RAA!$G$135</f>
        <v>0</v>
      </c>
      <c r="C17" s="13">
        <f>[4]RAA!$H$135</f>
        <v>0</v>
      </c>
      <c r="D17" s="11">
        <f>[7]RAA!$I$135</f>
        <v>0</v>
      </c>
      <c r="E17" s="11">
        <f t="shared" si="1"/>
        <v>0</v>
      </c>
      <c r="F17" s="13">
        <f t="shared" si="2"/>
        <v>0</v>
      </c>
    </row>
    <row r="18" spans="1:6" ht="16.5" customHeight="1" x14ac:dyDescent="0.2">
      <c r="A18" s="14" t="s">
        <v>22</v>
      </c>
      <c r="B18" s="11">
        <f>[1]RAA!$G$141</f>
        <v>-2785081.74</v>
      </c>
      <c r="C18" s="13">
        <f>[3]RAA!$H$141</f>
        <v>21019.63</v>
      </c>
      <c r="D18" s="11">
        <f>[3]RAA!$I$141</f>
        <v>168520.84999999998</v>
      </c>
      <c r="E18" s="11">
        <f t="shared" si="1"/>
        <v>-2932582.9600000004</v>
      </c>
      <c r="F18" s="13">
        <f t="shared" si="2"/>
        <v>-147501.2200000002</v>
      </c>
    </row>
    <row r="19" spans="1:6" ht="15" customHeight="1" x14ac:dyDescent="0.2">
      <c r="A19" s="15" t="s">
        <v>23</v>
      </c>
      <c r="B19" s="11">
        <f>[6]RAA!$G$152</f>
        <v>0</v>
      </c>
      <c r="C19" s="13">
        <f>[4]RAA!$H$152</f>
        <v>0</v>
      </c>
      <c r="D19" s="13">
        <f>[7]RAA!$I$152</f>
        <v>0</v>
      </c>
      <c r="E19" s="11">
        <f t="shared" si="1"/>
        <v>0</v>
      </c>
      <c r="F19" s="13">
        <f t="shared" si="2"/>
        <v>0</v>
      </c>
    </row>
    <row r="20" spans="1:6" ht="16.5" customHeight="1" x14ac:dyDescent="0.2">
      <c r="A20" s="14" t="s">
        <v>24</v>
      </c>
      <c r="B20" s="13">
        <f>[1]RAA!$G$163</f>
        <v>-220847141.63</v>
      </c>
      <c r="C20" s="13">
        <f>[3]RAA!$H$163</f>
        <v>443301113.16000003</v>
      </c>
      <c r="D20" s="12">
        <f>[3]RAA!$I$163</f>
        <v>436168784.10000002</v>
      </c>
      <c r="E20" s="13">
        <f t="shared" si="1"/>
        <v>-213714812.56999999</v>
      </c>
      <c r="F20" s="13">
        <f t="shared" si="2"/>
        <v>7132329.0600000024</v>
      </c>
    </row>
    <row r="21" spans="1:6" ht="15.75" customHeight="1" x14ac:dyDescent="0.2">
      <c r="A21" s="19" t="s">
        <v>25</v>
      </c>
      <c r="B21" s="18">
        <f>[4]RAA!$G$178</f>
        <v>0</v>
      </c>
      <c r="C21" s="17">
        <f>[4]RAA!$H$178</f>
        <v>0</v>
      </c>
      <c r="D21" s="17">
        <f>[7]RAA!$I$178</f>
        <v>0</v>
      </c>
      <c r="E21" s="18">
        <f t="shared" si="1"/>
        <v>0</v>
      </c>
      <c r="F21" s="17">
        <f t="shared" si="2"/>
        <v>0</v>
      </c>
    </row>
    <row r="23" spans="1:6" ht="19.5" customHeight="1" x14ac:dyDescent="0.2">
      <c r="A23" s="20" t="s">
        <v>26</v>
      </c>
    </row>
    <row r="32" spans="1:6" x14ac:dyDescent="0.2">
      <c r="A32" s="21" t="s">
        <v>27</v>
      </c>
      <c r="D32" s="22" t="s">
        <v>28</v>
      </c>
    </row>
    <row r="33" spans="1:4" x14ac:dyDescent="0.2">
      <c r="A33" s="21" t="s">
        <v>29</v>
      </c>
      <c r="D33" s="22" t="s">
        <v>30</v>
      </c>
    </row>
  </sheetData>
  <mergeCells count="1">
    <mergeCell ref="A1:F1"/>
  </mergeCells>
  <printOptions horizontalCentered="1"/>
  <pageMargins left="0.59055118110236227" right="0.39370078740157483" top="0.59055118110236227" bottom="0.59055118110236227" header="0.31496062992125984" footer="0.31496062992125984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2026-04-15T19:01:29Z</dcterms:created>
  <dcterms:modified xsi:type="dcterms:W3CDTF">2026-04-17T17:52:45Z</dcterms:modified>
</cp:coreProperties>
</file>