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2025\ESTADOS FINANCIEROS 2025\WEB\4to. Trim. 2025\"/>
    </mc:Choice>
  </mc:AlternateContent>
  <xr:revisionPtr revIDLastSave="0" documentId="8_{CA94669E-8C9C-4D34-B6B6-7AD88DE2A322}" xr6:coauthVersionLast="47" xr6:coauthVersionMax="47" xr10:uidLastSave="{00000000-0000-0000-0000-000000000000}"/>
  <bookViews>
    <workbookView xWindow="3510" yWindow="600" windowWidth="15255" windowHeight="15600" xr2:uid="{395A24AD-9FEF-4427-B043-9EE28CD045A3}"/>
  </bookViews>
  <sheets>
    <sheet name="NOTAS" sheetId="1" r:id="rId1"/>
  </sheets>
  <externalReferences>
    <externalReference r:id="rId2"/>
  </externalReferences>
  <definedNames>
    <definedName name="_xlnm._FilterDatabase" localSheetId="0" hidden="1">NOTAS!$A$705:$L$705</definedName>
    <definedName name="_xlnm.Print_Area" localSheetId="0">NOTAS!$A$1:$H$1006</definedName>
    <definedName name="_xlnm.Print_Titles" localSheetId="0">NOTAS!$1:$4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96" i="1" l="1"/>
  <c r="D996" i="1"/>
  <c r="C996" i="1"/>
  <c r="F994" i="1"/>
  <c r="F993" i="1"/>
  <c r="F992" i="1"/>
  <c r="F996" i="1" s="1"/>
  <c r="C987" i="1"/>
  <c r="D985" i="1"/>
  <c r="F985" i="1" s="1"/>
  <c r="E984" i="1"/>
  <c r="D984" i="1"/>
  <c r="F984" i="1" s="1"/>
  <c r="E983" i="1"/>
  <c r="D983" i="1"/>
  <c r="F983" i="1" s="1"/>
  <c r="E982" i="1"/>
  <c r="F982" i="1" s="1"/>
  <c r="E981" i="1"/>
  <c r="D981" i="1"/>
  <c r="F981" i="1" s="1"/>
  <c r="E980" i="1"/>
  <c r="D980" i="1"/>
  <c r="F980" i="1" s="1"/>
  <c r="F979" i="1"/>
  <c r="F978" i="1"/>
  <c r="E978" i="1"/>
  <c r="E977" i="1"/>
  <c r="F977" i="1" s="1"/>
  <c r="D977" i="1"/>
  <c r="F976" i="1"/>
  <c r="D976" i="1"/>
  <c r="E975" i="1"/>
  <c r="E987" i="1" s="1"/>
  <c r="D975" i="1"/>
  <c r="D987" i="1" s="1"/>
  <c r="F974" i="1"/>
  <c r="E969" i="1"/>
  <c r="D969" i="1"/>
  <c r="C969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69" i="1" s="1"/>
  <c r="D930" i="1"/>
  <c r="D929" i="1"/>
  <c r="D928" i="1"/>
  <c r="D927" i="1"/>
  <c r="D926" i="1"/>
  <c r="E925" i="1" s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E902" i="1" s="1"/>
  <c r="D905" i="1"/>
  <c r="E900" i="1"/>
  <c r="E934" i="1" s="1"/>
  <c r="D877" i="1"/>
  <c r="D876" i="1"/>
  <c r="E875" i="1" s="1"/>
  <c r="D873" i="1"/>
  <c r="D872" i="1"/>
  <c r="D871" i="1"/>
  <c r="D870" i="1"/>
  <c r="E868" i="1" s="1"/>
  <c r="D869" i="1"/>
  <c r="E866" i="1"/>
  <c r="E879" i="1" s="1"/>
  <c r="D844" i="1"/>
  <c r="C844" i="1"/>
  <c r="C843" i="1" s="1"/>
  <c r="D843" i="1"/>
  <c r="D837" i="1"/>
  <c r="C837" i="1"/>
  <c r="D835" i="1"/>
  <c r="C835" i="1"/>
  <c r="C834" i="1" s="1"/>
  <c r="D834" i="1"/>
  <c r="C833" i="1"/>
  <c r="C825" i="1" s="1"/>
  <c r="D825" i="1"/>
  <c r="D823" i="1"/>
  <c r="C823" i="1"/>
  <c r="D821" i="1"/>
  <c r="C821" i="1"/>
  <c r="D815" i="1"/>
  <c r="C815" i="1"/>
  <c r="D812" i="1"/>
  <c r="C812" i="1"/>
  <c r="C808" i="1"/>
  <c r="C803" i="1" s="1"/>
  <c r="C802" i="1" s="1"/>
  <c r="C804" i="1"/>
  <c r="D803" i="1"/>
  <c r="D802" i="1" s="1"/>
  <c r="D800" i="1"/>
  <c r="C800" i="1"/>
  <c r="C799" i="1" s="1"/>
  <c r="D799" i="1"/>
  <c r="D798" i="1"/>
  <c r="D797" i="1" s="1"/>
  <c r="C798" i="1"/>
  <c r="C797" i="1"/>
  <c r="D796" i="1"/>
  <c r="C796" i="1"/>
  <c r="C795" i="1" s="1"/>
  <c r="D795" i="1"/>
  <c r="D794" i="1"/>
  <c r="D793" i="1" s="1"/>
  <c r="D790" i="1" s="1"/>
  <c r="D789" i="1" s="1"/>
  <c r="C794" i="1"/>
  <c r="C793" i="1"/>
  <c r="D792" i="1"/>
  <c r="C792" i="1"/>
  <c r="C791" i="1" s="1"/>
  <c r="C790" i="1" s="1"/>
  <c r="C789" i="1" s="1"/>
  <c r="C854" i="1" s="1"/>
  <c r="D791" i="1"/>
  <c r="D788" i="1"/>
  <c r="C788" i="1"/>
  <c r="D774" i="1"/>
  <c r="C774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G759" i="1"/>
  <c r="F759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74" i="1" s="1"/>
  <c r="D699" i="1"/>
  <c r="C699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699" i="1" s="1"/>
  <c r="D558" i="1"/>
  <c r="C558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58" i="1" s="1"/>
  <c r="C530" i="1"/>
  <c r="D527" i="1" s="1"/>
  <c r="D523" i="1"/>
  <c r="D521" i="1"/>
  <c r="D515" i="1"/>
  <c r="D513" i="1"/>
  <c r="D507" i="1"/>
  <c r="D505" i="1"/>
  <c r="D504" i="1"/>
  <c r="C480" i="1"/>
  <c r="C376" i="1"/>
  <c r="C368" i="1"/>
  <c r="C304" i="1"/>
  <c r="D273" i="1"/>
  <c r="C273" i="1"/>
  <c r="D259" i="1"/>
  <c r="C259" i="1"/>
  <c r="D232" i="1"/>
  <c r="D203" i="1"/>
  <c r="C187" i="1"/>
  <c r="D171" i="1"/>
  <c r="C171" i="1"/>
  <c r="E169" i="1"/>
  <c r="E168" i="1"/>
  <c r="E171" i="1" s="1"/>
  <c r="D161" i="1"/>
  <c r="E161" i="1" s="1"/>
  <c r="C161" i="1"/>
  <c r="E159" i="1"/>
  <c r="E157" i="1"/>
  <c r="D157" i="1"/>
  <c r="D163" i="1" s="1"/>
  <c r="C157" i="1"/>
  <c r="C163" i="1" s="1"/>
  <c r="E155" i="1"/>
  <c r="F147" i="1"/>
  <c r="E147" i="1"/>
  <c r="D147" i="1"/>
  <c r="C147" i="1"/>
  <c r="C115" i="1"/>
  <c r="F95" i="1"/>
  <c r="E95" i="1"/>
  <c r="D95" i="1"/>
  <c r="C95" i="1"/>
  <c r="E87" i="1"/>
  <c r="D87" i="1"/>
  <c r="C87" i="1"/>
  <c r="E72" i="1"/>
  <c r="C72" i="1"/>
  <c r="E64" i="1"/>
  <c r="E18" i="1"/>
  <c r="E14" i="1"/>
  <c r="D854" i="1" l="1"/>
  <c r="E163" i="1"/>
  <c r="D512" i="1"/>
  <c r="D520" i="1"/>
  <c r="D528" i="1"/>
  <c r="D506" i="1"/>
  <c r="D530" i="1" s="1"/>
  <c r="D514" i="1"/>
  <c r="D522" i="1"/>
  <c r="D508" i="1"/>
  <c r="D516" i="1"/>
  <c r="D524" i="1"/>
  <c r="F975" i="1"/>
  <c r="F987" i="1" s="1"/>
  <c r="D509" i="1"/>
  <c r="D517" i="1"/>
  <c r="D525" i="1"/>
  <c r="D510" i="1"/>
  <c r="D518" i="1"/>
  <c r="D526" i="1"/>
  <c r="D511" i="1"/>
  <c r="D519" i="1"/>
</calcChain>
</file>

<file path=xl/sharedStrings.xml><?xml version="1.0" encoding="utf-8"?>
<sst xmlns="http://schemas.openxmlformats.org/spreadsheetml/2006/main" count="1189" uniqueCount="786">
  <si>
    <t>Fondos Guanajuato de Financiamiento</t>
  </si>
  <si>
    <t>Notas a los Estados Financieros</t>
  </si>
  <si>
    <t>Al 31 de Diciembre de 2025</t>
  </si>
  <si>
    <t>NOTAS DE DESGLOSE</t>
  </si>
  <si>
    <t>I) NOTAS AL ESTADO DE SITUACIÓN FINANCIERA</t>
  </si>
  <si>
    <t>ACTIVO</t>
  </si>
  <si>
    <t>* EFECTIVO Y EQUIVALENTES</t>
  </si>
  <si>
    <t>ESF-01 FONDOS C/INVERSIONES FINANCIERAS</t>
  </si>
  <si>
    <t>MONTO</t>
  </si>
  <si>
    <t>TIPO</t>
  </si>
  <si>
    <t>MONTO PARCIAL</t>
  </si>
  <si>
    <t>1111 CAJA CHICA</t>
  </si>
  <si>
    <t>CAJA CHICA FF-FF JURIDICO CELAYA - KAREN ADEIME GUTIERREZ ABOYTES</t>
  </si>
  <si>
    <t>CAJA CHICA</t>
  </si>
  <si>
    <t>CAJA CHICA FF-FF FINANZAS JUAN CARLOS ARREAGA RUVALCABA</t>
  </si>
  <si>
    <t>1112 BANCOS TESORERIA</t>
  </si>
  <si>
    <t>Dep. Vista FF-FF HSBC-4100320713</t>
  </si>
  <si>
    <t>CHEQUES</t>
  </si>
  <si>
    <t>Dep. Vista FF-FF BANORTE-801021743</t>
  </si>
  <si>
    <t>DEP. VISTA FF-FF HSBC-4021188933</t>
  </si>
  <si>
    <t>DEP. VISTA FF-FF HSBC-4029678208</t>
  </si>
  <si>
    <t>DEP. VISTA FF-FF HSBC 04030488548</t>
  </si>
  <si>
    <t>DEP. VISTA FF-FF BANORTE 0588515752</t>
  </si>
  <si>
    <t>DEP. VISTA FF-FF BANREGIO 175-00510-0016</t>
  </si>
  <si>
    <t>DEP. VISTA FF-FF HSBC 4066320367</t>
  </si>
  <si>
    <t>DEP. VISTA FF-FF BNRT 1191371832</t>
  </si>
  <si>
    <t>DEP. VISTA FF-FF SANTANDER 18-00025190-7</t>
  </si>
  <si>
    <t>DEP. VISTA FF-FF BNRT 1229752688</t>
  </si>
  <si>
    <t>DEP. VISTA FF-FF BANBAJIO 443817960101 - 6243</t>
  </si>
  <si>
    <t>DEP. VISTA FF-FOIR BANAMEX-5707307120</t>
  </si>
  <si>
    <t>DEP. VISTA FF-FOIR BANAMEX 4725-2307</t>
  </si>
  <si>
    <t>DEP. VISTA FF-FGTO HSBC 4028132256</t>
  </si>
  <si>
    <t>Dep. Vista FF-ARRANQ' BNRT 0588515994</t>
  </si>
  <si>
    <t>Dep. Vista FF-ARRANQ' BNRT 674221460</t>
  </si>
  <si>
    <t>DEP. A LA VISTA FF-PROYECT PRODUCT 2012 BNRT 0824125288</t>
  </si>
  <si>
    <t>DEP. A LA VISTA FF-PROYECT PRODUCT 2013 BNRT 0891916059</t>
  </si>
  <si>
    <t>DEP. A LA VISTA FF-PROYECT PRODUCT 2015 BNRT 411714877</t>
  </si>
  <si>
    <t>DEP. A LA VISTA FF-SECTOR CURTIDOR BANORTE 1090164276</t>
  </si>
  <si>
    <t>DEP. A LA VISTA FF-REEMB/TASA 2014a2017 BNRT 0420500157</t>
  </si>
  <si>
    <t>DEP. A LA VISTA FF-REEMB/TASA 2018 BNRT 1087827834</t>
  </si>
  <si>
    <t>DEP. A LA VISTA FF-REEMB TASA TURISMO 2019 BNRT 1087831541</t>
  </si>
  <si>
    <t>DEP. A LA VISTA FF-CRED EMPRESARIAL BNRT 1092777465</t>
  </si>
  <si>
    <t>DEP. A LA VISTA FF-ADELANT C/TU NEGOCIO BNRT 1104524692</t>
  </si>
  <si>
    <t>DEP. A LA VISTA FF-CONSERVA EL EMPLEO BNRT 1105507133</t>
  </si>
  <si>
    <t>DEP. A LA VISTA FF-REEMB EN TASA(PROG EMERG) BNRT 1105616138</t>
  </si>
  <si>
    <t>DEP. A LA VISTA FF-MI NÓMINA SIGUE BANORTE 6718319</t>
  </si>
  <si>
    <t>DEP. A LA VISTA FF-MI NEGOCIO SIGUE BANORTE 1116721775</t>
  </si>
  <si>
    <t>DEP. A LA VISTA FF-Impulso al Tur GTO  BNRT 1119944472</t>
  </si>
  <si>
    <t>DEP. A LA VISTA FF-UDP FOCIR HSBC 4065052599</t>
  </si>
  <si>
    <t>DEP. A LA VISTA FFF - Gto Sustent  HSBC 0821</t>
  </si>
  <si>
    <t>DEP. A LA VISTA FF-COVEG BNMX 46390040083</t>
  </si>
  <si>
    <t>DEP. A LA VISTA FF-COVEG BNMX 70004521879</t>
  </si>
  <si>
    <t>DEP. A LA VISTA FF-COVEG BNMX 70004521860</t>
  </si>
  <si>
    <t>DEP. A LA VISTA FF-COVEG BNMX 70041873734</t>
  </si>
  <si>
    <t>DEP. A LA VISTA FF-COVEG BNMX 46390040113</t>
  </si>
  <si>
    <t>DEP. A LA VISTA FF-COVEG BNMX 46390040105</t>
  </si>
  <si>
    <t>DEP. A LA VISTA FF-COVEG BNMX 46390040091</t>
  </si>
  <si>
    <t>DEP. A LA VISTA FOFIES - TAXISTAS BNRT 1235315105</t>
  </si>
  <si>
    <t>DEP. A LA VISTA FF - REEMB EN TASA SIGO-GTO BNRT 1235307388</t>
  </si>
  <si>
    <t>DEP. A LA VISTA FF-PROY ESTRAT BANBAJIO 030225900038313999 42375550-0101</t>
  </si>
  <si>
    <t>DEP. A LA VISTA FF-SECT AGROIND SANTANDER 18-000269176</t>
  </si>
  <si>
    <t>1114 INVERSIONES A 3 MESES</t>
  </si>
  <si>
    <t>OTROS VAL. EN BCOS PRIV FFFF NAFINSA 1051473</t>
  </si>
  <si>
    <t>OTROS VAL. EN BCOS PRIV FFFF NAFINSA 1052224</t>
  </si>
  <si>
    <t>OTROS VAL. EN BCOS PRIV FFFF BANREGIO 175-00510-0016</t>
  </si>
  <si>
    <t>OTROS VAL. EN BCOS PRIV FFFF NAFIN 1065513 BOLSA GTIA DES IND Y REG EDO GTO</t>
  </si>
  <si>
    <t>OTROS VAL. EN BCOS PRIV FFFF NAFIN 1065691 PROG GTIA NAFIN + GTO CONTIGO SI</t>
  </si>
  <si>
    <t>OTROS VAL. EN BCOS PRIV FF-FF FIRA BNCMR 0116162975</t>
  </si>
  <si>
    <t>* DERECHOS A RECIBIR EFECTIVO Y EQUIVALENTES Y BIENES O SERVICIOS A RECIBIR</t>
  </si>
  <si>
    <t>ESF-02 INGRESOS P/RECUPERAR</t>
  </si>
  <si>
    <t>2023-2016</t>
  </si>
  <si>
    <t>1122 CUENTAS POR COBRAR A CORTO PLAZO</t>
  </si>
  <si>
    <t>DEUDORES DIV. OTROS FONDOS FF - COBRANZA OXXO CON SALDO A MAYO 2025</t>
  </si>
  <si>
    <t>DEUDORES DIV. OTROS FONDOS FF - COBRANZA ISSEG CON SALDO A MAYO 2025</t>
  </si>
  <si>
    <t>DEUDORES DIV OTROS FONDOS FF- GTOS POR COMPROBAR JUAN CARLOS ARREAGA RUVALCABA</t>
  </si>
  <si>
    <t>DEUDORES DIV OTROS FONDOS FF-BRENDA BERENICE MARQUEZ LOPEZ</t>
  </si>
  <si>
    <t>1123 DEUDORES DIVERSOS POR COBRAR A CORTO PLAZO</t>
  </si>
  <si>
    <t>DEUDORES X INTERESES Y COMISIONES</t>
  </si>
  <si>
    <t>ESF-03 DEUDORES P/RECUPERAR</t>
  </si>
  <si>
    <t>90 DIAS</t>
  </si>
  <si>
    <t>180 DIAS</t>
  </si>
  <si>
    <t>365 DIAS</t>
  </si>
  <si>
    <t>1131 ANTICIPO A PROVEEDORES POR ADQUISICIÓN DE BIENES Y PRESTACIÓN DE SERVICIOS A CORTO PLAZO</t>
  </si>
  <si>
    <t>Anticipos Dpto Jur. Ff-Ff</t>
  </si>
  <si>
    <t>* BIENES DISPONIBLES PARA SU TRANSFORMACIÓN O CONSUMO.</t>
  </si>
  <si>
    <t>ESF-04 INVENTARIOS (BIENES PARA SU TRANSFORMACIÓN)</t>
  </si>
  <si>
    <t>METODO</t>
  </si>
  <si>
    <t>1140</t>
  </si>
  <si>
    <t>SIN INFORMACIÓN QUE REVELAR EN EL PERÍODO</t>
  </si>
  <si>
    <t>1150</t>
  </si>
  <si>
    <t>ESF-05 ALMACENES (OTROS ACTIVOS CIRCULANTES)</t>
  </si>
  <si>
    <t>1193 BIENES MUEBLES Y VALORES ADJUDICADOS</t>
  </si>
  <si>
    <t>BIENES MUEBLES Y VALORES ADJUDICADOS</t>
  </si>
  <si>
    <t>INMUEBLES ADJUDICADOS</t>
  </si>
  <si>
    <t xml:space="preserve">* INVERSIONES FINANCIERAS. </t>
  </si>
  <si>
    <t>ESF-06 FIDEICOMISOS, MANDATOS Y CONTRATOS ANALOGOS</t>
  </si>
  <si>
    <t>CARACTERISTICAS</t>
  </si>
  <si>
    <t>NOMBRE DE FIDEICOMISO</t>
  </si>
  <si>
    <t>OBJETO</t>
  </si>
  <si>
    <t>1213 FIDEICOMISOS, MANDATOS Y CONTRATOS ANÁLOGOS</t>
  </si>
  <si>
    <t>Fondos Guanajuato de Financiamiento no cuenta con montos celebrados en Fideicomisos, Mandatos y Contratos Análogos que manifestar en el período.</t>
  </si>
  <si>
    <t>ESF-07 PARTICIPACIONES Y APORTACIONES DE CAPITAL</t>
  </si>
  <si>
    <t>1214 PARTICIPACIONES Y APORTACIONES DE CAPITAL</t>
  </si>
  <si>
    <t>Fondos Guanajuato de Financiamiento no cuenta con montos de Participaciones y Aportaciones de Capital, sean directo o mediante la adquisición de acciones u otros valores representativos de capital en los sectores público, privado y externo en el período.</t>
  </si>
  <si>
    <t>ESF-07 DERECHOS A RECIBIR EFECTIVO O EQUIVALENTES A LARGO PLAZO</t>
  </si>
  <si>
    <t>1224 PRÉSTAMOS OTORGADOS A LARGO PLAZO</t>
  </si>
  <si>
    <t>PRESTAMOS DE HABILITACION O AVIO</t>
  </si>
  <si>
    <t>PRESTAMOS REFACCIONARIOS</t>
  </si>
  <si>
    <t>PRESTAMOS CON GARANTIA INMOBILIARIA</t>
  </si>
  <si>
    <t>CART. VENCIDA CREDITOS SIMPLE C/GTIA PROPIA DEL PTMO TRAMITE ADMINISTRATIVO</t>
  </si>
  <si>
    <t>CART. VENCIDA PTMOS PHA TRAMITE ADMINISTRATIVO</t>
  </si>
  <si>
    <t>CART. VENCIDA PTMOS PR TRAMITE ADMINISTRATIVO</t>
  </si>
  <si>
    <t>* BIENES MUEBLES, INMUEBLES E INTAGIBLES</t>
  </si>
  <si>
    <t>ESF-08 BIENES MUEBLES E INMUEBLES</t>
  </si>
  <si>
    <t>SALDO INICIAL</t>
  </si>
  <si>
    <t>SALDO FINAL</t>
  </si>
  <si>
    <t>FLUJO</t>
  </si>
  <si>
    <t>CRITERIO</t>
  </si>
  <si>
    <t>1240</t>
  </si>
  <si>
    <t>1241 MOBILIARIO Y EQUIPO DE ADMINISTRACIÓN</t>
  </si>
  <si>
    <t>MOBILIARIO Y EQUIPO</t>
  </si>
  <si>
    <t>SUB-TOTAL</t>
  </si>
  <si>
    <t>1244 VEHICULOS Y EQUIPO TERRESTRE</t>
  </si>
  <si>
    <t>EQ. TRANS. TERRESTRE FF</t>
  </si>
  <si>
    <t>1263 DEPRECIACIÓN ACUMULADA DE BIENES MUEBLES</t>
  </si>
  <si>
    <t>DEPRECIACION ACUMULADA DE MOBILIARIO Y EQUIPO</t>
  </si>
  <si>
    <t>DEPREC. ACUMULADA DE EQUIPO DE TRANSPORTE</t>
  </si>
  <si>
    <t>ESF-09 INTANGIBLES Y DIFERIDOS</t>
  </si>
  <si>
    <t>1250</t>
  </si>
  <si>
    <t>1260</t>
  </si>
  <si>
    <t>1270</t>
  </si>
  <si>
    <t>ESF-10   ESTIMACIONES Y DETERIOROS</t>
  </si>
  <si>
    <t>1280</t>
  </si>
  <si>
    <t>1281 ESTIMACIÓN POR PÉRDIDAS DE CUENTAS INCOBRABLES DE PRÉSTAMOS A LARGO PLAZO</t>
  </si>
  <si>
    <t>ESTIMAC. CASTIGO PRESTAMOS CARTERA VENCIDA</t>
  </si>
  <si>
    <t>ESF-11 OTROS ACTIVOS</t>
  </si>
  <si>
    <t>CARACTERÍSTICAS</t>
  </si>
  <si>
    <t>PASIVO</t>
  </si>
  <si>
    <t>ESF-12 CUENTAS Y DOC. POR PAGAR</t>
  </si>
  <si>
    <t>2110</t>
  </si>
  <si>
    <t>2117 RETENCIONES Y CONTRIBUCIONES POR PAGAR A CORTO PLAZO</t>
  </si>
  <si>
    <t>RETENCION 10% ISR RENTAS POR PAGAR FF-FF TRUJILLO ESPARZA JESUS</t>
  </si>
  <si>
    <t>RETENCION CEDULAR 2.5% RENTAS POR PAGAR</t>
  </si>
  <si>
    <t>RETENC. IMSS FF-FF RETENCION AL PERSONAL</t>
  </si>
  <si>
    <t>RETENC. IMSS FF-FF RETENCION AL PERSONAL RCV</t>
  </si>
  <si>
    <t>RETENC. INFONAVIT FF-FF RETENCION AL PERSONAL CREDITOS</t>
  </si>
  <si>
    <t>RETENCION IMPUESTOS FF-FF I.S.P.T.</t>
  </si>
  <si>
    <t>RET. I.S.R. HONORARIOS ASIMILADOS A SALARIOS FF-FF</t>
  </si>
  <si>
    <t>RET. ISR 10% HONOR. FF-FF PADILLA CARAPIA PATRICIA DEL SOCORRO</t>
  </si>
  <si>
    <t>RET. ISR 10%HONOR. FF-FF HERNANDEZ LOPEZ FRANCISCO</t>
  </si>
  <si>
    <t>PROV IMPTOS HONORARIOS FF-FF DAWE SALES MA DEL PILAR</t>
  </si>
  <si>
    <t>PROV IMPTOS HONORARIOS FF GARCIA JIMENEZ OMAR ADRIAN</t>
  </si>
  <si>
    <t>PROV IMPTOS HONORARIOS FF IVAN ISRAEL ZAPIEN PALACIOS</t>
  </si>
  <si>
    <t>PROV. IMPTOS HONORARIOS FF AGUILERA MORENO GERMAN</t>
  </si>
  <si>
    <t>PROVISION IMPTOS HONORARIOS FFCARLOS TEJEDA VELAZQUEZ</t>
  </si>
  <si>
    <t>PROV IMPTOS HONORARIOS FF MERCADO CALDERON JOSE LUIS</t>
  </si>
  <si>
    <t>PROV IMPTOS HONORARIOS FF ANDREA AZUCENA HERNANDEZ GARCIA</t>
  </si>
  <si>
    <t>PROV IMPTOS HONORARIOS FOFIES GUILLERMO MARTINEZ RAMIREZ</t>
  </si>
  <si>
    <t>PROVISIONES IMPUESTOS HONORARIOS FF-FF EMMANUEL LOPEZ ORTIZ</t>
  </si>
  <si>
    <t>PROV IMPTOS HONORARIOS FF- JUANA YAZMIN IBARRA BARRON</t>
  </si>
  <si>
    <t>PROV. IMPTOS HON FF- OMAR ALEJANDRO ZEPEDA GALAVIZ</t>
  </si>
  <si>
    <t>PROV IMPTOS HON FOFIES- MARIA ELENA RANGEL TAPIA</t>
  </si>
  <si>
    <t>PROVISIONES IMPUESTOS RENTAS FF-FF JESUS TRUJILLO ESPARZA</t>
  </si>
  <si>
    <t>RETENCION FF-FF 1% HONORARIOS</t>
  </si>
  <si>
    <t xml:space="preserve"> 2% S/NOMINA FF-FF</t>
  </si>
  <si>
    <t>PROVISIONES  RET IMPTO CEDULAR RENTAS 1% FF-FF</t>
  </si>
  <si>
    <t>PROVISIONES  RET IMPTO CEDULAR RESICO 2% FF-FF</t>
  </si>
  <si>
    <t>2119 OTRAS CUENTAS POR PAGAR A CORTO PLAZO</t>
  </si>
  <si>
    <t>ACREED. DIV. OTROS SDOS A FAVOR DE ACRED. FF-FOFIES</t>
  </si>
  <si>
    <t>ACREED. DIV. OTROS SDOS A FAVOR DE CARTERA SAC-ANFEXI</t>
  </si>
  <si>
    <t>ACREED. DIV. OTROS SDOS A FAVOR DE ACRED. FF-FOIR.</t>
  </si>
  <si>
    <t>REMANENTES DE DEP &gt; 500.00 ARRANQ-FF</t>
  </si>
  <si>
    <t>ACREED. DIV. OTROS SDOS A FAVOR DE ACRED. FF-Foprode</t>
  </si>
  <si>
    <t>ACREED. DIV. OTROS CRED FF-COVEG / SDOS A FAVOR DE ACRED</t>
  </si>
  <si>
    <t>DEPOSITOS NO IDENTIFICADOS FF-FF</t>
  </si>
  <si>
    <t>DEPOSITOS NO IDENTIFICADOS FF-FOIR</t>
  </si>
  <si>
    <t>DEPOSITOS NO IDENTIFICADOS FF-FGTO</t>
  </si>
  <si>
    <t>DEPOSITOS NO IDENTIFICADOS FF-ARRANQ</t>
  </si>
  <si>
    <t>DEPOSITOS NO IDENTIFICADOS FF-FOPRODE</t>
  </si>
  <si>
    <t>DEP NO IDENTIFICADOS FF-ADELANTE CON TU NEGOCIO</t>
  </si>
  <si>
    <t>DEP NO IDENTIFICADOS FF-CCONSERVA EL EMPLEO</t>
  </si>
  <si>
    <t>DEP NO IDENTIFICADOS FF-MI NOMINA SIGUE</t>
  </si>
  <si>
    <t>DEP NO IDENTIFICADOS FF-MI NEGOCIO SIGUE</t>
  </si>
  <si>
    <t>DEP NO IDENTIFICADOS FF-UDP FOCIR</t>
  </si>
  <si>
    <t>DEP NO IDENTIFICADOS FF-GUANAJUATO SUSTENTABLE</t>
  </si>
  <si>
    <t>DEP NO IDENTIFICADOS FF--COVEG</t>
  </si>
  <si>
    <t>DEP NO IDENTIFICADOS FF-TAXIS</t>
  </si>
  <si>
    <t>DEPS.CTA ESPECIAL. CRED JURIDICO- FF-FF</t>
  </si>
  <si>
    <t>DEPS P/OPERACIONES ESPECIALES FF-FOIR</t>
  </si>
  <si>
    <t>DEPS.CTA ESPECIAL. CRED JURIDICO- FF-FGTO</t>
  </si>
  <si>
    <t>DEPS.CTA ESPECIAL. CRED JURIDICO- FF-EMPREND</t>
  </si>
  <si>
    <t>DEPS.CTA ESPECIAL. CRED JURIDICO- FF-F ARRANQUE</t>
  </si>
  <si>
    <t>PROVISIONES OTROS - NO ESPECIFICADOS - F-FF</t>
  </si>
  <si>
    <t>2129 OTROS DOCUMENTOS POR PAGAR A CORTO PLAZO</t>
  </si>
  <si>
    <t>SEGUROS EN GRAL - OTROS -  FF-FF</t>
  </si>
  <si>
    <t>CONSULTAS BURO DE CRED - FF/FOFIES</t>
  </si>
  <si>
    <t>INSCRIPCION D ACTOS JUR - FF/FOFIES</t>
  </si>
  <si>
    <t>GASTOS DE FEDATARIO  - FF / FF SUSTENTABLE</t>
  </si>
  <si>
    <t>GASTOS ADMINISTRACIÒN BNRT 3%-FF/FOFIES</t>
  </si>
  <si>
    <t>SEGUROS EN GENERAL - OTROS - FF/SEGUROS DAÑOS</t>
  </si>
  <si>
    <t xml:space="preserve"> </t>
  </si>
  <si>
    <t>ESF-13 OTROS PASIVOS DIFERIDOS A CORTO PLAZO</t>
  </si>
  <si>
    <t>NATURALEZA</t>
  </si>
  <si>
    <t>2159</t>
  </si>
  <si>
    <t>ESF-13 FONDOS Y BIENES DE TERCEROS EN GARANTÍA Y/O ADMINISTRACIÓN A CORTO PLAZO</t>
  </si>
  <si>
    <t>2160</t>
  </si>
  <si>
    <t>2162 FONDOS EN ADMINISTRACIÓN A CORTO PLAZO</t>
  </si>
  <si>
    <t>ACREED. DIV. OTROS- FF-FOGIM</t>
  </si>
  <si>
    <t>ACREEDORA</t>
  </si>
  <si>
    <t>ACRREDORES DIV OTROS FONDOS FF-FF Proyectos Estrategicos Q" 2014"</t>
  </si>
  <si>
    <t>ACREED. DIV. OTROS- FF-FF SANCHEZ SEGURA LAURENTINAxVTA INMUEB</t>
  </si>
  <si>
    <t>ACREED. DIV. OTROS- FF-FF GARCIA LARA ROSAURAxVTA INMUEB</t>
  </si>
  <si>
    <t>ACREED. DIV. OTROS- FF-FF VICTOR HUGO RAMIREZ GARCIAxVTA INMUEB</t>
  </si>
  <si>
    <t>ACREED. DIV. OTROS- FF-FF ANDREA GUADALUPE RODRIGUEZ CONEJOxVTA INMUEB</t>
  </si>
  <si>
    <t>ACREED. DIV. OTROS- FF-FF PERLA ANAHY FLORES LOPEZxVTA INMUEB</t>
  </si>
  <si>
    <t>Acreedores Div. Ot. Fdos FF-FF / REEMB EN TASA(PROG EMERG)</t>
  </si>
  <si>
    <t>Acreed Div. Ot FF-FF/VTA INMUEB HORTENCIAS 224 FRACC JARDINES DEL JEREZ LEON</t>
  </si>
  <si>
    <t>ACREED DIV OT FONDOS FF-FF REEMB EN TASA 2023</t>
  </si>
  <si>
    <t>Acreed. Div. Otros FF-FF TAXIS Renovacion Parque Vehicular</t>
  </si>
  <si>
    <t>ACREED. DIV. OTROS FF-FF IMSS</t>
  </si>
  <si>
    <t>ACREED. DIV. OTROS- FF-FOIR MARCOS CANALES MENDOZAxVTA INMUEB</t>
  </si>
  <si>
    <t>ESF-13 PASIVO DIFERIDO A LARGO PLAZO</t>
  </si>
  <si>
    <t>2240</t>
  </si>
  <si>
    <t>ESF-14 OTROS PASIVOS CIRCULANTES</t>
  </si>
  <si>
    <t>2199</t>
  </si>
  <si>
    <t>2191 INGRESOS POR CLASIFICAR</t>
  </si>
  <si>
    <t>ESF-14 FONDOS Y BIENES DE TERCEROS EN GARANTÍA Y/O ADMINISTRACIÓN A LARGO PLAZO</t>
  </si>
  <si>
    <t>2252 FONDOS EN ADMINISTRACIÓN A LARGO PLAZO</t>
  </si>
  <si>
    <t>OTRAS OBLIGACIONES A LARGO PLAZO. FF-FF</t>
  </si>
  <si>
    <t>OTRAS OBLIGACIONES A LARGO PLAZO FF-FONDO DE ARRANQUE</t>
  </si>
  <si>
    <t>OTRAS OBLIGACIONES A LARGO PLAZO FF-Proyect Product</t>
  </si>
  <si>
    <t>OTRAS OBLIGACIONES A LARGO PLAZO. FF-PROP CORP</t>
  </si>
  <si>
    <t>OTRAS OBLIGACIONES A LARGO PLAZO FF-FFTURISMO</t>
  </si>
  <si>
    <t>OT. OBLIG. A LARG PLAZO FF-REEMB EN TASA TURISMO</t>
  </si>
  <si>
    <t>OT. OBLIG. A LARG PLAZO FF-CR MAYOR TURISMO</t>
  </si>
  <si>
    <t>OTRAS OBLIGACIONES A LARGO PLAZO. FF-SECTOR CURTIDOR</t>
  </si>
  <si>
    <t>OTRAS OBLIGACIONES A LARGO PLAZO.FF-REEMB/TASA 2014a2017</t>
  </si>
  <si>
    <t>OTRAS OBLIGACIONES A LARGO PLAZO.FF-REEMB/TASA 2018</t>
  </si>
  <si>
    <t>OTRAS OBLIGACIONES A LARGO PLAZO.FF-CREDITO EMPRESARIAL</t>
  </si>
  <si>
    <t>OTRAS OBLIGAC A L. P. FF-ADELANT C/TU NEGOCIO</t>
  </si>
  <si>
    <t>OTRAS OBLIGAC A L. P. FF-CONSERVA EL EMPLEO</t>
  </si>
  <si>
    <t>OTRAS OBLIGAC A L. P. FF-REEMB EN TASA(PROG EMERG)</t>
  </si>
  <si>
    <t>OTRAS OBLIGAC A L. P. FF-GTO EN GRANDEZA FF</t>
  </si>
  <si>
    <t>Ot. Oblig. A.L.P  FOFIES-MI NOMINA SIGUE</t>
  </si>
  <si>
    <t>Ot. Oblig. A.L.P FOFIES-MI NEGOCIO SIGUE</t>
  </si>
  <si>
    <t>Ot. Oblig. A.L.P FOFIES- IMPULSO AL TURISMO GTO</t>
  </si>
  <si>
    <t>Ot. Oblig. A.L.P FOFIES-Unidad de Desarrollo Productivo FOCIR</t>
  </si>
  <si>
    <t>Ot. Oblig. A.L.P FOFIES-Guanajuato Sustentable</t>
  </si>
  <si>
    <t>Ot. Oblig. A.L.P FOFIES-PROYECTOS ESTRATEGICOS</t>
  </si>
  <si>
    <t>Ot. Oblig. A.L.P FOFIES-SECTOR AGROINDUSTRIAL</t>
  </si>
  <si>
    <t>Otras Oblig. Lar. Plazo Intrs FF-Fofies</t>
  </si>
  <si>
    <t>Otras Oblig. Lar. Plazo Intrs FF-FONDO DE ARRANQUE</t>
  </si>
  <si>
    <t>Otras Oblig. Lar. Plazo Intrs FF-BANCA COMERCIAL</t>
  </si>
  <si>
    <t>Otras Oblig. Lar. Plazo Intrs FF-FOPRODE</t>
  </si>
  <si>
    <t>Otras Oblig. Lar. Plazo Intrs FF-REEMB en TASA SECTUR</t>
  </si>
  <si>
    <t>Otras Oblig. Lar. Plazo Intrs FF-PROP CORP</t>
  </si>
  <si>
    <t>INTS x ADMON DE FDOS DE TERCEROS FF-FFTURISMO</t>
  </si>
  <si>
    <t>Ot. Oblig Lar. Plazo Intrs FF-Reemb en Tasa Turismo</t>
  </si>
  <si>
    <t>Otras Oblig. Lar. Plazo Intrs FF-CR MAYOR TURISMO</t>
  </si>
  <si>
    <t>Ot. Oblig. A.L.P X Ints FOFIES-Sector Curtidor</t>
  </si>
  <si>
    <t>Ot. Oblig. A.L.P X Ints FOFIES-REEMBOLSO 2019</t>
  </si>
  <si>
    <t>Ot. Oblig. A.L.P X Ints FOFIES-CREDITO EMPRESARIAL</t>
  </si>
  <si>
    <t>Ot. Oblig. A.L.P X Ints FF-ADELANT C/TU NEGOCIO</t>
  </si>
  <si>
    <t>Ot. Oblig. A.L.P X Ints FF-REEMB EN TASA(PROG EMERG)</t>
  </si>
  <si>
    <t>Ot. Oblig. A.L.P X Ints FOFIES-MI NOMINA SIGUE</t>
  </si>
  <si>
    <t>Ot. Oblig. A.L.P X Ints FOFIES-Unidad de Desarrollo Productivo FOCIR</t>
  </si>
  <si>
    <t>ESF-14 PROVISIÓN PARA CONTINGENCIAS A LARGO PLAZO</t>
  </si>
  <si>
    <t>2262 PROVISIÓN PARA CONTINGENCIAS A LARGO PLAZO</t>
  </si>
  <si>
    <t>RESERV. PARA PRIMAS ANTIG.  FF-FF</t>
  </si>
  <si>
    <t>II) NOTAS AL ESTADO DE ACTIVIDADES</t>
  </si>
  <si>
    <t>INGRESOS DE GESTIÓN</t>
  </si>
  <si>
    <t>ERA-01 INGRESOS</t>
  </si>
  <si>
    <t>NOTA</t>
  </si>
  <si>
    <t>4173 INGRESOS POR VENTA DE BIENES Y PRESTACIÓN DE SERVICIOS</t>
  </si>
  <si>
    <t>INTS. DEP. EN INSTITU. BANCARIAS FF-FOFIES HSBC  0713</t>
  </si>
  <si>
    <t>INTS. DEP. EN INSTITU. BANCARIAS FF-FOFIES HSBC  8933</t>
  </si>
  <si>
    <t>INTS. DEP. EN INSTITU. BANCARIAS FF-FOFIES BANREGIO 510-0016</t>
  </si>
  <si>
    <t>INTS. DEP. EN INSTITU. BANCARIAS FF-FOFIES BANORTE 21743</t>
  </si>
  <si>
    <t>INTS. DEP. EN INSTITU. BANCARIAS FF-FOFIES HSBC 8548</t>
  </si>
  <si>
    <t>INTS. DEP. EN INSTITU. BANCARIAS FF-FOFIES HSBC 8208</t>
  </si>
  <si>
    <t>INTS. DEP. EN INSTITU. BANCARIAS FF-FOFIES HSBC 0367</t>
  </si>
  <si>
    <t>INTS. DEP. EN INSTITU. BANC FF-FF SANTANDER 18000251907</t>
  </si>
  <si>
    <t>INTS. DEP. EN INSTITU. BANC FF-FF BNRT 2688</t>
  </si>
  <si>
    <t>INTS. DEP. EN INST.ITU BANC FF-FF BANBAJIO 443817960101 - 6243</t>
  </si>
  <si>
    <t>INTS. DEP. EN INSTITU. BANCARIAS FF-GTO HSBC 0788</t>
  </si>
  <si>
    <t>INTS. DEP. EN INSTITU. BANCARIAS FF-GTO HSBC 7193</t>
  </si>
  <si>
    <t>INTS. DEP. EN INSTITU. BANCARIAS FF-GTO HSBC2256</t>
  </si>
  <si>
    <t>INTS. DEP. EN INSTITU. BANCARIAS FF-FOPRODE 2013 BNRT 6059</t>
  </si>
  <si>
    <t>INTS. DEP. EN INSTITU. BANCARIAS FF-FOPRODE 2013 BNRT 5288</t>
  </si>
  <si>
    <t>INTS. DEP. EN INSTITU. BANCARIAS FF-FOPRODE 2013 BNRT 4877</t>
  </si>
  <si>
    <t>INTS. DEP. EN INSTIT. BANC FF-REEMB/TASA 2014a2018 BNRT 0420500157</t>
  </si>
  <si>
    <t>INTS. DEP. EN INSTIT. BANC FF-REEM TASA 2018 BNRT1087827834</t>
  </si>
  <si>
    <t>INTS DEP EN INSTIT BANC FF-ADELANT C/TU NEG BNRT 4692</t>
  </si>
  <si>
    <t>INTS DEP EN INSTIT BANC FF-CONSERV EL EMPLEO BNRT 7133</t>
  </si>
  <si>
    <t>INTS DEP EN INSTIT BANC FF-REEMBenTASA EMERG BNRT 6138</t>
  </si>
  <si>
    <t>INTS DEP EN INSTIT BANC FF-MI NOMINA SIGUE BNRT 8319</t>
  </si>
  <si>
    <t>INTS DEP EN INSTIT BANC FF-MI NEGOCIO SIGUE BNRT 1775</t>
  </si>
  <si>
    <t>INTS DEP EN INSTIT BANC FF-IMPULSO AL TUR GTO BNRT 4472</t>
  </si>
  <si>
    <t>INTS. DEP. EN INSTITU. BANC FF-GTO SUSTENT HSBC 0821</t>
  </si>
  <si>
    <t>INTS DEP EN INSTIT BANC FF-COVEG BNMX 40113</t>
  </si>
  <si>
    <t>INTS. DEP. EN INSTITU. BANC FF-TAXISTAS</t>
  </si>
  <si>
    <t>INTS. DEP. EN INSTIT BANC FF-REEMB EN TASA SIGO-GTO BNRT 7388</t>
  </si>
  <si>
    <t>INTS. DEP. EN INSTITU. BANC FF-PROYECT ESTRATEGICOS</t>
  </si>
  <si>
    <t>INTS. DEP. EN INSTIT BANC FF - CR MENOR FF SECT AGROIND SNTNDR 9176</t>
  </si>
  <si>
    <t>INTS S/INV EN VAL. FF-FF NAL. FIN. 105-1473</t>
  </si>
  <si>
    <t>INTS S/INV EN VAL. FF-FF NAFIN 1064979</t>
  </si>
  <si>
    <t>INTS S/INV EN VAL. FF-NAFIN 1064695 CUERO Y CALZADO</t>
  </si>
  <si>
    <t>Ints. P/Ptmos Pha FF-Fofies</t>
  </si>
  <si>
    <t>Ints. P/Ptmos Pha FF-Foir</t>
  </si>
  <si>
    <t>Ints. P/Ptmos Pha FF-Gto.</t>
  </si>
  <si>
    <t>Ints. P/Ptmos Pha FF-Emprend</t>
  </si>
  <si>
    <t>Ints. P/Ptmos Pha FF-arranq</t>
  </si>
  <si>
    <t>INTS. P/ PTMOS PHA FF-CREDITO EMPRESARIAL</t>
  </si>
  <si>
    <t>INTS. P/PTMOS PHA FF-ADELANT C/TU NEGOCIO</t>
  </si>
  <si>
    <t>INTS. P/PTMOS PHA FF-CONSERV EL EMPL</t>
  </si>
  <si>
    <t>INTS. P/PTMOS PHA FF-MI NOMINA SIGUE</t>
  </si>
  <si>
    <t>INTS. P/PTMOS PHA FF-MI NEGOCIO SIGUE</t>
  </si>
  <si>
    <t>INTS. P/PTMOS PHA FF-IMPULSO AL TURIMO GTO</t>
  </si>
  <si>
    <t>INTS. P/PTMOS PHA FOFIES-UDP FOCIR</t>
  </si>
  <si>
    <t>INTS. P/PTMOS PHA FOFIES-SECTOR PRIMARIO</t>
  </si>
  <si>
    <t>INTS. P/ PTMOS PHA FF-CREDITO MENOR FOFIES</t>
  </si>
  <si>
    <t>INTS. P/ PTMOS PHA FF-SECTOR AGROINDUSTRIAL</t>
  </si>
  <si>
    <t>INTS. P/PTMOS PHA FF-CENTRAL DE ABASTOS CELAYA</t>
  </si>
  <si>
    <t>INTS. P/ PTMOS PHA FF-SINIESTRADOS SALVATIERRA</t>
  </si>
  <si>
    <t>Ints. P/Ptmos PR. FF-Fofies</t>
  </si>
  <si>
    <t>Ints. P/Ptmos  PR. FF-Foir</t>
  </si>
  <si>
    <t>INTS. P/ PTMOS  PR. FF-EMPRENDEDORES</t>
  </si>
  <si>
    <t>Ints. P/Ptmos PR FF-arranq</t>
  </si>
  <si>
    <t>INTS. P/ PTMOS PR FF / GTO SUSTENTABLE</t>
  </si>
  <si>
    <t>INTS. P/PTMOS  PR. FF-TAXIS RENOVAC PARQUE VEHIC</t>
  </si>
  <si>
    <t>INTS. P/ PTMOS  PR. FF-CREDITO MENOR FOFIES</t>
  </si>
  <si>
    <t>INTS. P/PTMOS PR FOFIES-PROYECTOS ESTRATEGICOS</t>
  </si>
  <si>
    <t>INTS. P/PTMOS PR. FF-CENTRAL DE ABASTOS CELAYA</t>
  </si>
  <si>
    <t>INTS. P/PTMOS PR. FF-SECTOR CALZADO</t>
  </si>
  <si>
    <t>INTS. P/PTMOS PR. FF-SINIESTRADOS SALVATIERRA</t>
  </si>
  <si>
    <t>POR PREST Y CRED C/GTIA INMOB FF-COVEG</t>
  </si>
  <si>
    <t>Ints. O. Mort. Cob. FF-Fofies</t>
  </si>
  <si>
    <t>Ints. O. Mort. Cob. FF-Foir</t>
  </si>
  <si>
    <t>INTS. O. MORT. COB. FF-FONDO DE ARRANQUE</t>
  </si>
  <si>
    <t>Ints. O. Mort. Cob. FF - FFTURISMO.</t>
  </si>
  <si>
    <t>INTS. O. MORT. COB. FF-ADELANTE CON TU NEGOCIO</t>
  </si>
  <si>
    <t>INTS. O. MORT. COB. FF-CONSERVA EL EMPLEO</t>
  </si>
  <si>
    <t>INT. O . MOR MI NOMINA</t>
  </si>
  <si>
    <t>INTS. O. MORT. COB.FF-MI NEGOCIO SIGUE</t>
  </si>
  <si>
    <t>INTS. O. MORT. COB.FF-IMPULSO AL TUR GTO</t>
  </si>
  <si>
    <t>INT. O MOR. FOCIR</t>
  </si>
  <si>
    <t>INTS. O. MORT. COB. FF-GTO SUSTENTABLE</t>
  </si>
  <si>
    <t>Ints. O. Mort. Cob. FF-COVEG</t>
  </si>
  <si>
    <t>INTS. O. MORT. COB.FF-TAXIS RENOVAC PARQUE VEHIC</t>
  </si>
  <si>
    <t>INTS. O. MORT. COB. FF-CREDITO MENOR FOFIES</t>
  </si>
  <si>
    <t>INTS. O. MORT. COB. FF-PROYECTOS ESTRATEGICOS</t>
  </si>
  <si>
    <t>INTS. O. MORT. COB. FF-SECTOR AGROINDUSTRIAL</t>
  </si>
  <si>
    <t>INTS. O. MORT. COB. FF-CENTRAL DE ABASTOS CELAYA</t>
  </si>
  <si>
    <t>INTS. O. MORT. COB. FF-SECTOR CALZADO</t>
  </si>
  <si>
    <t>INTS. O. MORT. COB. FF-SINISTRADOS SALVATIERRA</t>
  </si>
  <si>
    <t>BENEF. Y PROD DIV. FF-FF   RECUPERACION GTOS DE COBRANZA</t>
  </si>
  <si>
    <t>BENEF. Y PROD DIV. FF-FF   RECUPERAC CREDS CASTIGADOS</t>
  </si>
  <si>
    <t>BENEF. Y PROD. DIV. FF-RESERVA PARA EL RETIRO</t>
  </si>
  <si>
    <t>BENEF. Y PROD DIV. FF-FOIR   COM. 20%  POR CH/DEV</t>
  </si>
  <si>
    <t>BENEF. Y PROD. DIVERSOS FF-FOIR SDOS MENORES A FAVOR DE CLIENTES</t>
  </si>
  <si>
    <t>BENEF. Y PROD DIV. FF-FGTO   RECUPERACION GTOS DE COBRANZA</t>
  </si>
  <si>
    <t>BENEF. Y PROD DIV. FF-EMPREND  RECUPERACION GTOS DE COBRANZA</t>
  </si>
  <si>
    <t>BENEF. Y PROD DIV. FF-ARRANQ   SALDOS A FAVOR DE ACREDITADOS</t>
  </si>
  <si>
    <t>BENEF. Y PROD, DIV FF-ADELANTE C/TU NEG RECUPERACION GTOS DE COBRANZA</t>
  </si>
  <si>
    <t>BENEF. Y PROD. DIVERSOS FF-COVEG</t>
  </si>
  <si>
    <t>OTROS PROD Y BENEF. FF-FF DEPURAC. DE CTAS</t>
  </si>
  <si>
    <t>OTROS PROD Y BENEF. FF-FF    OTROS</t>
  </si>
  <si>
    <t>OTROS NO ESPECIFICADOS FF-FOFIES</t>
  </si>
  <si>
    <t>ERA-02 PARTICIPACIONES, APORTACIONES, CONVENIOS, INCENTIVOS</t>
  </si>
  <si>
    <t>4200</t>
  </si>
  <si>
    <t>SIN INFORMACIÓN QUÉ REVELAR EN EL PERÍODO</t>
  </si>
  <si>
    <t>ERA-03 OTROS INGRESOS Y BENEFICIOS</t>
  </si>
  <si>
    <t>4300</t>
  </si>
  <si>
    <t>GASTOS Y OTRAS PÉRDIDAS</t>
  </si>
  <si>
    <t>ERA-04 GASTOS Y OTRAS PÉRDIDAS</t>
  </si>
  <si>
    <t>%GASTO</t>
  </si>
  <si>
    <t>EXPLICACION</t>
  </si>
  <si>
    <t>5000 GASTOS Y OTRAS PÉRDIDAS</t>
  </si>
  <si>
    <t>5111 Remuneraciones al personal de carácter permanente</t>
  </si>
  <si>
    <t>5112 Remuneraciones al personal de carácter transitorio</t>
  </si>
  <si>
    <t>5113 Remuneraciones Adicionales y Especiales</t>
  </si>
  <si>
    <t>5114 Seguridad social</t>
  </si>
  <si>
    <t>5115 Otras prestaciones sociales y económicas</t>
  </si>
  <si>
    <t>5116 Pago de Estímulos a Servidores Públicos</t>
  </si>
  <si>
    <t>5121 Materiales de administración, emisión de documentos y artículos oficiales</t>
  </si>
  <si>
    <t>5122 Alimentos y Utensilios</t>
  </si>
  <si>
    <t>5124 Materiales y Artículos de Construcción y de Reparación</t>
  </si>
  <si>
    <t>5125 Medicinas y productos farmacéuticos</t>
  </si>
  <si>
    <t>5126 Combustibles, Lubricantes y Aditivos</t>
  </si>
  <si>
    <t>5129 Herramientas, refacciones y accesorios menores</t>
  </si>
  <si>
    <t>5131 Servicios básicos</t>
  </si>
  <si>
    <t>5132 Servicios de arrendamiento</t>
  </si>
  <si>
    <t>5133 Servicios profesionales, científicos y técnicos y otros servicios</t>
  </si>
  <si>
    <t xml:space="preserve">5134 Servicios financieros, bancarios y comerciales </t>
  </si>
  <si>
    <t>5135 Servicios de instalación, reparación, mantenimiento y conservación</t>
  </si>
  <si>
    <t>5136 Servicios de Comunicación Social y Publicidad</t>
  </si>
  <si>
    <t>5137 Servicios de traslado y viáticos</t>
  </si>
  <si>
    <t>5138 Servicios oficiales</t>
  </si>
  <si>
    <t>5139 Otros servicios generales</t>
  </si>
  <si>
    <t>5511 Estimaciones por Pérdidas o  Deterioro de Activos Circulantes</t>
  </si>
  <si>
    <t>5515 Depreciación de bienes muebles</t>
  </si>
  <si>
    <t>5599 Otros gastos varios</t>
  </si>
  <si>
    <t>III) NOTAS AL ESTADO DE VARIACIÓN A LA HACIENDA PÚBLICA</t>
  </si>
  <si>
    <t>VHP-01 PATRIMONIO CONTRIBUIDO</t>
  </si>
  <si>
    <t>MODIFICACION</t>
  </si>
  <si>
    <t>3110 APORTACIONES</t>
  </si>
  <si>
    <t>APORT. PATRIM. GOB.FEDERAL FF-FF</t>
  </si>
  <si>
    <t>APORT. PATRIM. GOB.FEDERAL FF-FOIR</t>
  </si>
  <si>
    <t>Aportac. Patrimoniales GOB. ESTATAL. FF-FF</t>
  </si>
  <si>
    <t>Traspaso Patrimonio FF-FF FORTALEC. ECONOMICO</t>
  </si>
  <si>
    <t>Aportac. Patrimoniales GOB. ESTATAL. FF-FOIR</t>
  </si>
  <si>
    <t>Aportac. Patrimoniales GOB. ESTATAL. FF-FGTO</t>
  </si>
  <si>
    <t>APORTAC. PATRIMONIALES GOB. ESTATAL. FF-EMP</t>
  </si>
  <si>
    <t>Traspaso Patrimonio FF-TEXTIL</t>
  </si>
  <si>
    <t>APORTAC. PATRIMONIALES GOB. ESTATAL. FF-ARRANQ</t>
  </si>
  <si>
    <t>Traspaso Patrimonio FF-BCA COMERC</t>
  </si>
  <si>
    <t>Traspaso Patrimonio FF-BCA COMERC / RADIODIFUSORAS</t>
  </si>
  <si>
    <t>APORTAC. PATRIMONIALES GOB. ESTATAL. FF-FOPRODE 2012</t>
  </si>
  <si>
    <t>APORTAC. PATRIMONIALES GOB. ESTATAL. FF-FOPRODE 2013</t>
  </si>
  <si>
    <t>Traspaso Patrimonio FF-PROP CORP</t>
  </si>
  <si>
    <t>APORTAC. PATRIMONIALES GOB. ESTATAL. FF-REEMB EN TASA 2014a2017</t>
  </si>
  <si>
    <t>APORTAC. PATRIMONIALES GOB. ESTATAL. FF-COVEG</t>
  </si>
  <si>
    <t>Cuenta llquidadora de Patrimonio FF-FOFIES</t>
  </si>
  <si>
    <t>Aportac. Patrimoniales por otros conceptos FF-Fdo Gto. Aporte SEFIDES</t>
  </si>
  <si>
    <t>Aportac. Patrimoniales por otros conceptos FF-Cesión Eq. de transporte GTO.</t>
  </si>
  <si>
    <t>VHP-02 PATRIMONIO GENERADO</t>
  </si>
  <si>
    <t>3220 RESULTADOS DE EJERCICIOS ANTERIORES</t>
  </si>
  <si>
    <t>Rem. Liq. De Ej. Ant. Ant. A 2001 FF-FF</t>
  </si>
  <si>
    <t>Rem. Liq. De Ej. Ant. Ant. A 2001 FF-Foir.</t>
  </si>
  <si>
    <t>Rem. Liq. De Ej. Ant. Ant. A 2001 FF-Fgto.</t>
  </si>
  <si>
    <t>REM. LIQ. DE EJ. ANT. EJER. 2001 FF-FF</t>
  </si>
  <si>
    <t>REM. LIQ. DE EJ. ANT. EJER. 2002 FF-FF</t>
  </si>
  <si>
    <t>REM. LIQ. DE EJ. ANT. EJER. 2003 FF-FF</t>
  </si>
  <si>
    <t>REM. LIQ. DE EJ. ANT. EJER. 2004 FF-FF</t>
  </si>
  <si>
    <t>REM. LIQ. DE EJ. ANT. EJER. 2005 FF-FF</t>
  </si>
  <si>
    <t>REM. LIQ. DE EJ. ANT. EJER. 2006 FF-FF</t>
  </si>
  <si>
    <t>REM. LIQ. DE EJ. ANT. EJER. 2007 FF-FF</t>
  </si>
  <si>
    <t>REM. LIQ. DE EJ. ANT. EJER. 2008 FF-FF</t>
  </si>
  <si>
    <t>REM. LIQ. DE EJ. ANT. EJER. 2009 FF-FF</t>
  </si>
  <si>
    <t>REM. LIQ. DE EJ. ANT. EJER. 2010 FF-FF</t>
  </si>
  <si>
    <t>REM. LIQ. DE EJ. ANT. EJER. 2011 FF-FF</t>
  </si>
  <si>
    <t>REM. LIQ. DE EJ. ANT. EJER. 2012 FF-FF</t>
  </si>
  <si>
    <t>REM. LIQ. DE EJ. ANT. EJER. 2013 FF-FF</t>
  </si>
  <si>
    <t>REM. LIQ. DE EJ. ANT. EJER. 2014 FF-FF</t>
  </si>
  <si>
    <t>REM. LIQ. DE EJ. ANT. EJER. 2015 FF-FF</t>
  </si>
  <si>
    <t>REM. LIQ. DE EJ. ANT. EJER. 2016 FF-FF</t>
  </si>
  <si>
    <t>REM. LIQ. DE EJ. ANT. EJER. 2017 FF-FF</t>
  </si>
  <si>
    <t>REM. LIQ. DE EJ. ANT. EJER. 2018 FF-FF</t>
  </si>
  <si>
    <t>REM. LIQ. DE EJ. ANT. EJER. 2019 FF-FF</t>
  </si>
  <si>
    <t>REM. LIQ. DE EJ. ANT. EJER. 2020 FF-FF</t>
  </si>
  <si>
    <t>REM. LIQ. DE EJ. ANT. EJER. 2021 FF-FF</t>
  </si>
  <si>
    <t>REM. LIQ. DE EJ. ANT. EJER. 2022 FF-FF</t>
  </si>
  <si>
    <t>REM. LIQ. DE EJ. ANT. EJER. 2023 FF-FF</t>
  </si>
  <si>
    <t>Remanente Liq del Ejerc 2024 FF-FF</t>
  </si>
  <si>
    <t>REM. LIQ. DE EJ. ANT. EJER. 2001 FF-FOIR.</t>
  </si>
  <si>
    <t>REM. LIQ. DE EJ. ANT. EJER. 2002 FF-FOIR.</t>
  </si>
  <si>
    <t>REM. LIQ. DE EJ. ANT. EJER. 2003 FF-FOIR.</t>
  </si>
  <si>
    <t>REM. LIQ. DE EJ. ANT. EJER. 2004 FF-FOIR.</t>
  </si>
  <si>
    <t>REM. LIQ. DE EJ. ANT. EJER. 2005 FF-FOIR.</t>
  </si>
  <si>
    <t>REM. LIQ. DE EJ. ANT. EJER. 2006 FF-FOIR</t>
  </si>
  <si>
    <t>REM. LIQ. DE EJ. ANT. EJER. 2007 FF-FOIR</t>
  </si>
  <si>
    <t>REM. LIQ. DE EJ. ANT. EJER. 2008 FF-FOIR</t>
  </si>
  <si>
    <t>REM. LIQ. DE EJ. ANT. EJER. 2009 FF-FOIR</t>
  </si>
  <si>
    <t>REM. LIQ. DE EJ. ANT. EJER. 2010 FF-FOIR</t>
  </si>
  <si>
    <t>REM. LIQ. DE EJ. ANT. EJER. 2011 FF-FOIR</t>
  </si>
  <si>
    <t>REM. LIQ. DE EJ. ANT. EJER. 2012 FF-FOIR</t>
  </si>
  <si>
    <t>REM. LIQ. DE EJ. ANT. EJER. 2013 FF-Foir</t>
  </si>
  <si>
    <t>REM. LIQ. DE EJ. ANT. EJER. 2014 FF-FOIR</t>
  </si>
  <si>
    <t>REM. LIQ. DE EJ. ANT. EJER. 2015 FF-FOIR</t>
  </si>
  <si>
    <t>REM. LIQ. DE EJ. ANT. EJER. 2016 FF-FOIR</t>
  </si>
  <si>
    <t>REM. LIQ. DE EJ. ANT. EJER. 2017 FF-FOIR</t>
  </si>
  <si>
    <t>REM. LIQ. DE EJ. ANT. EJER. 2018 FF-FOIR</t>
  </si>
  <si>
    <t>REM. LIQ. DE EJ. ANT. EJER. 2019 FF-FOIR</t>
  </si>
  <si>
    <t>REM. LIQ. DE EJ. ANT. EJER. 2020 FF-FOIR</t>
  </si>
  <si>
    <t>REM. LIQ. DE EJ. ANT. EJER. 2001 FF-FGTO.</t>
  </si>
  <si>
    <t>REM. LIQ. DE EJ. ANT. EJER. 2002 FF-FGTO.</t>
  </si>
  <si>
    <t>REM. LIQ. DE EJ. ANT. EJER. 2003 FF-FGTO.</t>
  </si>
  <si>
    <t>REM. LIQ. DE EJ. ANT. EJER. 2004 FF-FGTO.</t>
  </si>
  <si>
    <t>REM. LIQ. DE EJ. ANT. EJER. 2005 FF-FGTO.</t>
  </si>
  <si>
    <t>REM. LIQ. DE EJ. ANT. EJER. 2006 FF-FGTO</t>
  </si>
  <si>
    <t>REM. LIQ. DE EJ. ANT. EJER. 2007 FF-FGTO</t>
  </si>
  <si>
    <t>REM. LIQ. DE EJ. ANT. EJER. 2008 FF-FGTO</t>
  </si>
  <si>
    <t>REM. LIQ. DE EJ. ANT. EJER. 2009 FF-FGTO</t>
  </si>
  <si>
    <t>REM. LIQ. DE EJ. ANT. EJER. 2010 FF-FDOGTO</t>
  </si>
  <si>
    <t>REM. LIQ. DE EJ. ANT. EJER. 2011 FF-FGTO</t>
  </si>
  <si>
    <t>REM. LIQ. DE EJ. ANT. EJER. 2012 FF-FGTO</t>
  </si>
  <si>
    <t>REM. LIQ. DE EJ. ANT. EJER. 2013 FF-FGto</t>
  </si>
  <si>
    <t>REM. LIQ. DE EJ. ANT. EJER. 2014 FF-FGTO</t>
  </si>
  <si>
    <t>REM. LIQ. DE EJ. ANT. EJER. 2015 FF-FGTO</t>
  </si>
  <si>
    <t>REM. LIQ. DE EJ. ANT. EJER. 2016 FF-FGTO</t>
  </si>
  <si>
    <t>REM. LIQ. DE EJ. ANT. EJER. 2017 FF-FGTO</t>
  </si>
  <si>
    <t>REM. LIQ. DE EJ. ANT. EJER. 2018 FF-FGTO</t>
  </si>
  <si>
    <t>REM. LIQ. DE EJ. ANT. EJER. 2019 FF-FGTO</t>
  </si>
  <si>
    <t>REM. LIQ. DE EJ. ANT. EJER. 2020 FF-FGTO</t>
  </si>
  <si>
    <t>REM. LIQ. DE EJ. ANT. EJER. 2006  FF-EMPRENDEDORES</t>
  </si>
  <si>
    <t>REM. LIQ. DE EJ. ANT. EJER. 2007 FF-EMPRENDEDORES</t>
  </si>
  <si>
    <t>REM. LIQ. DE EJ. ANT. EJER. 2008 FF-EMPRENDEDORES</t>
  </si>
  <si>
    <t>REM. LIQ. DE EJ. ANT. EJER. 2009 FF-EMPREND</t>
  </si>
  <si>
    <t>REM. LIQ. DE EJ. ANT. EJER. 2010 FF-EMPREND</t>
  </si>
  <si>
    <t>REM. LIQ. DE EJ. ANT. EJER. 2011 FF-EMPREND</t>
  </si>
  <si>
    <t>REM. LIQ. DE EJ. ANT. EJER. 2012 FF-EMPREND</t>
  </si>
  <si>
    <t>REM. LIQ. DE EJ. ANT. EJER. 2013 FF-Emprend</t>
  </si>
  <si>
    <t>REM. LIQ. DE EJ. ANT. EJER. 2014 FF-EMPREND</t>
  </si>
  <si>
    <t>REM. LIQ. DE EJ. ANT. EJER. 2015 FF-EMPREND</t>
  </si>
  <si>
    <t>REM. LIQ. DE EJ. ANT. EJER. 2016 FF-EMPREND</t>
  </si>
  <si>
    <t>REM. LIQ. DE EJ. ANT. EJER. 2017 FF-EMPREND</t>
  </si>
  <si>
    <t>REM. LIQ. DE EJ. ANT. EJER. 2018 FF-EMPREND</t>
  </si>
  <si>
    <t>REM. LIQ. DE EJ. ANT. EJER. 2019 FF-EMPREND</t>
  </si>
  <si>
    <t>REM. LIQ. DE EJ. ANT. EJER. 2020 FF-EMPREND</t>
  </si>
  <si>
    <t>REM. LIQ. DE EJ. ANT. EJER. 2008 FF-TEXTIL Y CONFECCION</t>
  </si>
  <si>
    <t>REM. LIQ. DE EJ. ANT. EJER. 2017 FF-TEXTIL Y CONFECC</t>
  </si>
  <si>
    <t>REM. LIQ. DE EJ. ANT. EJER. 2019 FF-TEXTIL Y CONFECC</t>
  </si>
  <si>
    <t>REM. LIQ. DE EJ. ANT. EJER. 2015 FF-ARRANQ</t>
  </si>
  <si>
    <t>REM. LIQ. DE EJ. ANT. EJER. 2016 FF-ARRANQ</t>
  </si>
  <si>
    <t>REM. LIQ. DE EJ. ANT. EJER. 2017 FF-ARRANQ</t>
  </si>
  <si>
    <t>REM. LIQ. DE EJ. ANT. EJER. 2018 FF-ARRANQ</t>
  </si>
  <si>
    <t>REM. LIQ. DE EJ. ANT. EJER. 2019 FF-ARRANQ</t>
  </si>
  <si>
    <t>REM. LIQ. DE EJ. ANT. EJER. 2020 FF-ARRANQ</t>
  </si>
  <si>
    <t>REM. LIQ. DE EJ. ANT. EJER. 2010 FF-BCA COMERC</t>
  </si>
  <si>
    <t>REM. LIQ. DE EJ. ANT. EJER. 2017 FF-BCA COMERC</t>
  </si>
  <si>
    <t>REM. LIQ. DE EJ. ANT. EJER. 2019 FF-BCA COMERC</t>
  </si>
  <si>
    <t>REM. LIQ. DE EJ. ANT. EJER. 2020 FF-BCA COMERC</t>
  </si>
  <si>
    <t>REM. LIQ. DE EJ. ANT. EJER. 2009 FF-EXTENC FINANC</t>
  </si>
  <si>
    <t>REM. LIQ. DE EJ. ANT. EJER. 2010 FF-EXTENC FINANC</t>
  </si>
  <si>
    <t>REM. LIQ. DE EJ. ANT. EJER. 2011 FF-EXTENC FINANC</t>
  </si>
  <si>
    <t>REM. LIQ. DE EJ. ANT. EJER. 2012 FF-EXTENC FINANC</t>
  </si>
  <si>
    <t>REM. LIQ. DE EJ. ANT. EJER. 2012 FF-FOPRODE</t>
  </si>
  <si>
    <t>REM. LIQ. DE EJ. ANT. EJER. 2013 FF-Foprode</t>
  </si>
  <si>
    <t>REM. LIQ. DE EJ. ANT. EJER. 2014 FF-FOPRODE</t>
  </si>
  <si>
    <t>REM. LIQ. DE EJ. ANT. EJER. 2015 FF-FOPRODE</t>
  </si>
  <si>
    <t>REM. LIQ. DE EJ. ANT. EJER. 2016 FF-FOPRODE</t>
  </si>
  <si>
    <t>REM. LIQ. DE EJ. ANT. EJER. 2017 FF-FOPRODE</t>
  </si>
  <si>
    <t>REM. LIQ. DE EJ. ANT. EJER. 2018 FF-FOPRODE</t>
  </si>
  <si>
    <t>REM. LIQ. DE EJ. ANT. EJER. 2019 FF-FOPRODE</t>
  </si>
  <si>
    <t>REM. LIQ. DE EJ. ANT. EJER. 2020 FF-FOPRODE</t>
  </si>
  <si>
    <t>REM. LIQ. DE EJ. ANT. EJER. 2020 FF-REEMB en TASA SECTUR</t>
  </si>
  <si>
    <t>REM. LIQ. DE EJ. ANT. EJER. 2015 FF-PROP CORP</t>
  </si>
  <si>
    <t>REM. LIQ. DE EJ. ANT. EJER. 2016 FF-PROP CORP</t>
  </si>
  <si>
    <t>REM. LIQ. DE EJ. ANT. EJER. 2017 FF-PROP CORP</t>
  </si>
  <si>
    <t>REM. LIQ. DE EJ. ANT. EJER. 2018 FF-PROP CORP</t>
  </si>
  <si>
    <t>REM. LIQ. DE EJ. ANT. EJER. 2015 FF-FFTURISMO</t>
  </si>
  <si>
    <t>REM. LIQ. DE EJ. ANT. EJER. 2016 FF-FFTURISMO</t>
  </si>
  <si>
    <t>REM. LIQ. DE EJ. ANT. EJER. 2017 FF-FFTURISMO</t>
  </si>
  <si>
    <t>REM. LIQ. DE EJ. ANT. EJER. 2018 FF-FFTURISMO</t>
  </si>
  <si>
    <t>REM. LIQ. DE EJ. ANT. EJER. 2019 FF-FFTURISMO</t>
  </si>
  <si>
    <t>REM. LIQ. DE EJ. ANT. EJER. 2019 FF-REEMB EN TASA TURISMO 2016</t>
  </si>
  <si>
    <t>REM. LIQ. DE EJ. ANT. EJER. 2020 FF-REEMB EN TASA TURISMO 2016</t>
  </si>
  <si>
    <t>REM. LIQ. DE EJ. ANT. EJER. 2016 FF-CR MAYOR TUR</t>
  </si>
  <si>
    <t>REM. LIQ. DE EJ. ANT. EJER. 2017 FF-CR MAYOR TUR</t>
  </si>
  <si>
    <t>REM. LIQ. DE EJ. ANT. EJER. 2018 FF-CR MAYOR TUR</t>
  </si>
  <si>
    <t>REM. LIQ. DE EJ. ANT. EJER. 2019 FF-CR MAYOR TUR</t>
  </si>
  <si>
    <t>REM. LIQ. DE EJ. ANT. EJER. 2020 FF-CR MAYOR TUR</t>
  </si>
  <si>
    <t>REM. LIQ. DE EJ. ANT. EJER. 2019 FF-SECTOR CURTIDOR</t>
  </si>
  <si>
    <t>REM. LIQ. DE EJ. ANT. EJER. 2019 FF-REEMB/TASA 2014a2017</t>
  </si>
  <si>
    <t>REM. LIQ. DE EJ. ANT. EJER. 2020 FF-REEMB/TASA 2014a2017</t>
  </si>
  <si>
    <t>REM. LIQ. DE EJ. ANT. EJER. 2019 FF-REEMB/TASA 2018</t>
  </si>
  <si>
    <t>REM. LIQ. DE EJ. ANT. EJER. 2020 FF-REEMB/TASA 2018</t>
  </si>
  <si>
    <t>REM. LIQ. DE EJ. ANT. EJER. 2019 FF-REEMB/TASA TUR 2019</t>
  </si>
  <si>
    <t>REM. LIQ. DE EJ. ANT. EJER. 2020 FF-ADELANT C/TU NEGOCIO</t>
  </si>
  <si>
    <t>REM. LIQ. DE EJ. ANT. EJER. 2020 FF-CONSERVA EL EMPLEO</t>
  </si>
  <si>
    <t>REM. LIQ. DE EJ. ANT. EJER. 2020 FF-GTO EN GRANDEZA</t>
  </si>
  <si>
    <t>IV) NOTAS AL ESTADO DE FLUJO DE EFECTIVO</t>
  </si>
  <si>
    <t>EFE-01 FLUJO DE EFECTIVO</t>
  </si>
  <si>
    <t>1111, 1112 Y 1114 CAJA, BANCOS Y OTROS VALORES EN BANCOS</t>
  </si>
  <si>
    <t>DEP. VISTA FF-FGTO HSBC 4032877193</t>
  </si>
  <si>
    <t>DEP. VISTA FF-FGTO HSBC-4100320788</t>
  </si>
  <si>
    <t>Dep. Vista FF-Bca Com-Reemb Tasa 2018 BANORTE 0596241784</t>
  </si>
  <si>
    <t xml:space="preserve"> DEP. A LA VISTA FF - REEMB en TASA SECTUR HSBC 4057645673</t>
  </si>
  <si>
    <t>DEP. VISTA FF-PROP CORP VEXMAS 246456</t>
  </si>
  <si>
    <t>DEP. A LA VISTA FF-FFTURISMO BNMX 7009-655149</t>
  </si>
  <si>
    <t>DEP. A LA VISTA FF-REEMB EN TASA TURISMO 2016 BNMX 7010-4432946</t>
  </si>
  <si>
    <t>DEP. A LA VISTA FF-CR MAYOR TURISMO 2016  BNMX 7010-4432938</t>
  </si>
  <si>
    <t>DEP. A LA VISTA FF-REEMB/TASA 2019 BNRT 1090166944</t>
  </si>
  <si>
    <t>OTROS VAL. EN BCOS PRIV FFFF NAFIN 1062934</t>
  </si>
  <si>
    <t>OTROS VAL. EN BCOS PRIV FFFF NAFIN 1064979 TAXIS</t>
  </si>
  <si>
    <t>OTROS VAL. EN BCOS PRIV FFFF NAFIN 1064695 CUERO Y CALZADO</t>
  </si>
  <si>
    <t>OTROS VAL. EN BCOS PRIV FFFF NAFIN 1065139 IMPULSO ECONOMICO GUANAJUATO</t>
  </si>
  <si>
    <t>OTROS VAL. EN BCOS PRIV FF-FF FIRA BBVA 120481106</t>
  </si>
  <si>
    <t>EFE-02 ADQ. BIENES MUEBLES E INMUEBLES</t>
  </si>
  <si>
    <t>% SUB</t>
  </si>
  <si>
    <t>1210</t>
  </si>
  <si>
    <t>EFE-03 CONCILIACIÓN DEL FLUJO DE EFECTIVO</t>
  </si>
  <si>
    <t>3210 Resultados del Ejercicio Ahorro / Desahorro</t>
  </si>
  <si>
    <t>(+) Movimientos de partidas (o rubros) que no afectan al efectivo</t>
  </si>
  <si>
    <t>5400 INTERESES, COMISIONES Y OTROS GASTOS DE LA DEUDA PÚBLICA</t>
  </si>
  <si>
    <t>5410 Intereses de la deuda pública</t>
  </si>
  <si>
    <t>5411 Intereses de la deuda pública interna</t>
  </si>
  <si>
    <t>5420 Comisiones de la deuda pública</t>
  </si>
  <si>
    <t>5421 Comisiones de la deuda pública interna</t>
  </si>
  <si>
    <t>5430 Gastos de la deuda pública</t>
  </si>
  <si>
    <t>5431 Gastos de la deuda pública interna</t>
  </si>
  <si>
    <t>5440 Costo por coberturas</t>
  </si>
  <si>
    <t>5441 Costo por coberturas</t>
  </si>
  <si>
    <t>5450 Apoyos financieros</t>
  </si>
  <si>
    <t>5451 Apoyos financieros a Intermediarios</t>
  </si>
  <si>
    <t>5452 Apoyos financieros a Ahorradores y Deudores del Sistema Financiero Nacional</t>
  </si>
  <si>
    <t>5500 OTROS GASTOS Y PÉRDIDAS EXTRAORDINARIAS</t>
  </si>
  <si>
    <t>5510 Estimaciones, Depreciaciones, Deterioros, Obsolescencia y Amortizaciones</t>
  </si>
  <si>
    <t>5511 Estimaciones por Pérdida o Deterioro de Activos Circulantes</t>
  </si>
  <si>
    <t>5512 Estimaciones por Pérdida o Deterioro de Activo No Circulante</t>
  </si>
  <si>
    <t>5513 Depreciación de Bienes Inmuebles</t>
  </si>
  <si>
    <t>5514 Depreciación de Infraestructura</t>
  </si>
  <si>
    <t>5515 Depreciación de Bienes Muebles</t>
  </si>
  <si>
    <t>5516 Deterioro de los Activos Biológicos</t>
  </si>
  <si>
    <t>5517 Amortización de Activos Intangibles</t>
  </si>
  <si>
    <t>5518 Disminución de Bienes por pérdida, obsolescencia y deterioro</t>
  </si>
  <si>
    <t>5520 Provisiones</t>
  </si>
  <si>
    <t>5521 Provisiones de Pasivos a Corto Plazo</t>
  </si>
  <si>
    <t>5522 Provisiones de Pasivos a Largo Plazo</t>
  </si>
  <si>
    <t>5530 Disminución de Inventarios</t>
  </si>
  <si>
    <t>5531 Disminución de Inventarios de Mercancías para Venta</t>
  </si>
  <si>
    <t>5532 Disminución de Inventarios de Mercancías Terminadas</t>
  </si>
  <si>
    <t>5533 Disminución de Inventarios de Mercancías en Proceso de Elaboración</t>
  </si>
  <si>
    <t>5534 Disminución de Inventarios de Materias Primas, Materiales y Suministros para Producción</t>
  </si>
  <si>
    <t>5535 Disminución de Almacén de Materiales y Suministros de Consumo</t>
  </si>
  <si>
    <t>5540 Aumento por Insuficiencia de Estimaciones por Pérdida o Deterioro u Obsolescencia</t>
  </si>
  <si>
    <t>5541 Aumento por Insuficiencia de Estimaciones por Pérdida o Deterioro u Obsolescencia</t>
  </si>
  <si>
    <t>5550 Aumento por Insuficiencia de Provisiones</t>
  </si>
  <si>
    <t>5551 Aumento por Insuficiencia de Provisiones</t>
  </si>
  <si>
    <t>5590 Otros Gastos</t>
  </si>
  <si>
    <t>5591 Gastos de Ejercicios Anteriores</t>
  </si>
  <si>
    <t>5592 Pérdidas por Responsabilidades</t>
  </si>
  <si>
    <t>5593 Bonificaciones y Descuentos Otorgados</t>
  </si>
  <si>
    <t>5594 Diferencias por Tipo de Cambio Negativas en Efectivo y Equivalentes</t>
  </si>
  <si>
    <t>5595 Diferencias de Cotizaciones Negativas en Valores Negociables</t>
  </si>
  <si>
    <t>5596 Resultado por Posición Monetaria</t>
  </si>
  <si>
    <t>5597 Pérdidas por Participación Patrimonial</t>
  </si>
  <si>
    <t>5599 Otros Gastos Varios</t>
  </si>
  <si>
    <t>5600 INVERSIÓN PÚBLICA</t>
  </si>
  <si>
    <t>5610 Inversión Pública No Capitalizable</t>
  </si>
  <si>
    <t>5611 Construcción en Bienes No Capitalizable</t>
  </si>
  <si>
    <t>2110 INCREMENTO EN CUENTAS POR PAGAR DE OPERACIÓN</t>
  </si>
  <si>
    <t>2111 Provisiones capítulo 1000</t>
  </si>
  <si>
    <t>2112 Provisiones capítulo 2000</t>
  </si>
  <si>
    <t>2113 Provisiones capítulo 3000</t>
  </si>
  <si>
    <t>2114 Provisiones capítulo 4000</t>
  </si>
  <si>
    <t>2115 Provisiones capítulo 8000</t>
  </si>
  <si>
    <t>(-) Movimientos de partidas (o rubros) que afectan al efectivo</t>
  </si>
  <si>
    <t>1120 INCREMENTO EN CUENTAS POR COBRAR DE OPERACIÓN</t>
  </si>
  <si>
    <t>1124 Ingresos por Recuperar CRI 10</t>
  </si>
  <si>
    <t>1124 Ingresos por Recuperar CRI 20</t>
  </si>
  <si>
    <t>1124 Ingresos por Recuperar CRI 30</t>
  </si>
  <si>
    <t>1124 Ingresos por Recuperar CRI 40</t>
  </si>
  <si>
    <t>1124 Ingresos por Recuperar CRI 50</t>
  </si>
  <si>
    <t>1124 Ingresos por Recuperar CRI 60</t>
  </si>
  <si>
    <t>1122 Cuentas por Cobrar CRI 70</t>
  </si>
  <si>
    <t>1122 Cuentas por Cobrar CRI 80</t>
  </si>
  <si>
    <t>1122 Cuentas por Cobrar CRI 90</t>
  </si>
  <si>
    <t>= Flujos de Efectivo Netos de las Actividades de Operación</t>
  </si>
  <si>
    <t>IV) CONCILIACIÓN DE LOS INGRESOS PRESUPUESTARIOS Y CONTABLES, ASÍ COMO</t>
  </si>
  <si>
    <t>ENTRE LOS EGRESOS PRESUPUESTARIOS Y LOS GASTOS CONTABLES</t>
  </si>
  <si>
    <t>Conciliación entre los Ingresos Presupuestarios y Contables</t>
  </si>
  <si>
    <t>Correspondiente del 1 de Enero al 31 de Diciembre de 2025</t>
  </si>
  <si>
    <t>(Cifras en pesos)</t>
  </si>
  <si>
    <t>1. Total de Ingresos Presupuestarios</t>
  </si>
  <si>
    <t>2. Más Ingresos Contables No Presupuestarios</t>
  </si>
  <si>
    <t>2.1 Ingresos Financieros</t>
  </si>
  <si>
    <t>EA (R 4.3.1)</t>
  </si>
  <si>
    <t>2.2 Incremento por Variación de Inventarios</t>
  </si>
  <si>
    <t>EA (R 4.3.2)</t>
  </si>
  <si>
    <t>2.3 Disminución del Exceso de Estimaciones por Pérdida o Deterioro u Obsolescencia</t>
  </si>
  <si>
    <t>EA (R 4.3.3)</t>
  </si>
  <si>
    <t>2.4 Disminución del Exceso de Provisiones</t>
  </si>
  <si>
    <t>EA (R 4.3.4)</t>
  </si>
  <si>
    <t>2.5 Otros Ingresos y Beneficios Varios</t>
  </si>
  <si>
    <t>EA (R 4.3.9)</t>
  </si>
  <si>
    <t>2.6 Otros Ingresos Contables No Presupuestarios</t>
  </si>
  <si>
    <t>3. Menos Ingresos Presupuestarios No Contables</t>
  </si>
  <si>
    <t>3.1 Aprovechamientos Patrimoniales</t>
  </si>
  <si>
    <t>EAI (CRI 62)</t>
  </si>
  <si>
    <t>3.2 Ingresos Derivados de Financiamientos</t>
  </si>
  <si>
    <t>EAI (CRI 0)</t>
  </si>
  <si>
    <t>3.3 Otros Ingresos Presupuestarios No Contables</t>
  </si>
  <si>
    <t>4. Total de Ingresos Contables (4 = 1 + 2 - 3)</t>
  </si>
  <si>
    <t>Conciliación entre los Egresos Presupuestarios y los Gastos Contables</t>
  </si>
  <si>
    <t>Correspondiente del Del 1 de Enero al 31 de Diciembre de 2025</t>
  </si>
  <si>
    <t>1. Total de Egresos Presupuestarios</t>
  </si>
  <si>
    <t>2. Menos Egresos Presupuestarios No Contables</t>
  </si>
  <si>
    <t>2.1  Materias Primas y Materiales de Producción y Comercialización</t>
  </si>
  <si>
    <t>EAEPE (COG 2300)</t>
  </si>
  <si>
    <t>2.2  Materiales y Suministros</t>
  </si>
  <si>
    <t>EAEPE (COG 2100, 2200, 2400, 2500, 2600, 2700, 2800 Y 2900)</t>
  </si>
  <si>
    <t>2.3  Mobiliario y Equipo de Administración</t>
  </si>
  <si>
    <t>EAEPE (COG 5100)</t>
  </si>
  <si>
    <t>2.4  Mobiliario y Equipo Educacional y Recreativo</t>
  </si>
  <si>
    <t>EAEPE (COG 5200)</t>
  </si>
  <si>
    <t>2.5  Equipo e Instrumental Médico y de Laboratorio</t>
  </si>
  <si>
    <t>EAEPE (COG 5300)</t>
  </si>
  <si>
    <t>2.6  Vehículos y Equipo de Transporte</t>
  </si>
  <si>
    <t>EAEPE (COG 5400)</t>
  </si>
  <si>
    <t>2.7  Equipo de Defensa y Seguridad</t>
  </si>
  <si>
    <t>EAEPE (COG 5500)</t>
  </si>
  <si>
    <t>2.8  Maquinaria, Otros Equipos y Herramientas</t>
  </si>
  <si>
    <t>EAEPE (COG 5600)</t>
  </si>
  <si>
    <t>2.9  Activos Biológicos</t>
  </si>
  <si>
    <t>EAEPE (COG 5700)</t>
  </si>
  <si>
    <t>2.10 Bienes Inmuebles</t>
  </si>
  <si>
    <t>EAEPE (COG 5800)</t>
  </si>
  <si>
    <t>2.11 Activos Intangibles</t>
  </si>
  <si>
    <t>EAEPE (COG 5900)</t>
  </si>
  <si>
    <t>2.12 Obra Pública en Bienes de Dominio Público</t>
  </si>
  <si>
    <t>EAEPE (COG 6100)</t>
  </si>
  <si>
    <t>2.13 Obra Pública en Bienes Propios</t>
  </si>
  <si>
    <t>EAEPE (COG 6200)</t>
  </si>
  <si>
    <t>2.14 Acciones y Participaciones de Capital</t>
  </si>
  <si>
    <t>EAEPE (COG 7200)</t>
  </si>
  <si>
    <t>2.15 Compra de Títulos y Valores</t>
  </si>
  <si>
    <t>EAEPE (COG 7300)</t>
  </si>
  <si>
    <t>2.16 Concesión de Préstamos</t>
  </si>
  <si>
    <t>EAEPE (COG 7400)</t>
  </si>
  <si>
    <t>2.17 Inversiones en Fideicomisos, Mandatos y Otros Análogos</t>
  </si>
  <si>
    <t>EAEPE (COG 7500)</t>
  </si>
  <si>
    <t>2.18 Provisiones para Contingencias y Otras Erogaciones Especiales</t>
  </si>
  <si>
    <t>EAEPE (COG 7900)</t>
  </si>
  <si>
    <t>2.19 Amortización de la Deuda Pública</t>
  </si>
  <si>
    <t>EAEPE (COG 9100)</t>
  </si>
  <si>
    <t>2.20 Adeudos de Ejercicios Fiscales Anteriores (ADEFAS)</t>
  </si>
  <si>
    <t>EAEPE (COG 9900)</t>
  </si>
  <si>
    <t>2.21 Otros Egresos Presupuestarios No Contables</t>
  </si>
  <si>
    <t>3. Más Gastos Contables No Presupuestarios</t>
  </si>
  <si>
    <t>3.1 Estimaciones, Depreciaciones, Deterioros, Obsolescencia y Amortizaciones</t>
  </si>
  <si>
    <t>EA (R 5.5.1)</t>
  </si>
  <si>
    <t>3.2 Provisiones</t>
  </si>
  <si>
    <t>EA (R 5.5.2)</t>
  </si>
  <si>
    <t>3.3 Disminución de Inventarios</t>
  </si>
  <si>
    <t>EA (R 5.5.3)</t>
  </si>
  <si>
    <t>3.4 Otros Gastos</t>
  </si>
  <si>
    <t>EA (R 5.5.9)</t>
  </si>
  <si>
    <t>3.5 Inversión Pública no Capitalizable</t>
  </si>
  <si>
    <t>EA (R 5.6.1)</t>
  </si>
  <si>
    <t>3.6 Materiales y Suministros (consumos)</t>
  </si>
  <si>
    <t>EA (R 5.1.2)</t>
  </si>
  <si>
    <t>3.7 Otros Gastos Contables No Presupuestarios</t>
  </si>
  <si>
    <t>4. Total de Gastos Contables (4 = 1 - 2 + 3)</t>
  </si>
  <si>
    <t>NOTAS DE MEMORIA</t>
  </si>
  <si>
    <t>CARGOS</t>
  </si>
  <si>
    <t>ABONOS</t>
  </si>
  <si>
    <t>7000 CUENTAS DE ORDEN CONTABLES</t>
  </si>
  <si>
    <t>7110 Valores en Custodia</t>
  </si>
  <si>
    <t>7120 Custodia de Valores</t>
  </si>
  <si>
    <t>7130 Instrumentos de Crédito Prestados a Formadores de Mercado</t>
  </si>
  <si>
    <t>7140 Préstamo de Instrumentos de Crédito a Formadores de Mercado y su Garantía</t>
  </si>
  <si>
    <t>7150 Instrumentos de Crédito Recibidos en Garantía de los Formadores de Mercado</t>
  </si>
  <si>
    <t>7160 Garantía de Créditos Recibidos de los Formadores de Mercado</t>
  </si>
  <si>
    <t>7210 Autorización para la Emisión de Bonos, Títulos y Valores de la Deuda Pública Interna</t>
  </si>
  <si>
    <t>7220 Autorización para la Emisión de Bonos, Títulos y Valores de la Deuda Pública Externa</t>
  </si>
  <si>
    <t>7230 Emisiones Autorizadas de la Deuda Pública Interna y Externa</t>
  </si>
  <si>
    <t>7240 Suscripción de Contratos de Préstamos y Otras Obligaciones de la Deuda Pública Interna</t>
  </si>
  <si>
    <t>7250 Suscripción de Contratos de Préstamos y Otras Obligaciones de la Deuda Pública Externa</t>
  </si>
  <si>
    <t>7260 Contratos de Préstamos y Otras Obligaciones de la Deuda Pública Interna y Externa</t>
  </si>
  <si>
    <t>7310 Avales Autorizados</t>
  </si>
  <si>
    <t>7320 Avales Firmados</t>
  </si>
  <si>
    <t>7330 Fianzas y Garantías Recibidas por Deudas a Cobrar</t>
  </si>
  <si>
    <t>7340 Fianzas y Garantías Recibidas</t>
  </si>
  <si>
    <t>7350 Fianzas Otorgadas para Respaldar Obligaciones no Fiscales del Gobierno</t>
  </si>
  <si>
    <t>7360 Fianzas Otorgadas del Gobierno para Respaldar Obligaciones no Fiscales</t>
  </si>
  <si>
    <t>7410 Demandas Judicial en Proceso de Resolución</t>
  </si>
  <si>
    <t>7420 Resolución de Demandas en Proceso Judicial</t>
  </si>
  <si>
    <t>7510 Contratos para Inversión Mediante Proyectos para Prestación de Servicios (PPS) y Similares</t>
  </si>
  <si>
    <t>7520 Inversión Pública Contratada Mediante Proyectos para Prestación de Servicios (PPS) y Similares</t>
  </si>
  <si>
    <t>7610 Bienes Bajo Contrato en Concesión</t>
  </si>
  <si>
    <t>7620 Contrato de Concesión por Bienes</t>
  </si>
  <si>
    <t>7630 Bienes Bajo Contrato en Comodato</t>
  </si>
  <si>
    <t>7640 Contrato de Comodato por Bienes</t>
  </si>
  <si>
    <t>8000 CUENTAS DE ORDEN PRESUPUESTARIAS</t>
  </si>
  <si>
    <t>8110 Ley de Ingresos Estimada</t>
  </si>
  <si>
    <t>8120 Ley de Ingresos por Ejecutar</t>
  </si>
  <si>
    <t>8130 Modificaciones a la Ley de Ingresos Estimada</t>
  </si>
  <si>
    <t>8140 Ley de Ingresos Devengada</t>
  </si>
  <si>
    <t>8150 Ley de Ingresos Recaudada</t>
  </si>
  <si>
    <t>8210 Presupuesto de Egresos Aprobado</t>
  </si>
  <si>
    <t>8220 Presupuesto de Egresos por Ejercer</t>
  </si>
  <si>
    <t>8230 Modificaciones al Presupuesto de Egresos Aprobado</t>
  </si>
  <si>
    <t>8240 Presupuesto de Egresos Comprometido</t>
  </si>
  <si>
    <t>8250 Presupuesto de Egresos Devengado</t>
  </si>
  <si>
    <t>8260 Presupuesto de Egresos Ejercido</t>
  </si>
  <si>
    <t>8270 Presupuesto de Egresos Pagado</t>
  </si>
  <si>
    <t>9000 CUENTAS DE CIERRE PRESUPUESTARIO</t>
  </si>
  <si>
    <t>9100 Superávit Financiero</t>
  </si>
  <si>
    <t>9200 Déficit Financiero</t>
  </si>
  <si>
    <t>9300 Adeudos de Ejercicios Fiscales Anteriores</t>
  </si>
  <si>
    <t>Bajo protesta de decir verdad declaramos que los Estados Financieros y sus Notas son razonablemente correctos y responsabilidad del emisor.</t>
  </si>
  <si>
    <t xml:space="preserve">      Ricardo Martínez Huaracha</t>
  </si>
  <si>
    <t xml:space="preserve">                               Fátima Karina López Jiménez</t>
  </si>
  <si>
    <t xml:space="preserve">     Director General y Liquidador</t>
  </si>
  <si>
    <t xml:space="preserve">   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</si>
</sst>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#,##0.00;\-#,##0.00;&quot; &quot;"/>
    <numFmt numFmtId="166" formatCode="#,##0.00_ ;\-#,##0.00\ "/>
    <numFmt numFmtId="167" formatCode="_-* #,##0.00_-;\-* #,##0.00_-;_-* &quot;-&quot;_-;_-@_-"/>
    <numFmt numFmtId="168" formatCode="#,##0_ ;\-#,##0\ "/>
  </numFmts>
  <fonts count="16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2060"/>
      <name val="Arial"/>
      <family val="2"/>
    </font>
    <font>
      <b/>
      <u/>
      <sz val="10"/>
      <color theme="1"/>
      <name val="Arial"/>
      <family val="2"/>
    </font>
    <font>
      <sz val="10"/>
      <name val="Arial"/>
      <family val="2"/>
    </font>
    <font>
      <u/>
      <sz val="10"/>
      <color theme="1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0"/>
      <color theme="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</cellStyleXfs>
  <cellXfs count="22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0" xfId="0" applyFont="1" applyFill="1"/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37" fontId="2" fillId="2" borderId="6" xfId="0" applyNumberFormat="1" applyFont="1" applyFill="1" applyBorder="1" applyAlignment="1">
      <alignment horizontal="center" vertical="center"/>
    </xf>
    <xf numFmtId="37" fontId="2" fillId="2" borderId="7" xfId="0" applyNumberFormat="1" applyFont="1" applyFill="1" applyBorder="1" applyAlignment="1">
      <alignment horizontal="center" vertical="center"/>
    </xf>
    <xf numFmtId="37" fontId="2" fillId="2" borderId="8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justify"/>
    </xf>
    <xf numFmtId="0" fontId="5" fillId="3" borderId="0" xfId="0" applyFont="1" applyFill="1" applyAlignment="1">
      <alignment horizontal="justify" wrapText="1"/>
    </xf>
    <xf numFmtId="0" fontId="6" fillId="3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49" fontId="2" fillId="2" borderId="9" xfId="0" applyNumberFormat="1" applyFont="1" applyFill="1" applyBorder="1" applyAlignment="1">
      <alignment horizontal="left"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left" wrapText="1"/>
    </xf>
    <xf numFmtId="41" fontId="7" fillId="3" borderId="10" xfId="0" applyNumberFormat="1" applyFont="1" applyFill="1" applyBorder="1" applyAlignment="1">
      <alignment horizontal="center" vertical="center"/>
    </xf>
    <xf numFmtId="49" fontId="7" fillId="3" borderId="10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/>
    <xf numFmtId="49" fontId="7" fillId="3" borderId="10" xfId="0" applyNumberFormat="1" applyFont="1" applyFill="1" applyBorder="1" applyAlignment="1">
      <alignment horizontal="left" vertical="center" wrapText="1"/>
    </xf>
    <xf numFmtId="41" fontId="3" fillId="3" borderId="10" xfId="0" applyNumberFormat="1" applyFont="1" applyFill="1" applyBorder="1"/>
    <xf numFmtId="164" fontId="7" fillId="3" borderId="10" xfId="0" applyNumberFormat="1" applyFont="1" applyFill="1" applyBorder="1" applyAlignment="1">
      <alignment horizontal="center" vertical="center"/>
    </xf>
    <xf numFmtId="165" fontId="3" fillId="3" borderId="10" xfId="0" applyNumberFormat="1" applyFont="1" applyFill="1" applyBorder="1"/>
    <xf numFmtId="165" fontId="3" fillId="3" borderId="10" xfId="0" applyNumberFormat="1" applyFont="1" applyFill="1" applyBorder="1" applyAlignment="1">
      <alignment wrapText="1"/>
    </xf>
    <xf numFmtId="165" fontId="3" fillId="3" borderId="10" xfId="0" applyNumberFormat="1" applyFont="1" applyFill="1" applyBorder="1" applyAlignment="1">
      <alignment horizontal="center"/>
    </xf>
    <xf numFmtId="165" fontId="3" fillId="3" borderId="0" xfId="0" applyNumberFormat="1" applyFont="1" applyFill="1"/>
    <xf numFmtId="164" fontId="3" fillId="3" borderId="10" xfId="0" applyNumberFormat="1" applyFont="1" applyFill="1" applyBorder="1"/>
    <xf numFmtId="165" fontId="3" fillId="3" borderId="11" xfId="0" applyNumberFormat="1" applyFont="1" applyFill="1" applyBorder="1" applyAlignment="1">
      <alignment wrapText="1"/>
    </xf>
    <xf numFmtId="41" fontId="2" fillId="2" borderId="9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41" fontId="2" fillId="3" borderId="0" xfId="0" applyNumberFormat="1" applyFont="1" applyFill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  <xf numFmtId="0" fontId="6" fillId="3" borderId="0" xfId="0" applyFont="1" applyFill="1"/>
    <xf numFmtId="0" fontId="8" fillId="3" borderId="0" xfId="0" applyFont="1" applyFill="1"/>
    <xf numFmtId="0" fontId="2" fillId="2" borderId="9" xfId="0" applyFont="1" applyFill="1" applyBorder="1" applyAlignment="1">
      <alignment horizontal="center" vertical="center"/>
    </xf>
    <xf numFmtId="38" fontId="3" fillId="3" borderId="10" xfId="0" applyNumberFormat="1" applyFont="1" applyFill="1" applyBorder="1"/>
    <xf numFmtId="49" fontId="7" fillId="3" borderId="10" xfId="0" applyNumberFormat="1" applyFont="1" applyFill="1" applyBorder="1" applyAlignment="1">
      <alignment horizontal="left" wrapText="1"/>
    </xf>
    <xf numFmtId="1" fontId="3" fillId="3" borderId="10" xfId="1" applyNumberFormat="1" applyFont="1" applyFill="1" applyBorder="1" applyAlignment="1">
      <alignment horizontal="right"/>
    </xf>
    <xf numFmtId="49" fontId="7" fillId="3" borderId="11" xfId="0" applyNumberFormat="1" applyFont="1" applyFill="1" applyBorder="1" applyAlignment="1">
      <alignment horizontal="left" wrapText="1"/>
    </xf>
    <xf numFmtId="0" fontId="3" fillId="3" borderId="0" xfId="0" applyFont="1" applyFill="1" applyAlignment="1">
      <alignment wrapText="1"/>
    </xf>
    <xf numFmtId="38" fontId="2" fillId="2" borderId="9" xfId="0" applyNumberFormat="1" applyFont="1" applyFill="1" applyBorder="1" applyAlignment="1">
      <alignment horizontal="right" vertical="center"/>
    </xf>
    <xf numFmtId="41" fontId="3" fillId="3" borderId="12" xfId="0" applyNumberFormat="1" applyFont="1" applyFill="1" applyBorder="1"/>
    <xf numFmtId="41" fontId="3" fillId="3" borderId="11" xfId="0" applyNumberFormat="1" applyFont="1" applyFill="1" applyBorder="1"/>
    <xf numFmtId="41" fontId="3" fillId="3" borderId="0" xfId="0" applyNumberFormat="1" applyFont="1" applyFill="1"/>
    <xf numFmtId="49" fontId="2" fillId="3" borderId="12" xfId="0" applyNumberFormat="1" applyFont="1" applyFill="1" applyBorder="1" applyAlignment="1">
      <alignment horizontal="left" wrapText="1"/>
    </xf>
    <xf numFmtId="165" fontId="3" fillId="3" borderId="12" xfId="0" applyNumberFormat="1" applyFont="1" applyFill="1" applyBorder="1"/>
    <xf numFmtId="49" fontId="2" fillId="3" borderId="10" xfId="0" applyNumberFormat="1" applyFont="1" applyFill="1" applyBorder="1" applyAlignment="1">
      <alignment horizontal="center" wrapText="1"/>
    </xf>
    <xf numFmtId="49" fontId="2" fillId="3" borderId="11" xfId="0" applyNumberFormat="1" applyFont="1" applyFill="1" applyBorder="1" applyAlignment="1">
      <alignment horizontal="left" wrapText="1"/>
    </xf>
    <xf numFmtId="165" fontId="3" fillId="3" borderId="11" xfId="0" applyNumberFormat="1" applyFont="1" applyFill="1" applyBorder="1"/>
    <xf numFmtId="49" fontId="2" fillId="3" borderId="0" xfId="0" applyNumberFormat="1" applyFont="1" applyFill="1" applyAlignment="1">
      <alignment horizontal="left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left" wrapText="1"/>
    </xf>
    <xf numFmtId="165" fontId="3" fillId="3" borderId="5" xfId="0" applyNumberFormat="1" applyFont="1" applyFill="1" applyBorder="1"/>
    <xf numFmtId="165" fontId="3" fillId="3" borderId="0" xfId="0" applyNumberFormat="1" applyFont="1" applyFill="1" applyAlignment="1">
      <alignment wrapText="1"/>
    </xf>
    <xf numFmtId="165" fontId="3" fillId="3" borderId="5" xfId="0" applyNumberFormat="1" applyFont="1" applyFill="1" applyBorder="1" applyAlignment="1">
      <alignment wrapText="1"/>
    </xf>
    <xf numFmtId="49" fontId="2" fillId="3" borderId="6" xfId="0" applyNumberFormat="1" applyFont="1" applyFill="1" applyBorder="1" applyAlignment="1">
      <alignment horizontal="left" wrapText="1"/>
    </xf>
    <xf numFmtId="165" fontId="3" fillId="3" borderId="7" xfId="0" applyNumberFormat="1" applyFont="1" applyFill="1" applyBorder="1"/>
    <xf numFmtId="165" fontId="3" fillId="3" borderId="8" xfId="0" applyNumberFormat="1" applyFont="1" applyFill="1" applyBorder="1"/>
    <xf numFmtId="165" fontId="2" fillId="2" borderId="13" xfId="0" applyNumberFormat="1" applyFont="1" applyFill="1" applyBorder="1"/>
    <xf numFmtId="165" fontId="2" fillId="2" borderId="14" xfId="0" applyNumberFormat="1" applyFont="1" applyFill="1" applyBorder="1"/>
    <xf numFmtId="165" fontId="2" fillId="2" borderId="15" xfId="0" applyNumberFormat="1" applyFont="1" applyFill="1" applyBorder="1"/>
    <xf numFmtId="165" fontId="2" fillId="3" borderId="0" xfId="0" applyNumberFormat="1" applyFont="1" applyFill="1"/>
    <xf numFmtId="165" fontId="3" fillId="3" borderId="0" xfId="0" applyNumberFormat="1" applyFont="1" applyFill="1" applyAlignment="1">
      <alignment vertical="center" wrapText="1"/>
    </xf>
    <xf numFmtId="165" fontId="3" fillId="3" borderId="5" xfId="0" applyNumberFormat="1" applyFont="1" applyFill="1" applyBorder="1" applyAlignment="1">
      <alignment vertical="center" wrapText="1"/>
    </xf>
    <xf numFmtId="1" fontId="3" fillId="3" borderId="10" xfId="0" applyNumberFormat="1" applyFont="1" applyFill="1" applyBorder="1"/>
    <xf numFmtId="1" fontId="7" fillId="3" borderId="10" xfId="0" applyNumberFormat="1" applyFont="1" applyFill="1" applyBorder="1"/>
    <xf numFmtId="41" fontId="9" fillId="3" borderId="10" xfId="0" applyNumberFormat="1" applyFont="1" applyFill="1" applyBorder="1"/>
    <xf numFmtId="49" fontId="7" fillId="3" borderId="10" xfId="0" applyNumberFormat="1" applyFont="1" applyFill="1" applyBorder="1" applyAlignment="1">
      <alignment horizontal="right" wrapText="1"/>
    </xf>
    <xf numFmtId="41" fontId="4" fillId="3" borderId="10" xfId="0" applyNumberFormat="1" applyFont="1" applyFill="1" applyBorder="1"/>
    <xf numFmtId="0" fontId="3" fillId="2" borderId="9" xfId="0" applyFont="1" applyFill="1" applyBorder="1"/>
    <xf numFmtId="49" fontId="7" fillId="3" borderId="0" xfId="0" applyNumberFormat="1" applyFont="1" applyFill="1" applyAlignment="1">
      <alignment horizontal="right" wrapText="1"/>
    </xf>
    <xf numFmtId="165" fontId="4" fillId="3" borderId="0" xfId="0" applyNumberFormat="1" applyFont="1" applyFill="1"/>
    <xf numFmtId="165" fontId="4" fillId="3" borderId="4" xfId="0" applyNumberFormat="1" applyFont="1" applyFill="1" applyBorder="1" applyAlignment="1">
      <alignment horizontal="center" vertical="center"/>
    </xf>
    <xf numFmtId="165" fontId="4" fillId="3" borderId="0" xfId="0" applyNumberFormat="1" applyFont="1" applyFill="1" applyAlignment="1">
      <alignment horizontal="center" vertical="center"/>
    </xf>
    <xf numFmtId="165" fontId="4" fillId="3" borderId="5" xfId="0" applyNumberFormat="1" applyFont="1" applyFill="1" applyBorder="1" applyAlignment="1">
      <alignment horizontal="center" vertical="center"/>
    </xf>
    <xf numFmtId="164" fontId="2" fillId="2" borderId="9" xfId="1" applyNumberFormat="1" applyFont="1" applyFill="1" applyBorder="1" applyAlignment="1">
      <alignment horizontal="center" vertical="center"/>
    </xf>
    <xf numFmtId="0" fontId="4" fillId="2" borderId="12" xfId="3" applyFont="1" applyFill="1" applyBorder="1" applyAlignment="1">
      <alignment horizontal="left" vertical="center" wrapText="1"/>
    </xf>
    <xf numFmtId="4" fontId="4" fillId="2" borderId="12" xfId="4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wrapText="1"/>
    </xf>
    <xf numFmtId="0" fontId="3" fillId="3" borderId="12" xfId="0" applyFont="1" applyFill="1" applyBorder="1" applyAlignment="1">
      <alignment wrapText="1"/>
    </xf>
    <xf numFmtId="4" fontId="3" fillId="3" borderId="12" xfId="0" applyNumberFormat="1" applyFont="1" applyFill="1" applyBorder="1"/>
    <xf numFmtId="0" fontId="4" fillId="3" borderId="4" xfId="0" applyFont="1" applyFill="1" applyBorder="1" applyAlignment="1">
      <alignment horizontal="center" wrapText="1"/>
    </xf>
    <xf numFmtId="0" fontId="3" fillId="3" borderId="10" xfId="0" applyFont="1" applyFill="1" applyBorder="1"/>
    <xf numFmtId="0" fontId="3" fillId="3" borderId="6" xfId="0" applyFont="1" applyFill="1" applyBorder="1" applyAlignment="1">
      <alignment wrapText="1"/>
    </xf>
    <xf numFmtId="0" fontId="3" fillId="3" borderId="11" xfId="0" applyFont="1" applyFill="1" applyBorder="1"/>
    <xf numFmtId="4" fontId="4" fillId="2" borderId="9" xfId="4" applyNumberFormat="1" applyFont="1" applyFill="1" applyBorder="1" applyAlignment="1">
      <alignment horizontal="center" vertical="center" wrapText="1"/>
    </xf>
    <xf numFmtId="41" fontId="4" fillId="3" borderId="11" xfId="0" applyNumberFormat="1" applyFont="1" applyFill="1" applyBorder="1"/>
    <xf numFmtId="49" fontId="7" fillId="3" borderId="10" xfId="0" applyNumberFormat="1" applyFont="1" applyFill="1" applyBorder="1" applyAlignment="1">
      <alignment horizontal="left"/>
    </xf>
    <xf numFmtId="166" fontId="7" fillId="3" borderId="0" xfId="0" applyNumberFormat="1" applyFont="1" applyFill="1"/>
    <xf numFmtId="0" fontId="11" fillId="0" borderId="11" xfId="0" applyFont="1" applyBorder="1" applyAlignment="1">
      <alignment wrapText="1"/>
    </xf>
    <xf numFmtId="49" fontId="2" fillId="3" borderId="0" xfId="0" applyNumberFormat="1" applyFont="1" applyFill="1" applyAlignment="1">
      <alignment horizontal="right" wrapText="1"/>
    </xf>
    <xf numFmtId="0" fontId="4" fillId="2" borderId="9" xfId="3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wrapText="1"/>
    </xf>
    <xf numFmtId="49" fontId="3" fillId="3" borderId="12" xfId="0" applyNumberFormat="1" applyFont="1" applyFill="1" applyBorder="1" applyAlignment="1">
      <alignment wrapText="1"/>
    </xf>
    <xf numFmtId="4" fontId="3" fillId="3" borderId="2" xfId="4" applyNumberFormat="1" applyFont="1" applyFill="1" applyBorder="1" applyAlignment="1">
      <alignment horizontal="center" wrapText="1"/>
    </xf>
    <xf numFmtId="4" fontId="3" fillId="3" borderId="12" xfId="4" applyNumberFormat="1" applyFont="1" applyFill="1" applyBorder="1" applyAlignment="1">
      <alignment wrapText="1"/>
    </xf>
    <xf numFmtId="4" fontId="3" fillId="3" borderId="0" xfId="4" applyNumberFormat="1" applyFont="1" applyFill="1" applyBorder="1" applyAlignment="1">
      <alignment horizontal="center" wrapText="1"/>
    </xf>
    <xf numFmtId="4" fontId="3" fillId="3" borderId="10" xfId="4" applyNumberFormat="1" applyFont="1" applyFill="1" applyBorder="1" applyAlignment="1">
      <alignment wrapText="1"/>
    </xf>
    <xf numFmtId="49" fontId="3" fillId="3" borderId="6" xfId="0" applyNumberFormat="1" applyFont="1" applyFill="1" applyBorder="1" applyAlignment="1">
      <alignment wrapText="1"/>
    </xf>
    <xf numFmtId="49" fontId="3" fillId="3" borderId="11" xfId="0" applyNumberFormat="1" applyFont="1" applyFill="1" applyBorder="1" applyAlignment="1">
      <alignment wrapText="1"/>
    </xf>
    <xf numFmtId="4" fontId="3" fillId="3" borderId="7" xfId="4" applyNumberFormat="1" applyFont="1" applyFill="1" applyBorder="1" applyAlignment="1">
      <alignment horizontal="center" wrapText="1"/>
    </xf>
    <xf numFmtId="4" fontId="3" fillId="3" borderId="11" xfId="4" applyNumberFormat="1" applyFont="1" applyFill="1" applyBorder="1" applyAlignment="1">
      <alignment wrapText="1"/>
    </xf>
    <xf numFmtId="0" fontId="3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" fontId="2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164" fontId="3" fillId="3" borderId="0" xfId="1" applyNumberFormat="1" applyFont="1" applyFill="1"/>
    <xf numFmtId="4" fontId="3" fillId="3" borderId="2" xfId="4" applyNumberFormat="1" applyFont="1" applyFill="1" applyBorder="1" applyAlignment="1">
      <alignment wrapText="1"/>
    </xf>
    <xf numFmtId="49" fontId="4" fillId="3" borderId="4" xfId="0" applyNumberFormat="1" applyFont="1" applyFill="1" applyBorder="1" applyAlignment="1">
      <alignment horizontal="center" wrapText="1"/>
    </xf>
    <xf numFmtId="49" fontId="3" fillId="3" borderId="10" xfId="0" applyNumberFormat="1" applyFont="1" applyFill="1" applyBorder="1" applyAlignment="1">
      <alignment wrapText="1"/>
    </xf>
    <xf numFmtId="4" fontId="3" fillId="3" borderId="0" xfId="4" applyNumberFormat="1" applyFont="1" applyFill="1" applyBorder="1" applyAlignment="1">
      <alignment wrapText="1"/>
    </xf>
    <xf numFmtId="4" fontId="3" fillId="3" borderId="7" xfId="4" applyNumberFormat="1" applyFont="1" applyFill="1" applyBorder="1" applyAlignment="1">
      <alignment wrapText="1"/>
    </xf>
    <xf numFmtId="49" fontId="2" fillId="2" borderId="12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right"/>
    </xf>
    <xf numFmtId="165" fontId="2" fillId="3" borderId="11" xfId="0" applyNumberFormat="1" applyFont="1" applyFill="1" applyBorder="1"/>
    <xf numFmtId="43" fontId="3" fillId="3" borderId="0" xfId="1" applyFont="1" applyFill="1"/>
    <xf numFmtId="43" fontId="3" fillId="3" borderId="0" xfId="1" applyFont="1" applyFill="1" applyAlignment="1">
      <alignment wrapText="1"/>
    </xf>
    <xf numFmtId="1" fontId="3" fillId="3" borderId="10" xfId="0" applyNumberFormat="1" applyFont="1" applyFill="1" applyBorder="1" applyAlignment="1">
      <alignment horizontal="right"/>
    </xf>
    <xf numFmtId="1" fontId="2" fillId="2" borderId="9" xfId="0" applyNumberFormat="1" applyFont="1" applyFill="1" applyBorder="1" applyAlignment="1">
      <alignment horizontal="right" vertical="center"/>
    </xf>
    <xf numFmtId="0" fontId="4" fillId="2" borderId="9" xfId="3" applyFont="1" applyFill="1" applyBorder="1" applyAlignment="1">
      <alignment horizontal="left" vertical="top" wrapText="1"/>
    </xf>
    <xf numFmtId="0" fontId="5" fillId="0" borderId="0" xfId="0" applyFont="1" applyAlignment="1">
      <alignment horizontal="left" wrapText="1"/>
    </xf>
    <xf numFmtId="165" fontId="3" fillId="3" borderId="12" xfId="0" applyNumberFormat="1" applyFont="1" applyFill="1" applyBorder="1" applyAlignment="1">
      <alignment horizontal="center"/>
    </xf>
    <xf numFmtId="10" fontId="3" fillId="3" borderId="10" xfId="2" applyNumberFormat="1" applyFont="1" applyFill="1" applyBorder="1" applyAlignment="1">
      <alignment horizontal="center"/>
    </xf>
    <xf numFmtId="49" fontId="7" fillId="0" borderId="10" xfId="0" applyNumberFormat="1" applyFont="1" applyBorder="1" applyAlignment="1">
      <alignment horizontal="left" wrapText="1"/>
    </xf>
    <xf numFmtId="165" fontId="3" fillId="0" borderId="10" xfId="0" applyNumberFormat="1" applyFont="1" applyBorder="1"/>
    <xf numFmtId="0" fontId="3" fillId="0" borderId="0" xfId="0" applyFont="1"/>
    <xf numFmtId="41" fontId="7" fillId="3" borderId="10" xfId="0" applyNumberFormat="1" applyFont="1" applyFill="1" applyBorder="1"/>
    <xf numFmtId="41" fontId="3" fillId="0" borderId="10" xfId="0" applyNumberFormat="1" applyFont="1" applyBorder="1"/>
    <xf numFmtId="10" fontId="3" fillId="3" borderId="11" xfId="2" applyNumberFormat="1" applyFont="1" applyFill="1" applyBorder="1" applyAlignment="1">
      <alignment horizontal="center"/>
    </xf>
    <xf numFmtId="10" fontId="2" fillId="2" borderId="9" xfId="2" applyNumberFormat="1" applyFont="1" applyFill="1" applyBorder="1" applyAlignment="1">
      <alignment horizontal="center" vertical="center"/>
    </xf>
    <xf numFmtId="41" fontId="3" fillId="3" borderId="0" xfId="0" applyNumberFormat="1" applyFont="1" applyFill="1" applyAlignment="1">
      <alignment wrapText="1"/>
    </xf>
    <xf numFmtId="0" fontId="4" fillId="2" borderId="12" xfId="3" applyFont="1" applyFill="1" applyBorder="1" applyAlignment="1">
      <alignment horizontal="center" vertical="center" wrapText="1"/>
    </xf>
    <xf numFmtId="4" fontId="3" fillId="3" borderId="10" xfId="4" applyNumberFormat="1" applyFont="1" applyFill="1" applyBorder="1" applyAlignment="1">
      <alignment horizontal="center" wrapText="1"/>
    </xf>
    <xf numFmtId="43" fontId="2" fillId="2" borderId="9" xfId="1" applyFont="1" applyFill="1" applyBorder="1" applyAlignment="1">
      <alignment horizontal="right" vertical="center"/>
    </xf>
    <xf numFmtId="4" fontId="2" fillId="2" borderId="9" xfId="0" applyNumberFormat="1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 wrapText="1"/>
    </xf>
    <xf numFmtId="167" fontId="3" fillId="3" borderId="0" xfId="0" applyNumberFormat="1" applyFont="1" applyFill="1"/>
    <xf numFmtId="49" fontId="2" fillId="2" borderId="15" xfId="0" applyNumberFormat="1" applyFont="1" applyFill="1" applyBorder="1" applyAlignment="1">
      <alignment vertical="center"/>
    </xf>
    <xf numFmtId="4" fontId="3" fillId="3" borderId="0" xfId="0" applyNumberFormat="1" applyFont="1" applyFill="1"/>
    <xf numFmtId="168" fontId="3" fillId="3" borderId="10" xfId="0" applyNumberFormat="1" applyFont="1" applyFill="1" applyBorder="1"/>
    <xf numFmtId="41" fontId="12" fillId="3" borderId="0" xfId="0" applyNumberFormat="1" applyFont="1" applyFill="1"/>
    <xf numFmtId="0" fontId="12" fillId="3" borderId="0" xfId="0" applyFont="1" applyFill="1"/>
    <xf numFmtId="165" fontId="3" fillId="3" borderId="3" xfId="0" applyNumberFormat="1" applyFont="1" applyFill="1" applyBorder="1"/>
    <xf numFmtId="0" fontId="4" fillId="2" borderId="9" xfId="4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left" wrapText="1"/>
    </xf>
    <xf numFmtId="3" fontId="4" fillId="3" borderId="9" xfId="0" applyNumberFormat="1" applyFont="1" applyFill="1" applyBorder="1"/>
    <xf numFmtId="3" fontId="3" fillId="3" borderId="9" xfId="0" applyNumberFormat="1" applyFont="1" applyFill="1" applyBorder="1"/>
    <xf numFmtId="49" fontId="7" fillId="3" borderId="9" xfId="0" applyNumberFormat="1" applyFont="1" applyFill="1" applyBorder="1" applyAlignment="1">
      <alignment horizontal="left" wrapText="1"/>
    </xf>
    <xf numFmtId="3" fontId="4" fillId="3" borderId="0" xfId="0" applyNumberFormat="1" applyFont="1" applyFill="1"/>
    <xf numFmtId="0" fontId="5" fillId="3" borderId="0" xfId="0" applyFont="1" applyFill="1" applyAlignment="1">
      <alignment horizontal="left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vertical="center"/>
    </xf>
    <xf numFmtId="0" fontId="13" fillId="2" borderId="15" xfId="0" applyFont="1" applyFill="1" applyBorder="1" applyAlignment="1">
      <alignment vertical="center"/>
    </xf>
    <xf numFmtId="0" fontId="13" fillId="3" borderId="0" xfId="0" applyFont="1" applyFill="1" applyAlignment="1">
      <alignment vertical="center" wrapText="1"/>
    </xf>
    <xf numFmtId="0" fontId="13" fillId="3" borderId="0" xfId="0" applyFont="1" applyFill="1" applyAlignment="1">
      <alignment vertical="center"/>
    </xf>
    <xf numFmtId="4" fontId="13" fillId="3" borderId="0" xfId="0" applyNumberFormat="1" applyFont="1" applyFill="1" applyAlignment="1">
      <alignment horizontal="center" vertical="center"/>
    </xf>
    <xf numFmtId="0" fontId="13" fillId="3" borderId="9" xfId="0" applyFont="1" applyFill="1" applyBorder="1" applyAlignment="1">
      <alignment vertical="center" wrapText="1"/>
    </xf>
    <xf numFmtId="1" fontId="3" fillId="3" borderId="9" xfId="0" applyNumberFormat="1" applyFont="1" applyFill="1" applyBorder="1"/>
    <xf numFmtId="1" fontId="4" fillId="3" borderId="9" xfId="0" applyNumberFormat="1" applyFont="1" applyFill="1" applyBorder="1"/>
    <xf numFmtId="0" fontId="14" fillId="3" borderId="9" xfId="0" applyFont="1" applyFill="1" applyBorder="1" applyAlignment="1">
      <alignment horizontal="left" vertical="center" wrapText="1"/>
    </xf>
    <xf numFmtId="0" fontId="12" fillId="3" borderId="0" xfId="0" applyFont="1" applyFill="1" applyAlignment="1">
      <alignment vertical="center"/>
    </xf>
    <xf numFmtId="0" fontId="14" fillId="3" borderId="13" xfId="0" applyFont="1" applyFill="1" applyBorder="1" applyAlignment="1">
      <alignment horizontal="left" vertical="center" wrapText="1"/>
    </xf>
    <xf numFmtId="0" fontId="14" fillId="3" borderId="15" xfId="0" applyFont="1" applyFill="1" applyBorder="1" applyAlignment="1">
      <alignment horizontal="left" vertical="center" wrapText="1"/>
    </xf>
    <xf numFmtId="0" fontId="14" fillId="3" borderId="0" xfId="0" applyFont="1" applyFill="1" applyAlignment="1">
      <alignment vertical="center"/>
    </xf>
    <xf numFmtId="0" fontId="14" fillId="3" borderId="13" xfId="0" applyFont="1" applyFill="1" applyBorder="1" applyAlignment="1">
      <alignment vertical="center"/>
    </xf>
    <xf numFmtId="0" fontId="14" fillId="3" borderId="15" xfId="0" applyFont="1" applyFill="1" applyBorder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13" fillId="2" borderId="9" xfId="0" applyFont="1" applyFill="1" applyBorder="1" applyAlignment="1">
      <alignment vertical="center"/>
    </xf>
    <xf numFmtId="4" fontId="12" fillId="3" borderId="0" xfId="0" applyNumberFormat="1" applyFont="1" applyFill="1"/>
    <xf numFmtId="43" fontId="3" fillId="3" borderId="0" xfId="0" applyNumberFormat="1" applyFont="1" applyFill="1"/>
    <xf numFmtId="0" fontId="3" fillId="3" borderId="0" xfId="0" applyFont="1" applyFill="1"/>
    <xf numFmtId="0" fontId="13" fillId="3" borderId="9" xfId="0" applyFont="1" applyFill="1" applyBorder="1" applyAlignment="1">
      <alignment vertical="center"/>
    </xf>
    <xf numFmtId="164" fontId="3" fillId="3" borderId="9" xfId="1" applyNumberFormat="1" applyFont="1" applyFill="1" applyBorder="1"/>
    <xf numFmtId="164" fontId="4" fillId="3" borderId="9" xfId="1" applyNumberFormat="1" applyFont="1" applyFill="1" applyBorder="1"/>
    <xf numFmtId="1" fontId="3" fillId="3" borderId="9" xfId="1" applyNumberFormat="1" applyFont="1" applyFill="1" applyBorder="1"/>
    <xf numFmtId="164" fontId="12" fillId="3" borderId="0" xfId="1" applyNumberFormat="1" applyFont="1" applyFill="1" applyAlignment="1">
      <alignment vertical="center" wrapText="1"/>
    </xf>
    <xf numFmtId="164" fontId="12" fillId="3" borderId="0" xfId="1" applyNumberFormat="1" applyFont="1" applyFill="1" applyAlignment="1">
      <alignment vertical="center"/>
    </xf>
    <xf numFmtId="0" fontId="15" fillId="3" borderId="0" xfId="0" applyFont="1" applyFill="1"/>
    <xf numFmtId="0" fontId="14" fillId="3" borderId="13" xfId="0" applyFont="1" applyFill="1" applyBorder="1" applyAlignment="1">
      <alignment horizontal="left" vertical="center"/>
    </xf>
    <xf numFmtId="0" fontId="14" fillId="3" borderId="15" xfId="0" applyFont="1" applyFill="1" applyBorder="1" applyAlignment="1">
      <alignment horizontal="left" vertical="center"/>
    </xf>
    <xf numFmtId="164" fontId="3" fillId="3" borderId="0" xfId="1" applyNumberFormat="1" applyFont="1" applyFill="1" applyAlignment="1">
      <alignment vertical="center" wrapText="1"/>
    </xf>
    <xf numFmtId="0" fontId="14" fillId="3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horizontal="left" vertical="center"/>
    </xf>
    <xf numFmtId="164" fontId="14" fillId="3" borderId="0" xfId="1" applyNumberFormat="1" applyFont="1" applyFill="1" applyAlignment="1">
      <alignment horizontal="center" vertical="center"/>
    </xf>
    <xf numFmtId="0" fontId="13" fillId="2" borderId="9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wrapText="1"/>
    </xf>
    <xf numFmtId="0" fontId="5" fillId="3" borderId="0" xfId="0" applyFont="1" applyFill="1"/>
    <xf numFmtId="1" fontId="3" fillId="3" borderId="12" xfId="0" applyNumberFormat="1" applyFont="1" applyFill="1" applyBorder="1"/>
    <xf numFmtId="1" fontId="3" fillId="3" borderId="1" xfId="0" applyNumberFormat="1" applyFont="1" applyFill="1" applyBorder="1"/>
    <xf numFmtId="1" fontId="3" fillId="3" borderId="11" xfId="0" applyNumberFormat="1" applyFont="1" applyFill="1" applyBorder="1"/>
    <xf numFmtId="1" fontId="3" fillId="3" borderId="6" xfId="0" applyNumberFormat="1" applyFont="1" applyFill="1" applyBorder="1"/>
    <xf numFmtId="3" fontId="3" fillId="3" borderId="12" xfId="0" applyNumberFormat="1" applyFont="1" applyFill="1" applyBorder="1"/>
    <xf numFmtId="3" fontId="3" fillId="3" borderId="10" xfId="0" applyNumberFormat="1" applyFont="1" applyFill="1" applyBorder="1"/>
    <xf numFmtId="3" fontId="3" fillId="3" borderId="0" xfId="0" applyNumberFormat="1" applyFont="1" applyFill="1"/>
    <xf numFmtId="3" fontId="3" fillId="3" borderId="11" xfId="0" applyNumberFormat="1" applyFont="1" applyFill="1" applyBorder="1"/>
    <xf numFmtId="49" fontId="7" fillId="3" borderId="0" xfId="0" applyNumberFormat="1" applyFont="1" applyFill="1" applyAlignment="1">
      <alignment horizontal="left" wrapText="1"/>
    </xf>
    <xf numFmtId="3" fontId="2" fillId="2" borderId="9" xfId="0" applyNumberFormat="1" applyFont="1" applyFill="1" applyBorder="1" applyAlignment="1">
      <alignment horizontal="right" vertical="center"/>
    </xf>
    <xf numFmtId="164" fontId="2" fillId="2" borderId="9" xfId="1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7" fillId="3" borderId="0" xfId="3" applyFill="1" applyAlignment="1" applyProtection="1">
      <alignment horizontal="left" vertical="top" indent="19"/>
      <protection locked="0"/>
    </xf>
  </cellXfs>
  <cellStyles count="5">
    <cellStyle name="Millares" xfId="1" builtinId="3"/>
    <cellStyle name="Millares 2 2" xfId="4" xr:uid="{90618A88-627F-472E-AE64-3B6892295900}"/>
    <cellStyle name="Normal" xfId="0" builtinId="0"/>
    <cellStyle name="Normal 2 2" xfId="3" xr:uid="{3865AED6-52B0-4423-8B97-ADB083C5125B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5\ESTADOS%20FINANCIEROS%202025\12\SOLO%20ARCHIVOS%20DEFINITIVOS\12_2025_EFP_FOFI.xlsx" TargetMode="External"/><Relationship Id="rId1" Type="http://schemas.openxmlformats.org/officeDocument/2006/relationships/externalLinkPath" Target="/Users/MA%20DE%20LOURDES/Documents/2025/ESTADOS%20FINANCIEROS%202025/12/SOLO%20ARCHIVOS%20DEFINITIVOS/12_2025_EFP_FOF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VHP (2)"/>
      <sheetName val="VHP (3)"/>
      <sheetName val="CSF"/>
      <sheetName val="EFE"/>
      <sheetName val="EAA"/>
      <sheetName val="ADP"/>
      <sheetName val="IPC"/>
      <sheetName val="NOTAS"/>
      <sheetName val="Hoja1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-"/>
      <sheetName val="RBI-"/>
      <sheetName val="CBPE"/>
      <sheetName val="DGF"/>
      <sheetName val="EB"/>
      <sheetName val="MPAS"/>
      <sheetName val="OTL"/>
      <sheetName val="RBM 2"/>
      <sheetName val="RBM 2 con baja"/>
      <sheetName val="RBM 2 con baja MIMI"/>
      <sheetName val="RBM 2 con baja MIMI sep 2025"/>
      <sheetName val="RBM 2 con baja MIMI oct 25 elim"/>
      <sheetName val="RBM 2 con baja MIMI nov 25"/>
      <sheetName val="RBM"/>
      <sheetName val="AF VerticalHorizontal"/>
      <sheetName val="EA Comparativo"/>
      <sheetName val="ESF Comparativo"/>
    </sheetNames>
    <sheetDataSet>
      <sheetData sheetId="0"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49">
          <cell r="B49">
            <v>0</v>
          </cell>
          <cell r="C49">
            <v>0</v>
          </cell>
        </row>
        <row r="50">
          <cell r="B50">
            <v>0</v>
          </cell>
          <cell r="C50">
            <v>0</v>
          </cell>
        </row>
        <row r="51">
          <cell r="B51">
            <v>0</v>
          </cell>
          <cell r="C51">
            <v>0</v>
          </cell>
        </row>
        <row r="52">
          <cell r="B52">
            <v>0</v>
          </cell>
          <cell r="C52">
            <v>0</v>
          </cell>
        </row>
        <row r="53">
          <cell r="B53">
            <v>0</v>
          </cell>
          <cell r="C53">
            <v>0</v>
          </cell>
        </row>
        <row r="56">
          <cell r="B56">
            <v>10944731.589999998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8906967.1500000004</v>
          </cell>
        </row>
        <row r="62">
          <cell r="B62">
            <v>0</v>
          </cell>
        </row>
      </sheetData>
      <sheetData sheetId="1">
        <row r="36">
          <cell r="E36">
            <v>45276889.440000027</v>
          </cell>
          <cell r="F36">
            <v>66883209.92999994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0">
          <cell r="E10">
            <v>0</v>
          </cell>
        </row>
        <row r="14">
          <cell r="E14">
            <v>0</v>
          </cell>
        </row>
        <row r="16">
          <cell r="C16">
            <v>0</v>
          </cell>
          <cell r="E16">
            <v>107399909.43000002</v>
          </cell>
          <cell r="F16">
            <v>107399909.43000002</v>
          </cell>
        </row>
      </sheetData>
      <sheetData sheetId="13">
        <row r="24">
          <cell r="C24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44">
          <cell r="C44">
            <v>0</v>
          </cell>
          <cell r="E44">
            <v>0</v>
          </cell>
        </row>
        <row r="45">
          <cell r="C45">
            <v>0</v>
          </cell>
          <cell r="E45">
            <v>0</v>
          </cell>
        </row>
        <row r="46">
          <cell r="E46">
            <v>0</v>
          </cell>
        </row>
        <row r="47">
          <cell r="C47">
            <v>0</v>
          </cell>
          <cell r="E47">
            <v>0</v>
          </cell>
        </row>
        <row r="48">
          <cell r="E48">
            <v>0</v>
          </cell>
        </row>
        <row r="49">
          <cell r="C49">
            <v>0</v>
          </cell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4">
          <cell r="E54">
            <v>0</v>
          </cell>
        </row>
        <row r="55">
          <cell r="E55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4">
          <cell r="E64">
            <v>0</v>
          </cell>
        </row>
        <row r="70">
          <cell r="E70">
            <v>0</v>
          </cell>
        </row>
        <row r="76">
          <cell r="E76">
            <v>0</v>
          </cell>
        </row>
        <row r="77">
          <cell r="E77">
            <v>42271321.25</v>
          </cell>
          <cell r="F77">
            <v>42271321.25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46E15-7133-4A10-8829-889BBD19CC6A}">
  <sheetPr>
    <tabColor rgb="FF0000FF"/>
    <pageSetUpPr fitToPage="1"/>
  </sheetPr>
  <dimension ref="A1:L1007"/>
  <sheetViews>
    <sheetView tabSelected="1" topLeftCell="A964" zoomScale="80" zoomScaleNormal="80" workbookViewId="0">
      <selection activeCell="I914" sqref="I914"/>
    </sheetView>
  </sheetViews>
  <sheetFormatPr baseColWidth="10" defaultColWidth="13.33203125" defaultRowHeight="12.75" x14ac:dyDescent="0.2"/>
  <cols>
    <col min="1" max="1" width="6" style="4" customWidth="1"/>
    <col min="2" max="2" width="99.6640625" style="46" customWidth="1"/>
    <col min="3" max="3" width="19.1640625" style="4" bestFit="1" customWidth="1"/>
    <col min="4" max="4" width="22.6640625" style="4" customWidth="1"/>
    <col min="5" max="5" width="22.83203125" style="4" customWidth="1"/>
    <col min="6" max="6" width="20" style="4" customWidth="1"/>
    <col min="7" max="7" width="17.33203125" style="4" bestFit="1" customWidth="1"/>
    <col min="8" max="8" width="15.6640625" style="4" bestFit="1" customWidth="1"/>
    <col min="9" max="10" width="17.5" style="4" bestFit="1" customWidth="1"/>
    <col min="11" max="11" width="16.33203125" style="4" bestFit="1" customWidth="1"/>
    <col min="12" max="16384" width="13.33203125" style="4"/>
  </cols>
  <sheetData>
    <row r="1" spans="2:7" x14ac:dyDescent="0.2">
      <c r="B1" s="1" t="s">
        <v>0</v>
      </c>
      <c r="C1" s="2"/>
      <c r="D1" s="2"/>
      <c r="E1" s="2"/>
      <c r="F1" s="2"/>
      <c r="G1" s="3"/>
    </row>
    <row r="2" spans="2:7" x14ac:dyDescent="0.2">
      <c r="B2" s="5" t="s">
        <v>1</v>
      </c>
      <c r="C2" s="6"/>
      <c r="D2" s="6"/>
      <c r="E2" s="6"/>
      <c r="F2" s="6"/>
      <c r="G2" s="7"/>
    </row>
    <row r="3" spans="2:7" x14ac:dyDescent="0.2">
      <c r="B3" s="8" t="s">
        <v>2</v>
      </c>
      <c r="C3" s="9"/>
      <c r="D3" s="9"/>
      <c r="E3" s="9"/>
      <c r="F3" s="9"/>
      <c r="G3" s="10"/>
    </row>
    <row r="4" spans="2:7" x14ac:dyDescent="0.2">
      <c r="B4" s="11"/>
      <c r="D4" s="12"/>
      <c r="E4" s="12"/>
      <c r="F4" s="12"/>
    </row>
    <row r="5" spans="2:7" x14ac:dyDescent="0.2">
      <c r="B5" s="13" t="s">
        <v>3</v>
      </c>
      <c r="C5" s="13"/>
      <c r="D5" s="13"/>
      <c r="E5" s="13"/>
      <c r="F5" s="13"/>
      <c r="G5" s="13"/>
    </row>
    <row r="6" spans="2:7" x14ac:dyDescent="0.2">
      <c r="B6" s="14"/>
      <c r="C6" s="14"/>
      <c r="D6" s="14"/>
      <c r="E6" s="14"/>
      <c r="F6" s="14"/>
      <c r="G6" s="14"/>
    </row>
    <row r="7" spans="2:7" x14ac:dyDescent="0.2">
      <c r="B7" s="15" t="s">
        <v>4</v>
      </c>
      <c r="C7" s="16"/>
      <c r="D7" s="12"/>
      <c r="E7" s="12"/>
      <c r="F7" s="12"/>
    </row>
    <row r="8" spans="2:7" x14ac:dyDescent="0.2">
      <c r="B8" s="17"/>
      <c r="D8" s="12"/>
      <c r="E8" s="12"/>
      <c r="F8" s="12"/>
    </row>
    <row r="9" spans="2:7" x14ac:dyDescent="0.2">
      <c r="B9" s="15" t="s">
        <v>5</v>
      </c>
      <c r="D9" s="12"/>
      <c r="E9" s="12"/>
      <c r="F9" s="12"/>
    </row>
    <row r="11" spans="2:7" x14ac:dyDescent="0.2">
      <c r="B11" s="18" t="s">
        <v>6</v>
      </c>
    </row>
    <row r="12" spans="2:7" x14ac:dyDescent="0.2">
      <c r="B12" s="19"/>
    </row>
    <row r="13" spans="2:7" x14ac:dyDescent="0.2">
      <c r="B13" s="20" t="s">
        <v>7</v>
      </c>
      <c r="C13" s="21" t="s">
        <v>8</v>
      </c>
      <c r="D13" s="21" t="s">
        <v>9</v>
      </c>
      <c r="E13" s="21" t="s">
        <v>10</v>
      </c>
    </row>
    <row r="14" spans="2:7" x14ac:dyDescent="0.2">
      <c r="B14" s="22" t="s">
        <v>11</v>
      </c>
      <c r="C14" s="23"/>
      <c r="D14" s="24"/>
      <c r="E14" s="25">
        <f>SUM(C14:C17)</f>
        <v>0</v>
      </c>
    </row>
    <row r="15" spans="2:7" ht="12.75" customHeight="1" x14ac:dyDescent="0.2">
      <c r="B15" s="26" t="s">
        <v>12</v>
      </c>
      <c r="C15" s="27">
        <v>0</v>
      </c>
      <c r="D15" s="24" t="s">
        <v>13</v>
      </c>
      <c r="E15" s="28"/>
    </row>
    <row r="16" spans="2:7" ht="12.75" customHeight="1" x14ac:dyDescent="0.2">
      <c r="B16" s="26" t="s">
        <v>14</v>
      </c>
      <c r="C16" s="27">
        <v>0</v>
      </c>
      <c r="D16" s="24" t="s">
        <v>13</v>
      </c>
      <c r="E16" s="28"/>
    </row>
    <row r="17" spans="2:7" x14ac:dyDescent="0.2">
      <c r="B17" s="26"/>
      <c r="C17" s="27"/>
      <c r="D17" s="24"/>
      <c r="E17" s="28"/>
    </row>
    <row r="18" spans="2:7" x14ac:dyDescent="0.2">
      <c r="B18" s="22" t="s">
        <v>15</v>
      </c>
      <c r="C18" s="27"/>
      <c r="D18" s="29"/>
      <c r="E18" s="25">
        <f>SUM(C18:C62)</f>
        <v>548449884</v>
      </c>
    </row>
    <row r="19" spans="2:7" ht="12.75" customHeight="1" x14ac:dyDescent="0.2">
      <c r="B19" s="30" t="s">
        <v>16</v>
      </c>
      <c r="C19" s="27">
        <v>19768701.390000001</v>
      </c>
      <c r="D19" s="31" t="s">
        <v>17</v>
      </c>
      <c r="E19" s="25"/>
      <c r="G19" s="32"/>
    </row>
    <row r="20" spans="2:7" ht="12.75" customHeight="1" x14ac:dyDescent="0.2">
      <c r="B20" s="30" t="s">
        <v>18</v>
      </c>
      <c r="C20" s="27">
        <v>9274.7800000000007</v>
      </c>
      <c r="D20" s="31" t="s">
        <v>17</v>
      </c>
      <c r="E20" s="25"/>
      <c r="G20" s="32"/>
    </row>
    <row r="21" spans="2:7" ht="12.75" customHeight="1" x14ac:dyDescent="0.2">
      <c r="B21" s="30" t="s">
        <v>19</v>
      </c>
      <c r="C21" s="27">
        <v>28755.24</v>
      </c>
      <c r="D21" s="31" t="s">
        <v>17</v>
      </c>
      <c r="E21" s="33"/>
      <c r="G21" s="32"/>
    </row>
    <row r="22" spans="2:7" ht="12.75" customHeight="1" x14ac:dyDescent="0.2">
      <c r="B22" s="30" t="s">
        <v>20</v>
      </c>
      <c r="C22" s="27">
        <v>6029764.7300000004</v>
      </c>
      <c r="D22" s="31" t="s">
        <v>17</v>
      </c>
      <c r="E22" s="33"/>
      <c r="G22" s="32"/>
    </row>
    <row r="23" spans="2:7" ht="12.75" customHeight="1" x14ac:dyDescent="0.2">
      <c r="B23" s="30" t="s">
        <v>21</v>
      </c>
      <c r="C23" s="27">
        <v>38272655.25</v>
      </c>
      <c r="D23" s="31" t="s">
        <v>17</v>
      </c>
      <c r="E23" s="33"/>
      <c r="G23" s="32"/>
    </row>
    <row r="24" spans="2:7" ht="12.75" customHeight="1" x14ac:dyDescent="0.2">
      <c r="B24" s="30" t="s">
        <v>22</v>
      </c>
      <c r="C24" s="27">
        <v>1111.05</v>
      </c>
      <c r="D24" s="31" t="s">
        <v>17</v>
      </c>
      <c r="E24" s="33"/>
      <c r="G24" s="32"/>
    </row>
    <row r="25" spans="2:7" ht="12.75" customHeight="1" x14ac:dyDescent="0.2">
      <c r="B25" s="30" t="s">
        <v>23</v>
      </c>
      <c r="C25" s="27">
        <v>10391.540000000001</v>
      </c>
      <c r="D25" s="31" t="s">
        <v>17</v>
      </c>
      <c r="E25" s="33"/>
      <c r="G25" s="32"/>
    </row>
    <row r="26" spans="2:7" ht="12.75" customHeight="1" x14ac:dyDescent="0.2">
      <c r="B26" s="30" t="s">
        <v>24</v>
      </c>
      <c r="C26" s="27">
        <v>18885148.68</v>
      </c>
      <c r="D26" s="31" t="s">
        <v>17</v>
      </c>
      <c r="E26" s="33"/>
      <c r="G26" s="32"/>
    </row>
    <row r="27" spans="2:7" ht="12.75" customHeight="1" x14ac:dyDescent="0.2">
      <c r="B27" s="30" t="s">
        <v>25</v>
      </c>
      <c r="C27" s="27">
        <v>313204.58</v>
      </c>
      <c r="D27" s="31" t="s">
        <v>17</v>
      </c>
      <c r="E27" s="33"/>
      <c r="G27" s="32"/>
    </row>
    <row r="28" spans="2:7" ht="12.75" customHeight="1" x14ac:dyDescent="0.2">
      <c r="B28" s="30" t="s">
        <v>26</v>
      </c>
      <c r="C28" s="27">
        <v>63592524.189999998</v>
      </c>
      <c r="D28" s="31" t="s">
        <v>17</v>
      </c>
      <c r="E28" s="33"/>
      <c r="G28" s="32"/>
    </row>
    <row r="29" spans="2:7" ht="12.75" customHeight="1" x14ac:dyDescent="0.2">
      <c r="B29" s="30" t="s">
        <v>27</v>
      </c>
      <c r="C29" s="27">
        <v>21740833.309999999</v>
      </c>
      <c r="D29" s="31" t="s">
        <v>17</v>
      </c>
      <c r="E29" s="33"/>
      <c r="G29" s="32"/>
    </row>
    <row r="30" spans="2:7" ht="12.75" customHeight="1" x14ac:dyDescent="0.2">
      <c r="B30" s="30" t="s">
        <v>28</v>
      </c>
      <c r="C30" s="27">
        <v>16760976.5</v>
      </c>
      <c r="D30" s="31" t="s">
        <v>17</v>
      </c>
      <c r="E30" s="33"/>
      <c r="G30" s="32"/>
    </row>
    <row r="31" spans="2:7" ht="12.75" customHeight="1" x14ac:dyDescent="0.2">
      <c r="B31" s="30" t="s">
        <v>29</v>
      </c>
      <c r="C31" s="27">
        <v>41078572.990000002</v>
      </c>
      <c r="D31" s="31" t="s">
        <v>17</v>
      </c>
      <c r="E31" s="33"/>
      <c r="G31" s="32"/>
    </row>
    <row r="32" spans="2:7" ht="12.75" customHeight="1" x14ac:dyDescent="0.2">
      <c r="B32" s="30" t="s">
        <v>30</v>
      </c>
      <c r="C32" s="27">
        <v>135486.35999999999</v>
      </c>
      <c r="D32" s="31" t="s">
        <v>17</v>
      </c>
      <c r="E32" s="33"/>
      <c r="G32" s="32"/>
    </row>
    <row r="33" spans="2:7" ht="12.75" customHeight="1" x14ac:dyDescent="0.2">
      <c r="B33" s="30" t="s">
        <v>31</v>
      </c>
      <c r="C33" s="27">
        <v>27724.3</v>
      </c>
      <c r="D33" s="31" t="s">
        <v>17</v>
      </c>
      <c r="E33" s="33"/>
      <c r="G33" s="32"/>
    </row>
    <row r="34" spans="2:7" ht="12.75" customHeight="1" x14ac:dyDescent="0.2">
      <c r="B34" s="30" t="s">
        <v>32</v>
      </c>
      <c r="C34" s="27">
        <v>3285187.58</v>
      </c>
      <c r="D34" s="31" t="s">
        <v>17</v>
      </c>
      <c r="E34" s="33"/>
      <c r="G34" s="32"/>
    </row>
    <row r="35" spans="2:7" ht="12.75" customHeight="1" x14ac:dyDescent="0.2">
      <c r="B35" s="30" t="s">
        <v>33</v>
      </c>
      <c r="C35" s="27">
        <v>28004553.600000001</v>
      </c>
      <c r="D35" s="31" t="s">
        <v>17</v>
      </c>
      <c r="E35" s="33"/>
      <c r="G35" s="32"/>
    </row>
    <row r="36" spans="2:7" ht="12.75" customHeight="1" x14ac:dyDescent="0.2">
      <c r="B36" s="30" t="s">
        <v>34</v>
      </c>
      <c r="C36" s="27">
        <v>3547.04</v>
      </c>
      <c r="D36" s="31" t="s">
        <v>17</v>
      </c>
      <c r="E36" s="33"/>
      <c r="G36" s="32"/>
    </row>
    <row r="37" spans="2:7" ht="12.75" customHeight="1" x14ac:dyDescent="0.2">
      <c r="B37" s="30" t="s">
        <v>35</v>
      </c>
      <c r="C37" s="27">
        <v>909111.31</v>
      </c>
      <c r="D37" s="31" t="s">
        <v>17</v>
      </c>
      <c r="E37" s="33"/>
      <c r="G37" s="32"/>
    </row>
    <row r="38" spans="2:7" ht="12.75" customHeight="1" x14ac:dyDescent="0.2">
      <c r="B38" s="30" t="s">
        <v>36</v>
      </c>
      <c r="C38" s="27">
        <v>1135907.6499999999</v>
      </c>
      <c r="D38" s="31" t="s">
        <v>17</v>
      </c>
      <c r="E38" s="33"/>
      <c r="G38" s="32"/>
    </row>
    <row r="39" spans="2:7" ht="12.75" customHeight="1" x14ac:dyDescent="0.2">
      <c r="B39" s="30" t="s">
        <v>37</v>
      </c>
      <c r="C39" s="27">
        <v>303773.17</v>
      </c>
      <c r="D39" s="31" t="s">
        <v>17</v>
      </c>
      <c r="E39" s="33"/>
      <c r="G39" s="32"/>
    </row>
    <row r="40" spans="2:7" ht="12.75" customHeight="1" x14ac:dyDescent="0.2">
      <c r="B40" s="30" t="s">
        <v>38</v>
      </c>
      <c r="C40" s="27">
        <v>263.75</v>
      </c>
      <c r="D40" s="31" t="s">
        <v>17</v>
      </c>
      <c r="E40" s="33"/>
      <c r="G40" s="32"/>
    </row>
    <row r="41" spans="2:7" ht="12.75" customHeight="1" x14ac:dyDescent="0.2">
      <c r="B41" s="30" t="s">
        <v>39</v>
      </c>
      <c r="C41" s="27">
        <v>48440.18</v>
      </c>
      <c r="D41" s="31" t="s">
        <v>17</v>
      </c>
      <c r="E41" s="33"/>
      <c r="G41" s="32"/>
    </row>
    <row r="42" spans="2:7" ht="12.75" customHeight="1" x14ac:dyDescent="0.2">
      <c r="B42" s="30" t="s">
        <v>40</v>
      </c>
      <c r="C42" s="27">
        <v>116254.19</v>
      </c>
      <c r="D42" s="31" t="s">
        <v>17</v>
      </c>
      <c r="E42" s="33"/>
      <c r="G42" s="32"/>
    </row>
    <row r="43" spans="2:7" ht="12.75" customHeight="1" x14ac:dyDescent="0.2">
      <c r="B43" s="30" t="s">
        <v>41</v>
      </c>
      <c r="C43" s="27">
        <v>71328.17</v>
      </c>
      <c r="D43" s="31" t="s">
        <v>17</v>
      </c>
      <c r="E43" s="33"/>
      <c r="G43" s="32"/>
    </row>
    <row r="44" spans="2:7" ht="12.75" customHeight="1" x14ac:dyDescent="0.2">
      <c r="B44" s="30" t="s">
        <v>42</v>
      </c>
      <c r="C44" s="27">
        <v>7816806.5700000003</v>
      </c>
      <c r="D44" s="31" t="s">
        <v>17</v>
      </c>
      <c r="E44" s="33"/>
      <c r="G44" s="32"/>
    </row>
    <row r="45" spans="2:7" ht="12.75" customHeight="1" x14ac:dyDescent="0.2">
      <c r="B45" s="30" t="s">
        <v>43</v>
      </c>
      <c r="C45" s="27">
        <v>628764.11</v>
      </c>
      <c r="D45" s="31" t="s">
        <v>17</v>
      </c>
      <c r="E45" s="33"/>
      <c r="G45" s="32"/>
    </row>
    <row r="46" spans="2:7" ht="12.75" customHeight="1" x14ac:dyDescent="0.2">
      <c r="B46" s="30" t="s">
        <v>44</v>
      </c>
      <c r="C46" s="27">
        <v>17992394.879999999</v>
      </c>
      <c r="D46" s="31" t="s">
        <v>17</v>
      </c>
      <c r="E46" s="33"/>
      <c r="G46" s="32"/>
    </row>
    <row r="47" spans="2:7" ht="12.75" customHeight="1" x14ac:dyDescent="0.2">
      <c r="B47" s="30" t="s">
        <v>45</v>
      </c>
      <c r="C47" s="27">
        <v>42145.81</v>
      </c>
      <c r="D47" s="31" t="s">
        <v>17</v>
      </c>
      <c r="E47" s="33"/>
      <c r="G47" s="32"/>
    </row>
    <row r="48" spans="2:7" ht="12.75" customHeight="1" x14ac:dyDescent="0.2">
      <c r="B48" s="30" t="s">
        <v>46</v>
      </c>
      <c r="C48" s="27">
        <v>4604986.82</v>
      </c>
      <c r="D48" s="31" t="s">
        <v>17</v>
      </c>
      <c r="E48" s="33"/>
      <c r="G48" s="32"/>
    </row>
    <row r="49" spans="2:7" ht="12.75" customHeight="1" x14ac:dyDescent="0.2">
      <c r="B49" s="30" t="s">
        <v>47</v>
      </c>
      <c r="C49" s="27">
        <v>1988052.65</v>
      </c>
      <c r="D49" s="31" t="s">
        <v>17</v>
      </c>
      <c r="E49" s="33"/>
      <c r="G49" s="32"/>
    </row>
    <row r="50" spans="2:7" ht="12.75" customHeight="1" x14ac:dyDescent="0.2">
      <c r="B50" s="30" t="s">
        <v>48</v>
      </c>
      <c r="C50" s="27">
        <v>5902185.4699999997</v>
      </c>
      <c r="D50" s="31" t="s">
        <v>17</v>
      </c>
      <c r="E50" s="33"/>
      <c r="G50" s="32"/>
    </row>
    <row r="51" spans="2:7" ht="12.75" customHeight="1" x14ac:dyDescent="0.2">
      <c r="B51" s="30" t="s">
        <v>49</v>
      </c>
      <c r="C51" s="27">
        <v>165650347.53</v>
      </c>
      <c r="D51" s="31" t="s">
        <v>17</v>
      </c>
      <c r="E51" s="33"/>
      <c r="G51" s="32"/>
    </row>
    <row r="52" spans="2:7" ht="12.75" customHeight="1" x14ac:dyDescent="0.2">
      <c r="B52" s="30" t="s">
        <v>50</v>
      </c>
      <c r="C52" s="27">
        <v>7564</v>
      </c>
      <c r="D52" s="31" t="s">
        <v>17</v>
      </c>
      <c r="E52" s="33"/>
      <c r="G52" s="32"/>
    </row>
    <row r="53" spans="2:7" ht="12.75" customHeight="1" x14ac:dyDescent="0.2">
      <c r="B53" s="30" t="s">
        <v>51</v>
      </c>
      <c r="C53" s="27">
        <v>348726.44</v>
      </c>
      <c r="D53" s="31" t="s">
        <v>17</v>
      </c>
      <c r="E53" s="25"/>
      <c r="G53" s="32"/>
    </row>
    <row r="54" spans="2:7" x14ac:dyDescent="0.2">
      <c r="B54" s="30" t="s">
        <v>52</v>
      </c>
      <c r="C54" s="27">
        <v>318399.83</v>
      </c>
      <c r="D54" s="31" t="s">
        <v>17</v>
      </c>
      <c r="E54" s="33"/>
      <c r="G54" s="32"/>
    </row>
    <row r="55" spans="2:7" x14ac:dyDescent="0.2">
      <c r="B55" s="30" t="s">
        <v>53</v>
      </c>
      <c r="C55" s="27">
        <v>396885.31</v>
      </c>
      <c r="D55" s="31" t="s">
        <v>17</v>
      </c>
      <c r="E55" s="33"/>
      <c r="G55" s="32"/>
    </row>
    <row r="56" spans="2:7" x14ac:dyDescent="0.2">
      <c r="B56" s="30" t="s">
        <v>54</v>
      </c>
      <c r="C56" s="27">
        <v>2896481.8</v>
      </c>
      <c r="D56" s="31" t="s">
        <v>17</v>
      </c>
      <c r="E56" s="33"/>
      <c r="G56" s="32"/>
    </row>
    <row r="57" spans="2:7" x14ac:dyDescent="0.2">
      <c r="B57" s="30" t="s">
        <v>55</v>
      </c>
      <c r="C57" s="27">
        <v>2002.4</v>
      </c>
      <c r="D57" s="31" t="s">
        <v>17</v>
      </c>
      <c r="E57" s="33"/>
      <c r="G57" s="32"/>
    </row>
    <row r="58" spans="2:7" x14ac:dyDescent="0.2">
      <c r="B58" s="30" t="s">
        <v>56</v>
      </c>
      <c r="C58" s="27">
        <v>981530.02</v>
      </c>
      <c r="D58" s="31" t="s">
        <v>17</v>
      </c>
      <c r="E58" s="33"/>
      <c r="G58" s="32"/>
    </row>
    <row r="59" spans="2:7" x14ac:dyDescent="0.2">
      <c r="B59" s="30" t="s">
        <v>57</v>
      </c>
      <c r="C59" s="27">
        <v>20423803.100000001</v>
      </c>
      <c r="D59" s="31" t="s">
        <v>17</v>
      </c>
      <c r="E59" s="33"/>
      <c r="G59" s="32"/>
    </row>
    <row r="60" spans="2:7" x14ac:dyDescent="0.2">
      <c r="B60" s="30" t="s">
        <v>58</v>
      </c>
      <c r="C60" s="27">
        <v>10867.96</v>
      </c>
      <c r="D60" s="31" t="s">
        <v>17</v>
      </c>
      <c r="E60" s="33"/>
      <c r="G60" s="32"/>
    </row>
    <row r="61" spans="2:7" x14ac:dyDescent="0.2">
      <c r="B61" s="30" t="s">
        <v>59</v>
      </c>
      <c r="C61" s="27">
        <v>40168563.289999999</v>
      </c>
      <c r="D61" s="31" t="s">
        <v>17</v>
      </c>
      <c r="E61" s="33"/>
      <c r="G61" s="32"/>
    </row>
    <row r="62" spans="2:7" x14ac:dyDescent="0.2">
      <c r="B62" s="30" t="s">
        <v>60</v>
      </c>
      <c r="C62" s="27">
        <v>17735884.48</v>
      </c>
      <c r="D62" s="31" t="s">
        <v>17</v>
      </c>
      <c r="E62" s="33"/>
      <c r="G62" s="32"/>
    </row>
    <row r="63" spans="2:7" x14ac:dyDescent="0.2">
      <c r="B63" s="30"/>
      <c r="C63" s="27"/>
      <c r="D63" s="31"/>
      <c r="E63" s="33"/>
      <c r="G63" s="32"/>
    </row>
    <row r="64" spans="2:7" x14ac:dyDescent="0.2">
      <c r="B64" s="22" t="s">
        <v>61</v>
      </c>
      <c r="C64" s="27"/>
      <c r="D64" s="31"/>
      <c r="E64" s="25">
        <f>SUM(C64:C71)</f>
        <v>288102459.64999998</v>
      </c>
    </row>
    <row r="65" spans="2:5" ht="12.75" customHeight="1" x14ac:dyDescent="0.2">
      <c r="B65" s="30" t="s">
        <v>62</v>
      </c>
      <c r="C65" s="27">
        <v>27180.92</v>
      </c>
      <c r="D65" s="31" t="s">
        <v>17</v>
      </c>
      <c r="E65" s="33"/>
    </row>
    <row r="66" spans="2:5" ht="12.75" customHeight="1" x14ac:dyDescent="0.2">
      <c r="B66" s="30" t="s">
        <v>63</v>
      </c>
      <c r="C66" s="27">
        <v>1606997.74</v>
      </c>
      <c r="D66" s="31" t="s">
        <v>17</v>
      </c>
      <c r="E66" s="33"/>
    </row>
    <row r="67" spans="2:5" ht="12.75" customHeight="1" x14ac:dyDescent="0.2">
      <c r="B67" s="30" t="s">
        <v>64</v>
      </c>
      <c r="C67" s="27">
        <v>9741037.6400000006</v>
      </c>
      <c r="D67" s="31" t="s">
        <v>17</v>
      </c>
      <c r="E67" s="33"/>
    </row>
    <row r="68" spans="2:5" ht="12.75" customHeight="1" x14ac:dyDescent="0.2">
      <c r="B68" s="30" t="s">
        <v>65</v>
      </c>
      <c r="C68" s="27">
        <v>79793109.590000004</v>
      </c>
      <c r="D68" s="31" t="s">
        <v>17</v>
      </c>
      <c r="E68" s="33"/>
    </row>
    <row r="69" spans="2:5" ht="12.75" customHeight="1" x14ac:dyDescent="0.2">
      <c r="B69" s="30" t="s">
        <v>66</v>
      </c>
      <c r="C69" s="27">
        <v>96517211.599999994</v>
      </c>
      <c r="D69" s="31" t="s">
        <v>17</v>
      </c>
      <c r="E69" s="33"/>
    </row>
    <row r="70" spans="2:5" ht="12.75" customHeight="1" x14ac:dyDescent="0.2">
      <c r="B70" s="30" t="s">
        <v>67</v>
      </c>
      <c r="C70" s="27">
        <v>100416922.16</v>
      </c>
      <c r="D70" s="31" t="s">
        <v>17</v>
      </c>
      <c r="E70" s="33"/>
    </row>
    <row r="71" spans="2:5" x14ac:dyDescent="0.2">
      <c r="B71" s="34"/>
      <c r="C71" s="27"/>
      <c r="D71" s="31"/>
      <c r="E71" s="33"/>
    </row>
    <row r="72" spans="2:5" x14ac:dyDescent="0.2">
      <c r="B72" s="19"/>
      <c r="C72" s="35">
        <f>SUM(C14:C71)</f>
        <v>836552343.64999998</v>
      </c>
      <c r="D72" s="21"/>
      <c r="E72" s="36">
        <f>+E14+E18+E64</f>
        <v>836552343.64999998</v>
      </c>
    </row>
    <row r="73" spans="2:5" x14ac:dyDescent="0.2">
      <c r="B73" s="19"/>
      <c r="C73" s="19"/>
      <c r="D73" s="19"/>
      <c r="E73" s="19"/>
    </row>
    <row r="74" spans="2:5" x14ac:dyDescent="0.2">
      <c r="B74" s="19"/>
      <c r="C74" s="37"/>
      <c r="D74" s="38"/>
      <c r="E74" s="37"/>
    </row>
    <row r="75" spans="2:5" x14ac:dyDescent="0.2">
      <c r="B75" s="19"/>
      <c r="C75" s="37"/>
      <c r="D75" s="38"/>
      <c r="E75" s="37"/>
    </row>
    <row r="76" spans="2:5" x14ac:dyDescent="0.2">
      <c r="B76" s="39" t="s">
        <v>68</v>
      </c>
      <c r="C76" s="40"/>
    </row>
    <row r="77" spans="2:5" x14ac:dyDescent="0.2">
      <c r="B77" s="20" t="s">
        <v>69</v>
      </c>
      <c r="C77" s="21" t="s">
        <v>8</v>
      </c>
      <c r="D77" s="41">
        <v>2024</v>
      </c>
      <c r="E77" s="21" t="s">
        <v>70</v>
      </c>
    </row>
    <row r="78" spans="2:5" x14ac:dyDescent="0.2">
      <c r="B78" s="22" t="s">
        <v>71</v>
      </c>
      <c r="C78" s="27"/>
      <c r="D78" s="27"/>
      <c r="E78" s="27"/>
    </row>
    <row r="79" spans="2:5" ht="12.75" customHeight="1" x14ac:dyDescent="0.2">
      <c r="B79" s="30" t="s">
        <v>72</v>
      </c>
      <c r="C79" s="42">
        <v>54004.41</v>
      </c>
      <c r="D79" s="27"/>
      <c r="E79" s="27"/>
    </row>
    <row r="80" spans="2:5" ht="12.75" customHeight="1" x14ac:dyDescent="0.2">
      <c r="B80" s="30" t="s">
        <v>73</v>
      </c>
      <c r="C80" s="42">
        <v>1124031.5</v>
      </c>
      <c r="D80" s="27"/>
      <c r="E80" s="27"/>
    </row>
    <row r="81" spans="2:6" ht="12.75" customHeight="1" x14ac:dyDescent="0.2">
      <c r="B81" s="30" t="s">
        <v>74</v>
      </c>
      <c r="C81" s="42">
        <v>10000</v>
      </c>
      <c r="D81" s="27"/>
      <c r="E81" s="27"/>
    </row>
    <row r="82" spans="2:6" ht="12.75" customHeight="1" x14ac:dyDescent="0.2">
      <c r="B82" s="30" t="s">
        <v>75</v>
      </c>
      <c r="C82" s="42">
        <v>2452.91</v>
      </c>
      <c r="D82" s="27"/>
      <c r="E82" s="27"/>
    </row>
    <row r="83" spans="2:6" x14ac:dyDescent="0.2">
      <c r="B83" s="43"/>
      <c r="C83" s="27"/>
      <c r="D83" s="27"/>
      <c r="E83" s="27"/>
    </row>
    <row r="84" spans="2:6" x14ac:dyDescent="0.2">
      <c r="B84" s="22" t="s">
        <v>76</v>
      </c>
      <c r="C84" s="27"/>
      <c r="D84" s="27"/>
      <c r="E84" s="27"/>
    </row>
    <row r="85" spans="2:6" x14ac:dyDescent="0.2">
      <c r="B85" s="43" t="s">
        <v>77</v>
      </c>
      <c r="C85" s="44">
        <v>0</v>
      </c>
      <c r="D85" s="27"/>
      <c r="E85" s="27"/>
    </row>
    <row r="86" spans="2:6" x14ac:dyDescent="0.2">
      <c r="B86" s="45"/>
      <c r="C86" s="27"/>
      <c r="D86" s="27"/>
      <c r="E86" s="27"/>
    </row>
    <row r="87" spans="2:6" x14ac:dyDescent="0.2">
      <c r="C87" s="35">
        <f>SUM(C78:C86)</f>
        <v>1190488.8199999998</v>
      </c>
      <c r="D87" s="47">
        <f>SUM(D78:D86)</f>
        <v>0</v>
      </c>
      <c r="E87" s="47">
        <f>SUM(E78:E86)</f>
        <v>0</v>
      </c>
    </row>
    <row r="88" spans="2:6" x14ac:dyDescent="0.2">
      <c r="C88" s="37"/>
      <c r="D88" s="37"/>
      <c r="E88" s="37"/>
    </row>
    <row r="89" spans="2:6" x14ac:dyDescent="0.2">
      <c r="C89" s="37"/>
      <c r="D89" s="37"/>
      <c r="E89" s="37"/>
    </row>
    <row r="90" spans="2:6" x14ac:dyDescent="0.2">
      <c r="C90" s="37"/>
      <c r="D90" s="37"/>
      <c r="E90" s="37"/>
    </row>
    <row r="91" spans="2:6" x14ac:dyDescent="0.2">
      <c r="B91" s="20" t="s">
        <v>78</v>
      </c>
      <c r="C91" s="21" t="s">
        <v>8</v>
      </c>
      <c r="D91" s="21" t="s">
        <v>79</v>
      </c>
      <c r="E91" s="21" t="s">
        <v>80</v>
      </c>
      <c r="F91" s="21" t="s">
        <v>81</v>
      </c>
    </row>
    <row r="92" spans="2:6" ht="25.5" x14ac:dyDescent="0.2">
      <c r="B92" s="22" t="s">
        <v>82</v>
      </c>
      <c r="C92" s="48"/>
      <c r="D92" s="48"/>
      <c r="E92" s="48"/>
      <c r="F92" s="48"/>
    </row>
    <row r="93" spans="2:6" x14ac:dyDescent="0.2">
      <c r="B93" s="43" t="s">
        <v>83</v>
      </c>
      <c r="C93" s="27">
        <v>7821.13</v>
      </c>
      <c r="D93" s="27">
        <v>7821.13</v>
      </c>
      <c r="E93" s="42">
        <v>0</v>
      </c>
      <c r="F93" s="42">
        <v>0</v>
      </c>
    </row>
    <row r="94" spans="2:6" x14ac:dyDescent="0.2">
      <c r="B94" s="45"/>
      <c r="C94" s="27"/>
      <c r="D94" s="49"/>
      <c r="E94" s="42"/>
      <c r="F94" s="42"/>
    </row>
    <row r="95" spans="2:6" x14ac:dyDescent="0.2">
      <c r="C95" s="35">
        <f>SUM(C92:C94)</f>
        <v>7821.13</v>
      </c>
      <c r="D95" s="35">
        <f>SUM(D92:D94)</f>
        <v>7821.13</v>
      </c>
      <c r="E95" s="47">
        <f>SUM(E92:E94)</f>
        <v>0</v>
      </c>
      <c r="F95" s="47">
        <f>SUM(F92:F94)</f>
        <v>0</v>
      </c>
    </row>
    <row r="99" spans="2:4" x14ac:dyDescent="0.2">
      <c r="B99" s="18" t="s">
        <v>84</v>
      </c>
      <c r="C99" s="50"/>
    </row>
    <row r="100" spans="2:4" x14ac:dyDescent="0.2">
      <c r="B100" s="19"/>
    </row>
    <row r="101" spans="2:4" x14ac:dyDescent="0.2">
      <c r="B101" s="20" t="s">
        <v>85</v>
      </c>
      <c r="C101" s="21" t="s">
        <v>8</v>
      </c>
      <c r="D101" s="21" t="s">
        <v>86</v>
      </c>
    </row>
    <row r="102" spans="2:4" x14ac:dyDescent="0.2">
      <c r="B102" s="51" t="s">
        <v>87</v>
      </c>
      <c r="C102" s="52"/>
      <c r="D102" s="52">
        <v>0</v>
      </c>
    </row>
    <row r="103" spans="2:4" x14ac:dyDescent="0.2">
      <c r="B103" s="53" t="s">
        <v>88</v>
      </c>
      <c r="C103" s="29"/>
      <c r="D103" s="29">
        <v>0</v>
      </c>
    </row>
    <row r="104" spans="2:4" x14ac:dyDescent="0.2">
      <c r="B104" s="22" t="s">
        <v>89</v>
      </c>
      <c r="C104" s="29"/>
      <c r="D104" s="29"/>
    </row>
    <row r="105" spans="2:4" x14ac:dyDescent="0.2">
      <c r="B105" s="54"/>
      <c r="C105" s="55"/>
      <c r="D105" s="55">
        <v>0</v>
      </c>
    </row>
    <row r="106" spans="2:4" x14ac:dyDescent="0.2">
      <c r="B106" s="56"/>
      <c r="C106" s="47">
        <v>0</v>
      </c>
      <c r="D106" s="21"/>
    </row>
    <row r="107" spans="2:4" x14ac:dyDescent="0.2">
      <c r="B107" s="56"/>
      <c r="C107" s="38"/>
      <c r="D107" s="38"/>
    </row>
    <row r="108" spans="2:4" x14ac:dyDescent="0.2">
      <c r="B108" s="56"/>
      <c r="C108" s="38"/>
      <c r="D108" s="38"/>
    </row>
    <row r="109" spans="2:4" x14ac:dyDescent="0.2">
      <c r="B109" s="56"/>
    </row>
    <row r="110" spans="2:4" x14ac:dyDescent="0.2">
      <c r="B110" s="20" t="s">
        <v>90</v>
      </c>
      <c r="C110" s="21" t="s">
        <v>8</v>
      </c>
      <c r="D110" s="21" t="s">
        <v>86</v>
      </c>
    </row>
    <row r="111" spans="2:4" x14ac:dyDescent="0.2">
      <c r="B111" s="51" t="s">
        <v>91</v>
      </c>
      <c r="C111" s="27"/>
      <c r="D111" s="52">
        <v>0</v>
      </c>
    </row>
    <row r="112" spans="2:4" x14ac:dyDescent="0.2">
      <c r="B112" s="43" t="s">
        <v>92</v>
      </c>
      <c r="C112" s="27">
        <v>168825.64</v>
      </c>
      <c r="D112" s="29"/>
    </row>
    <row r="113" spans="2:8" x14ac:dyDescent="0.2">
      <c r="B113" s="43" t="s">
        <v>93</v>
      </c>
      <c r="C113" s="27">
        <v>15321107.58</v>
      </c>
      <c r="D113" s="29"/>
    </row>
    <row r="114" spans="2:8" x14ac:dyDescent="0.2">
      <c r="B114" s="54"/>
      <c r="C114" s="27"/>
      <c r="D114" s="55">
        <v>0</v>
      </c>
    </row>
    <row r="115" spans="2:8" x14ac:dyDescent="0.2">
      <c r="B115" s="56"/>
      <c r="C115" s="35">
        <f>SUM(C111:C114)</f>
        <v>15489933.220000001</v>
      </c>
      <c r="D115" s="21"/>
    </row>
    <row r="116" spans="2:8" x14ac:dyDescent="0.2">
      <c r="B116" s="56"/>
      <c r="C116" s="56"/>
      <c r="D116" s="56"/>
      <c r="E116" s="56"/>
    </row>
    <row r="117" spans="2:8" x14ac:dyDescent="0.2">
      <c r="B117" s="56"/>
      <c r="C117" s="56"/>
      <c r="D117" s="56"/>
      <c r="E117" s="56"/>
    </row>
    <row r="118" spans="2:8" x14ac:dyDescent="0.2">
      <c r="B118" s="18" t="s">
        <v>94</v>
      </c>
    </row>
    <row r="119" spans="2:8" x14ac:dyDescent="0.2">
      <c r="B119" s="19"/>
    </row>
    <row r="120" spans="2:8" ht="25.5" x14ac:dyDescent="0.2">
      <c r="B120" s="20" t="s">
        <v>95</v>
      </c>
      <c r="C120" s="21" t="s">
        <v>8</v>
      </c>
      <c r="D120" s="21" t="s">
        <v>9</v>
      </c>
      <c r="E120" s="21" t="s">
        <v>96</v>
      </c>
      <c r="F120" s="57" t="s">
        <v>97</v>
      </c>
      <c r="G120" s="21" t="s">
        <v>98</v>
      </c>
    </row>
    <row r="121" spans="2:8" x14ac:dyDescent="0.2">
      <c r="B121" s="58" t="s">
        <v>99</v>
      </c>
      <c r="C121" s="32"/>
      <c r="D121" s="32">
        <v>0</v>
      </c>
      <c r="E121" s="32">
        <v>0</v>
      </c>
      <c r="F121" s="32">
        <v>0</v>
      </c>
      <c r="G121" s="59">
        <v>0</v>
      </c>
    </row>
    <row r="122" spans="2:8" x14ac:dyDescent="0.2">
      <c r="B122" s="58"/>
      <c r="C122" s="60" t="s">
        <v>100</v>
      </c>
      <c r="D122" s="60"/>
      <c r="E122" s="60"/>
      <c r="F122" s="60"/>
      <c r="G122" s="61"/>
    </row>
    <row r="123" spans="2:8" x14ac:dyDescent="0.2">
      <c r="B123" s="58"/>
      <c r="C123" s="60"/>
      <c r="D123" s="60"/>
      <c r="E123" s="60"/>
      <c r="F123" s="60"/>
      <c r="G123" s="61"/>
    </row>
    <row r="124" spans="2:8" x14ac:dyDescent="0.2">
      <c r="B124" s="62"/>
      <c r="C124" s="63"/>
      <c r="D124" s="63">
        <v>0</v>
      </c>
      <c r="E124" s="63">
        <v>0</v>
      </c>
      <c r="F124" s="63">
        <v>0</v>
      </c>
      <c r="G124" s="64">
        <v>0</v>
      </c>
    </row>
    <row r="125" spans="2:8" x14ac:dyDescent="0.2">
      <c r="B125" s="56"/>
      <c r="C125" s="47">
        <v>0</v>
      </c>
      <c r="D125" s="65">
        <v>0</v>
      </c>
      <c r="E125" s="66">
        <v>0</v>
      </c>
      <c r="F125" s="66">
        <v>0</v>
      </c>
      <c r="G125" s="67">
        <v>0</v>
      </c>
    </row>
    <row r="126" spans="2:8" x14ac:dyDescent="0.2">
      <c r="B126" s="56"/>
      <c r="C126" s="56"/>
      <c r="D126" s="56"/>
      <c r="E126" s="56"/>
      <c r="F126" s="56"/>
      <c r="G126" s="56"/>
      <c r="H126" s="56"/>
    </row>
    <row r="127" spans="2:8" x14ac:dyDescent="0.2">
      <c r="B127" s="56"/>
      <c r="C127" s="68"/>
      <c r="D127" s="68"/>
      <c r="E127" s="68"/>
      <c r="F127" s="68"/>
      <c r="G127" s="68"/>
    </row>
    <row r="128" spans="2:8" x14ac:dyDescent="0.2">
      <c r="B128" s="20" t="s">
        <v>101</v>
      </c>
      <c r="C128" s="21" t="s">
        <v>8</v>
      </c>
      <c r="D128" s="21" t="s">
        <v>9</v>
      </c>
      <c r="E128" s="21" t="s">
        <v>96</v>
      </c>
      <c r="F128" s="57"/>
      <c r="G128" s="21"/>
    </row>
    <row r="129" spans="2:7" x14ac:dyDescent="0.2">
      <c r="B129" s="58" t="s">
        <v>102</v>
      </c>
      <c r="C129" s="32"/>
      <c r="D129" s="32">
        <v>0</v>
      </c>
      <c r="E129" s="32">
        <v>0</v>
      </c>
      <c r="F129" s="32">
        <v>0</v>
      </c>
      <c r="G129" s="59">
        <v>0</v>
      </c>
    </row>
    <row r="130" spans="2:7" x14ac:dyDescent="0.2">
      <c r="B130" s="58"/>
      <c r="C130" s="69" t="s">
        <v>103</v>
      </c>
      <c r="D130" s="69"/>
      <c r="E130" s="69"/>
      <c r="F130" s="69"/>
      <c r="G130" s="70"/>
    </row>
    <row r="131" spans="2:7" x14ac:dyDescent="0.2">
      <c r="B131" s="58"/>
      <c r="C131" s="69"/>
      <c r="D131" s="69"/>
      <c r="E131" s="69"/>
      <c r="F131" s="69"/>
      <c r="G131" s="70"/>
    </row>
    <row r="132" spans="2:7" x14ac:dyDescent="0.2">
      <c r="B132" s="58"/>
      <c r="C132" s="69"/>
      <c r="D132" s="69"/>
      <c r="E132" s="69"/>
      <c r="F132" s="69"/>
      <c r="G132" s="70"/>
    </row>
    <row r="133" spans="2:7" x14ac:dyDescent="0.2">
      <c r="B133" s="58"/>
      <c r="C133" s="69"/>
      <c r="D133" s="69"/>
      <c r="E133" s="69"/>
      <c r="F133" s="69"/>
      <c r="G133" s="70"/>
    </row>
    <row r="134" spans="2:7" x14ac:dyDescent="0.2">
      <c r="B134" s="62"/>
      <c r="C134" s="63"/>
      <c r="D134" s="63">
        <v>0</v>
      </c>
      <c r="E134" s="63">
        <v>0</v>
      </c>
      <c r="F134" s="63">
        <v>0</v>
      </c>
      <c r="G134" s="64">
        <v>0</v>
      </c>
    </row>
    <row r="135" spans="2:7" x14ac:dyDescent="0.2">
      <c r="B135" s="56"/>
      <c r="C135" s="47">
        <v>0</v>
      </c>
      <c r="D135" s="65">
        <v>0</v>
      </c>
      <c r="E135" s="66">
        <v>0</v>
      </c>
      <c r="F135" s="66">
        <v>0</v>
      </c>
      <c r="G135" s="67">
        <v>0</v>
      </c>
    </row>
    <row r="136" spans="2:7" x14ac:dyDescent="0.2">
      <c r="B136" s="56"/>
      <c r="C136" s="56"/>
      <c r="D136" s="56"/>
      <c r="E136" s="56"/>
      <c r="F136" s="56"/>
      <c r="G136" s="56"/>
    </row>
    <row r="137" spans="2:7" x14ac:dyDescent="0.2">
      <c r="B137" s="56"/>
      <c r="C137" s="68"/>
      <c r="D137" s="68"/>
      <c r="E137" s="68"/>
      <c r="F137" s="68"/>
      <c r="G137" s="68"/>
    </row>
    <row r="138" spans="2:7" x14ac:dyDescent="0.2">
      <c r="B138" s="20" t="s">
        <v>104</v>
      </c>
      <c r="C138" s="21" t="s">
        <v>8</v>
      </c>
      <c r="D138" s="21" t="s">
        <v>79</v>
      </c>
      <c r="E138" s="21" t="s">
        <v>80</v>
      </c>
      <c r="F138" s="21" t="s">
        <v>81</v>
      </c>
      <c r="G138" s="68"/>
    </row>
    <row r="139" spans="2:7" x14ac:dyDescent="0.2">
      <c r="B139" s="22" t="s">
        <v>105</v>
      </c>
      <c r="C139" s="71"/>
      <c r="D139" s="72"/>
      <c r="E139" s="72"/>
      <c r="F139" s="72"/>
      <c r="G139" s="68"/>
    </row>
    <row r="140" spans="2:7" ht="12.75" customHeight="1" x14ac:dyDescent="0.2">
      <c r="B140" s="43" t="s">
        <v>106</v>
      </c>
      <c r="C140" s="27">
        <v>382440582.25</v>
      </c>
      <c r="D140" s="72"/>
      <c r="E140" s="72"/>
      <c r="F140" s="72"/>
      <c r="G140" s="68"/>
    </row>
    <row r="141" spans="2:7" ht="12.75" customHeight="1" x14ac:dyDescent="0.2">
      <c r="B141" s="43" t="s">
        <v>107</v>
      </c>
      <c r="C141" s="27">
        <v>283978645.88999999</v>
      </c>
      <c r="D141" s="72"/>
      <c r="E141" s="72"/>
      <c r="F141" s="72"/>
      <c r="G141" s="68"/>
    </row>
    <row r="142" spans="2:7" ht="12.75" customHeight="1" x14ac:dyDescent="0.2">
      <c r="B142" s="43" t="s">
        <v>108</v>
      </c>
      <c r="C142" s="27">
        <v>154733351.13999999</v>
      </c>
      <c r="D142" s="72"/>
      <c r="E142" s="72"/>
      <c r="F142" s="72"/>
      <c r="G142" s="68"/>
    </row>
    <row r="143" spans="2:7" ht="12.75" customHeight="1" x14ac:dyDescent="0.2">
      <c r="B143" s="43" t="s">
        <v>109</v>
      </c>
      <c r="C143" s="27">
        <v>43395.88</v>
      </c>
      <c r="D143" s="72"/>
      <c r="E143" s="72"/>
      <c r="F143" s="72"/>
      <c r="G143" s="68"/>
    </row>
    <row r="144" spans="2:7" ht="12.75" customHeight="1" x14ac:dyDescent="0.2">
      <c r="B144" s="43" t="s">
        <v>110</v>
      </c>
      <c r="C144" s="27">
        <v>13816809.91</v>
      </c>
      <c r="D144" s="72"/>
      <c r="E144" s="72"/>
      <c r="F144" s="72"/>
      <c r="G144" s="68"/>
    </row>
    <row r="145" spans="2:7" ht="12.75" customHeight="1" x14ac:dyDescent="0.2">
      <c r="B145" s="43" t="s">
        <v>111</v>
      </c>
      <c r="C145" s="27">
        <v>11912372.710000001</v>
      </c>
      <c r="D145" s="72"/>
      <c r="E145" s="72"/>
      <c r="F145" s="72"/>
      <c r="G145" s="68"/>
    </row>
    <row r="146" spans="2:7" x14ac:dyDescent="0.2">
      <c r="B146" s="45"/>
      <c r="C146" s="27"/>
      <c r="D146" s="73"/>
      <c r="E146" s="73"/>
      <c r="F146" s="73"/>
      <c r="G146" s="68"/>
    </row>
    <row r="147" spans="2:7" x14ac:dyDescent="0.2">
      <c r="B147" s="56"/>
      <c r="C147" s="35">
        <f>SUM(C140:C146)</f>
        <v>846925157.77999997</v>
      </c>
      <c r="D147" s="35">
        <f>SUM(D140:D146)</f>
        <v>0</v>
      </c>
      <c r="E147" s="35">
        <f>SUM(E140:E146)</f>
        <v>0</v>
      </c>
      <c r="F147" s="35">
        <f>SUM(F140:F146)</f>
        <v>0</v>
      </c>
      <c r="G147" s="68"/>
    </row>
    <row r="148" spans="2:7" x14ac:dyDescent="0.2">
      <c r="B148" s="56"/>
      <c r="C148" s="68"/>
      <c r="D148" s="68"/>
      <c r="E148" s="68"/>
      <c r="F148" s="68"/>
      <c r="G148" s="68"/>
    </row>
    <row r="149" spans="2:7" x14ac:dyDescent="0.2">
      <c r="B149" s="56"/>
      <c r="C149" s="68"/>
      <c r="D149" s="68"/>
      <c r="E149" s="68"/>
      <c r="F149" s="68"/>
      <c r="G149" s="68"/>
    </row>
    <row r="150" spans="2:7" x14ac:dyDescent="0.2">
      <c r="B150" s="18" t="s">
        <v>112</v>
      </c>
      <c r="C150" s="50"/>
    </row>
    <row r="151" spans="2:7" x14ac:dyDescent="0.2">
      <c r="B151" s="19"/>
    </row>
    <row r="152" spans="2:7" x14ac:dyDescent="0.2">
      <c r="B152" s="20" t="s">
        <v>113</v>
      </c>
      <c r="C152" s="21" t="s">
        <v>114</v>
      </c>
      <c r="D152" s="21" t="s">
        <v>115</v>
      </c>
      <c r="E152" s="21" t="s">
        <v>116</v>
      </c>
      <c r="F152" s="21" t="s">
        <v>117</v>
      </c>
    </row>
    <row r="153" spans="2:7" x14ac:dyDescent="0.2">
      <c r="B153" s="22" t="s">
        <v>118</v>
      </c>
      <c r="C153" s="27"/>
      <c r="D153" s="27"/>
      <c r="E153" s="27"/>
      <c r="F153" s="29"/>
    </row>
    <row r="154" spans="2:7" x14ac:dyDescent="0.2">
      <c r="B154" s="22" t="s">
        <v>119</v>
      </c>
      <c r="C154" s="27"/>
      <c r="D154" s="27"/>
      <c r="E154" s="27"/>
      <c r="F154" s="29"/>
    </row>
    <row r="155" spans="2:7" x14ac:dyDescent="0.2">
      <c r="B155" s="43" t="s">
        <v>120</v>
      </c>
      <c r="C155" s="27">
        <v>2366826</v>
      </c>
      <c r="D155" s="27">
        <v>2229641.1</v>
      </c>
      <c r="E155" s="27">
        <f>+D155-C155</f>
        <v>-137184.89999999991</v>
      </c>
      <c r="F155" s="29"/>
    </row>
    <row r="156" spans="2:7" x14ac:dyDescent="0.2">
      <c r="B156" s="43"/>
      <c r="C156" s="27"/>
      <c r="D156" s="27"/>
      <c r="E156" s="27"/>
      <c r="F156" s="29"/>
    </row>
    <row r="157" spans="2:7" x14ac:dyDescent="0.2">
      <c r="B157" s="74" t="s">
        <v>121</v>
      </c>
      <c r="C157" s="75">
        <f>+C155</f>
        <v>2366826</v>
      </c>
      <c r="D157" s="75">
        <f>+D155</f>
        <v>2229641.1</v>
      </c>
      <c r="E157" s="75">
        <f>+D157-C157</f>
        <v>-137184.89999999991</v>
      </c>
      <c r="F157" s="29"/>
    </row>
    <row r="158" spans="2:7" x14ac:dyDescent="0.2">
      <c r="B158" s="22" t="s">
        <v>122</v>
      </c>
      <c r="C158" s="27"/>
      <c r="D158" s="27"/>
      <c r="E158" s="27"/>
      <c r="F158" s="29"/>
    </row>
    <row r="159" spans="2:7" x14ac:dyDescent="0.2">
      <c r="B159" s="43" t="s">
        <v>123</v>
      </c>
      <c r="C159" s="27">
        <v>2150122.38</v>
      </c>
      <c r="D159" s="27">
        <v>2160328</v>
      </c>
      <c r="E159" s="27">
        <f>+D159-C159</f>
        <v>10205.620000000112</v>
      </c>
      <c r="F159" s="29"/>
    </row>
    <row r="160" spans="2:7" x14ac:dyDescent="0.2">
      <c r="B160" s="43"/>
      <c r="C160" s="27"/>
      <c r="D160" s="27"/>
      <c r="E160" s="27"/>
      <c r="F160" s="29"/>
    </row>
    <row r="161" spans="2:8" x14ac:dyDescent="0.2">
      <c r="B161" s="74" t="s">
        <v>121</v>
      </c>
      <c r="C161" s="75">
        <f>+C159</f>
        <v>2150122.38</v>
      </c>
      <c r="D161" s="75">
        <f>+D159</f>
        <v>2160328</v>
      </c>
      <c r="E161" s="75">
        <f>+D161-C161</f>
        <v>10205.620000000112</v>
      </c>
      <c r="F161" s="29"/>
    </row>
    <row r="162" spans="2:8" x14ac:dyDescent="0.2">
      <c r="B162" s="54"/>
      <c r="C162" s="49"/>
      <c r="D162" s="49"/>
      <c r="E162" s="49"/>
      <c r="F162" s="55">
        <v>0</v>
      </c>
    </row>
    <row r="163" spans="2:8" x14ac:dyDescent="0.2">
      <c r="C163" s="35">
        <f>+C157+C161</f>
        <v>4516948.38</v>
      </c>
      <c r="D163" s="35">
        <f>+D157+D161</f>
        <v>4389969.0999999996</v>
      </c>
      <c r="E163" s="35">
        <f>+E157+E161</f>
        <v>-126979.2799999998</v>
      </c>
      <c r="F163" s="76"/>
    </row>
    <row r="164" spans="2:8" x14ac:dyDescent="0.2">
      <c r="C164" s="46"/>
      <c r="D164" s="46"/>
      <c r="E164" s="46"/>
      <c r="F164" s="46"/>
      <c r="G164" s="46"/>
    </row>
    <row r="165" spans="2:8" x14ac:dyDescent="0.2">
      <c r="B165" s="77"/>
      <c r="C165" s="78"/>
      <c r="D165" s="78"/>
      <c r="E165" s="78"/>
      <c r="F165" s="32"/>
    </row>
    <row r="166" spans="2:8" x14ac:dyDescent="0.2">
      <c r="B166" s="20" t="s">
        <v>113</v>
      </c>
      <c r="C166" s="21" t="s">
        <v>114</v>
      </c>
      <c r="D166" s="21" t="s">
        <v>115</v>
      </c>
      <c r="E166" s="21" t="s">
        <v>116</v>
      </c>
      <c r="F166" s="21" t="s">
        <v>117</v>
      </c>
    </row>
    <row r="167" spans="2:8" x14ac:dyDescent="0.2">
      <c r="B167" s="22" t="s">
        <v>124</v>
      </c>
      <c r="C167" s="27"/>
      <c r="D167" s="27"/>
      <c r="E167" s="27"/>
      <c r="F167" s="29"/>
    </row>
    <row r="168" spans="2:8" x14ac:dyDescent="0.2">
      <c r="B168" s="43" t="s">
        <v>125</v>
      </c>
      <c r="C168" s="27">
        <v>-1444422.59</v>
      </c>
      <c r="D168" s="27">
        <v>-1559144.74</v>
      </c>
      <c r="E168" s="27">
        <f>+D168-C168</f>
        <v>-114722.14999999991</v>
      </c>
      <c r="F168" s="29"/>
      <c r="H168" s="32"/>
    </row>
    <row r="169" spans="2:8" x14ac:dyDescent="0.2">
      <c r="B169" s="43" t="s">
        <v>126</v>
      </c>
      <c r="C169" s="27">
        <v>-1421372.39</v>
      </c>
      <c r="D169" s="27">
        <v>-1225937</v>
      </c>
      <c r="E169" s="27">
        <f>+D169-C169</f>
        <v>195435.3899999999</v>
      </c>
      <c r="F169" s="29"/>
    </row>
    <row r="170" spans="2:8" x14ac:dyDescent="0.2">
      <c r="B170" s="54"/>
      <c r="C170" s="27"/>
      <c r="D170" s="27"/>
      <c r="E170" s="27"/>
      <c r="F170" s="55">
        <v>0</v>
      </c>
    </row>
    <row r="171" spans="2:8" x14ac:dyDescent="0.2">
      <c r="C171" s="35">
        <f>SUM(C167:C170)</f>
        <v>-2865794.98</v>
      </c>
      <c r="D171" s="35">
        <f>SUM(D167:D170)</f>
        <v>-2785081.74</v>
      </c>
      <c r="E171" s="35">
        <f>SUM(E167:E170)</f>
        <v>80713.239999999991</v>
      </c>
      <c r="F171" s="76"/>
    </row>
    <row r="172" spans="2:8" x14ac:dyDescent="0.2">
      <c r="C172" s="46"/>
      <c r="D172" s="46"/>
      <c r="E172" s="46"/>
      <c r="F172" s="46"/>
    </row>
    <row r="173" spans="2:8" x14ac:dyDescent="0.2">
      <c r="C173" s="46"/>
      <c r="D173" s="46"/>
      <c r="E173" s="46"/>
      <c r="F173" s="46"/>
    </row>
    <row r="174" spans="2:8" x14ac:dyDescent="0.2">
      <c r="B174" s="20" t="s">
        <v>127</v>
      </c>
      <c r="C174" s="21" t="s">
        <v>114</v>
      </c>
      <c r="D174" s="21" t="s">
        <v>115</v>
      </c>
      <c r="E174" s="21" t="s">
        <v>116</v>
      </c>
      <c r="F174" s="21" t="s">
        <v>117</v>
      </c>
    </row>
    <row r="175" spans="2:8" x14ac:dyDescent="0.2">
      <c r="B175" s="51" t="s">
        <v>128</v>
      </c>
      <c r="C175" s="52"/>
      <c r="D175" s="52"/>
      <c r="E175" s="52"/>
      <c r="F175" s="52"/>
    </row>
    <row r="176" spans="2:8" x14ac:dyDescent="0.2">
      <c r="B176" s="22" t="s">
        <v>129</v>
      </c>
      <c r="C176" s="79" t="s">
        <v>88</v>
      </c>
      <c r="D176" s="80"/>
      <c r="E176" s="81"/>
      <c r="F176" s="29"/>
    </row>
    <row r="177" spans="2:6" x14ac:dyDescent="0.2">
      <c r="B177" s="22" t="s">
        <v>130</v>
      </c>
      <c r="C177" s="29"/>
      <c r="D177" s="29"/>
      <c r="E177" s="29"/>
      <c r="F177" s="29"/>
    </row>
    <row r="178" spans="2:6" x14ac:dyDescent="0.2">
      <c r="B178" s="54"/>
      <c r="C178" s="55"/>
      <c r="D178" s="55"/>
      <c r="E178" s="55"/>
      <c r="F178" s="55"/>
    </row>
    <row r="179" spans="2:6" x14ac:dyDescent="0.2">
      <c r="C179" s="47">
        <v>0</v>
      </c>
      <c r="D179" s="47">
        <v>0</v>
      </c>
      <c r="E179" s="21"/>
      <c r="F179" s="76"/>
    </row>
    <row r="180" spans="2:6" x14ac:dyDescent="0.2">
      <c r="C180" s="46"/>
      <c r="D180" s="46"/>
      <c r="E180" s="46"/>
      <c r="F180" s="46"/>
    </row>
    <row r="181" spans="2:6" x14ac:dyDescent="0.2">
      <c r="C181" s="46"/>
      <c r="D181" s="46"/>
      <c r="E181" s="46"/>
      <c r="F181" s="46"/>
    </row>
    <row r="182" spans="2:6" x14ac:dyDescent="0.2">
      <c r="B182" s="20" t="s">
        <v>131</v>
      </c>
      <c r="C182" s="21" t="s">
        <v>8</v>
      </c>
    </row>
    <row r="183" spans="2:6" x14ac:dyDescent="0.2">
      <c r="B183" s="51" t="s">
        <v>132</v>
      </c>
      <c r="C183" s="33"/>
    </row>
    <row r="184" spans="2:6" ht="25.5" x14ac:dyDescent="0.2">
      <c r="B184" s="22" t="s">
        <v>133</v>
      </c>
      <c r="C184" s="33"/>
    </row>
    <row r="185" spans="2:6" x14ac:dyDescent="0.2">
      <c r="B185" s="43" t="s">
        <v>134</v>
      </c>
      <c r="C185" s="33">
        <v>-220847141.63</v>
      </c>
    </row>
    <row r="186" spans="2:6" x14ac:dyDescent="0.2">
      <c r="B186" s="54"/>
      <c r="C186" s="33"/>
    </row>
    <row r="187" spans="2:6" x14ac:dyDescent="0.2">
      <c r="C187" s="82">
        <f>SUM(C183:C186)</f>
        <v>-220847141.63</v>
      </c>
    </row>
    <row r="188" spans="2:6" x14ac:dyDescent="0.2">
      <c r="C188" s="37"/>
    </row>
    <row r="190" spans="2:6" x14ac:dyDescent="0.2">
      <c r="B190" s="83" t="s">
        <v>135</v>
      </c>
      <c r="C190" s="84" t="s">
        <v>8</v>
      </c>
      <c r="D190" s="85" t="s">
        <v>136</v>
      </c>
    </row>
    <row r="191" spans="2:6" x14ac:dyDescent="0.2">
      <c r="B191" s="86"/>
      <c r="C191" s="87"/>
      <c r="D191" s="88"/>
    </row>
    <row r="192" spans="2:6" x14ac:dyDescent="0.2">
      <c r="B192" s="89" t="s">
        <v>88</v>
      </c>
      <c r="C192" s="90"/>
      <c r="D192" s="90"/>
    </row>
    <row r="193" spans="2:6" x14ac:dyDescent="0.2">
      <c r="B193" s="91"/>
      <c r="C193" s="92"/>
      <c r="D193" s="92"/>
    </row>
    <row r="194" spans="2:6" x14ac:dyDescent="0.2">
      <c r="C194" s="47">
        <v>0</v>
      </c>
      <c r="D194" s="21"/>
    </row>
    <row r="195" spans="2:6" x14ac:dyDescent="0.2">
      <c r="C195" s="46"/>
      <c r="D195" s="46"/>
      <c r="E195" s="46"/>
    </row>
    <row r="196" spans="2:6" x14ac:dyDescent="0.2">
      <c r="C196" s="46"/>
      <c r="D196" s="46"/>
      <c r="E196" s="46"/>
    </row>
    <row r="197" spans="2:6" x14ac:dyDescent="0.2">
      <c r="C197" s="46"/>
      <c r="D197" s="46"/>
      <c r="E197" s="46"/>
    </row>
    <row r="198" spans="2:6" x14ac:dyDescent="0.2">
      <c r="C198" s="46"/>
      <c r="D198" s="46"/>
      <c r="E198" s="46"/>
    </row>
    <row r="199" spans="2:6" x14ac:dyDescent="0.2">
      <c r="B199" s="15" t="s">
        <v>137</v>
      </c>
    </row>
    <row r="201" spans="2:6" x14ac:dyDescent="0.2">
      <c r="B201" s="83" t="s">
        <v>138</v>
      </c>
      <c r="C201" s="93" t="s">
        <v>8</v>
      </c>
      <c r="D201" s="21" t="s">
        <v>79</v>
      </c>
      <c r="E201" s="21" t="s">
        <v>80</v>
      </c>
      <c r="F201" s="21" t="s">
        <v>81</v>
      </c>
    </row>
    <row r="202" spans="2:6" x14ac:dyDescent="0.2">
      <c r="B202" s="51" t="s">
        <v>139</v>
      </c>
      <c r="C202" s="27"/>
      <c r="D202" s="27"/>
      <c r="E202" s="27"/>
      <c r="F202" s="27"/>
    </row>
    <row r="203" spans="2:6" x14ac:dyDescent="0.2">
      <c r="B203" s="22" t="s">
        <v>140</v>
      </c>
      <c r="C203" s="27"/>
      <c r="D203" s="94">
        <f>SUM(D204:D231)</f>
        <v>1286754.1299999999</v>
      </c>
      <c r="E203" s="27"/>
      <c r="F203" s="27"/>
    </row>
    <row r="204" spans="2:6" ht="12.75" customHeight="1" x14ac:dyDescent="0.2">
      <c r="B204" s="95" t="s">
        <v>141</v>
      </c>
      <c r="C204" s="27">
        <v>163.25</v>
      </c>
      <c r="D204" s="27">
        <v>163.25</v>
      </c>
      <c r="E204" s="27"/>
      <c r="F204" s="27"/>
    </row>
    <row r="205" spans="2:6" ht="12.75" customHeight="1" x14ac:dyDescent="0.2">
      <c r="B205" s="95" t="s">
        <v>142</v>
      </c>
      <c r="C205" s="27">
        <v>261.2</v>
      </c>
      <c r="D205" s="27">
        <v>261.2</v>
      </c>
      <c r="E205" s="27"/>
      <c r="F205" s="27"/>
    </row>
    <row r="206" spans="2:6" ht="12.75" customHeight="1" x14ac:dyDescent="0.2">
      <c r="B206" s="95" t="s">
        <v>143</v>
      </c>
      <c r="C206" s="27">
        <v>24802.77</v>
      </c>
      <c r="D206" s="27">
        <v>24802.77</v>
      </c>
      <c r="E206" s="27"/>
      <c r="F206" s="27"/>
    </row>
    <row r="207" spans="2:6" ht="12.75" customHeight="1" x14ac:dyDescent="0.2">
      <c r="B207" s="95" t="s">
        <v>144</v>
      </c>
      <c r="C207" s="27">
        <v>47201.7</v>
      </c>
      <c r="D207" s="27">
        <v>47201.7</v>
      </c>
      <c r="E207" s="27"/>
      <c r="F207" s="27"/>
    </row>
    <row r="208" spans="2:6" ht="12.75" customHeight="1" x14ac:dyDescent="0.2">
      <c r="B208" s="95" t="s">
        <v>145</v>
      </c>
      <c r="C208" s="27">
        <v>18897.03</v>
      </c>
      <c r="D208" s="27">
        <v>18897.03</v>
      </c>
      <c r="E208" s="27"/>
      <c r="F208" s="27"/>
    </row>
    <row r="209" spans="2:6" ht="12.75" customHeight="1" x14ac:dyDescent="0.2">
      <c r="B209" s="95" t="s">
        <v>146</v>
      </c>
      <c r="C209" s="27">
        <v>1006702.62</v>
      </c>
      <c r="D209" s="27">
        <v>1006702.62</v>
      </c>
      <c r="E209" s="27"/>
      <c r="F209" s="27"/>
    </row>
    <row r="210" spans="2:6" ht="12.75" customHeight="1" x14ac:dyDescent="0.2">
      <c r="B210" s="95" t="s">
        <v>147</v>
      </c>
      <c r="C210" s="27">
        <v>7062.23</v>
      </c>
      <c r="D210" s="27">
        <v>7062.23</v>
      </c>
      <c r="E210" s="27"/>
      <c r="F210" s="27"/>
    </row>
    <row r="211" spans="2:6" ht="12.75" customHeight="1" x14ac:dyDescent="0.2">
      <c r="B211" s="95" t="s">
        <v>148</v>
      </c>
      <c r="C211" s="27">
        <v>1108.94</v>
      </c>
      <c r="D211" s="27">
        <v>1108.94</v>
      </c>
      <c r="E211" s="27"/>
      <c r="F211" s="27"/>
    </row>
    <row r="212" spans="2:6" ht="12.75" customHeight="1" x14ac:dyDescent="0.2">
      <c r="B212" s="95" t="s">
        <v>149</v>
      </c>
      <c r="C212" s="27">
        <v>90</v>
      </c>
      <c r="D212" s="27">
        <v>90</v>
      </c>
      <c r="E212" s="27"/>
      <c r="F212" s="27"/>
    </row>
    <row r="213" spans="2:6" ht="12.75" customHeight="1" x14ac:dyDescent="0.2">
      <c r="B213" s="95" t="s">
        <v>150</v>
      </c>
      <c r="C213" s="27">
        <v>481.76</v>
      </c>
      <c r="D213" s="27">
        <v>481.76</v>
      </c>
      <c r="E213" s="27"/>
      <c r="F213" s="27"/>
    </row>
    <row r="214" spans="2:6" ht="12.75" customHeight="1" x14ac:dyDescent="0.2">
      <c r="B214" s="95" t="s">
        <v>151</v>
      </c>
      <c r="C214" s="27">
        <v>434.76</v>
      </c>
      <c r="D214" s="27">
        <v>434.76</v>
      </c>
      <c r="E214" s="27"/>
      <c r="F214" s="27"/>
    </row>
    <row r="215" spans="2:6" ht="12.75" customHeight="1" x14ac:dyDescent="0.2">
      <c r="B215" s="95" t="s">
        <v>152</v>
      </c>
      <c r="C215" s="27">
        <v>187.03</v>
      </c>
      <c r="D215" s="27">
        <v>187.03</v>
      </c>
      <c r="E215" s="27"/>
      <c r="F215" s="27"/>
    </row>
    <row r="216" spans="2:6" ht="12.75" customHeight="1" x14ac:dyDescent="0.2">
      <c r="B216" s="95" t="s">
        <v>153</v>
      </c>
      <c r="C216" s="27">
        <v>590.54999999999995</v>
      </c>
      <c r="D216" s="27">
        <v>590.54999999999995</v>
      </c>
      <c r="E216" s="27"/>
      <c r="F216" s="27"/>
    </row>
    <row r="217" spans="2:6" ht="12.75" customHeight="1" x14ac:dyDescent="0.2">
      <c r="B217" s="95" t="s">
        <v>154</v>
      </c>
      <c r="C217" s="27">
        <v>11.26</v>
      </c>
      <c r="D217" s="27">
        <v>11.26</v>
      </c>
      <c r="E217" s="27"/>
      <c r="F217" s="27"/>
    </row>
    <row r="218" spans="2:6" ht="12.75" customHeight="1" x14ac:dyDescent="0.2">
      <c r="B218" s="95" t="s">
        <v>155</v>
      </c>
      <c r="C218" s="27">
        <v>3500.28</v>
      </c>
      <c r="D218" s="27">
        <v>3500.28</v>
      </c>
      <c r="E218" s="27"/>
      <c r="F218" s="27"/>
    </row>
    <row r="219" spans="2:6" ht="12.75" customHeight="1" x14ac:dyDescent="0.2">
      <c r="B219" s="95" t="s">
        <v>156</v>
      </c>
      <c r="C219" s="27">
        <v>79.099999999999994</v>
      </c>
      <c r="D219" s="27">
        <v>79.099999999999994</v>
      </c>
      <c r="E219" s="27"/>
      <c r="F219" s="27"/>
    </row>
    <row r="220" spans="2:6" ht="12.75" customHeight="1" x14ac:dyDescent="0.2">
      <c r="B220" s="95" t="s">
        <v>157</v>
      </c>
      <c r="C220" s="27">
        <v>745.86</v>
      </c>
      <c r="D220" s="27">
        <v>745.86</v>
      </c>
      <c r="E220" s="27"/>
      <c r="F220" s="27"/>
    </row>
    <row r="221" spans="2:6" ht="12.75" customHeight="1" x14ac:dyDescent="0.2">
      <c r="B221" s="95" t="s">
        <v>158</v>
      </c>
      <c r="C221" s="27">
        <v>18350.28</v>
      </c>
      <c r="D221" s="27">
        <v>18350.28</v>
      </c>
      <c r="E221" s="27"/>
      <c r="F221" s="27"/>
    </row>
    <row r="222" spans="2:6" ht="12.75" customHeight="1" x14ac:dyDescent="0.2">
      <c r="B222" s="95" t="s">
        <v>159</v>
      </c>
      <c r="C222" s="27">
        <v>43.13</v>
      </c>
      <c r="D222" s="27">
        <v>43.13</v>
      </c>
      <c r="E222" s="27"/>
      <c r="F222" s="27"/>
    </row>
    <row r="223" spans="2:6" ht="12.75" customHeight="1" x14ac:dyDescent="0.2">
      <c r="B223" s="95" t="s">
        <v>160</v>
      </c>
      <c r="C223" s="27">
        <v>150.94</v>
      </c>
      <c r="D223" s="27">
        <v>150.94</v>
      </c>
      <c r="E223" s="27"/>
      <c r="F223" s="27"/>
    </row>
    <row r="224" spans="2:6" ht="12.75" customHeight="1" x14ac:dyDescent="0.2">
      <c r="B224" s="95" t="s">
        <v>161</v>
      </c>
      <c r="C224" s="27">
        <v>287.5</v>
      </c>
      <c r="D224" s="27">
        <v>287.5</v>
      </c>
      <c r="E224" s="27"/>
      <c r="F224" s="27"/>
    </row>
    <row r="225" spans="2:9" ht="12.75" customHeight="1" x14ac:dyDescent="0.2">
      <c r="B225" s="95" t="s">
        <v>162</v>
      </c>
      <c r="C225" s="27">
        <v>163.25</v>
      </c>
      <c r="D225" s="27">
        <v>163.25</v>
      </c>
      <c r="E225" s="27"/>
      <c r="F225" s="27"/>
    </row>
    <row r="226" spans="2:9" ht="12.75" customHeight="1" x14ac:dyDescent="0.2">
      <c r="B226" s="95" t="s">
        <v>163</v>
      </c>
      <c r="C226" s="27">
        <v>8141.42</v>
      </c>
      <c r="D226" s="27">
        <v>8141.42</v>
      </c>
      <c r="E226" s="27"/>
      <c r="F226" s="27"/>
    </row>
    <row r="227" spans="2:9" ht="12.75" customHeight="1" x14ac:dyDescent="0.2">
      <c r="B227" s="95" t="s">
        <v>164</v>
      </c>
      <c r="C227" s="27">
        <v>147012.69</v>
      </c>
      <c r="D227" s="27">
        <v>147012.69</v>
      </c>
      <c r="E227" s="27"/>
      <c r="F227" s="27"/>
    </row>
    <row r="228" spans="2:9" ht="12.75" customHeight="1" x14ac:dyDescent="0.2">
      <c r="B228" s="95" t="s">
        <v>165</v>
      </c>
      <c r="C228" s="27">
        <v>261.2</v>
      </c>
      <c r="D228" s="27">
        <v>261.2</v>
      </c>
      <c r="E228" s="27"/>
      <c r="F228" s="27"/>
    </row>
    <row r="229" spans="2:9" ht="12.75" customHeight="1" x14ac:dyDescent="0.2">
      <c r="B229" s="95" t="s">
        <v>166</v>
      </c>
      <c r="C229" s="27">
        <v>23.38</v>
      </c>
      <c r="D229" s="27">
        <v>23.38</v>
      </c>
      <c r="E229" s="27"/>
      <c r="F229" s="27"/>
    </row>
    <row r="230" spans="2:9" ht="12.75" customHeight="1" x14ac:dyDescent="0.2">
      <c r="B230" s="95"/>
      <c r="C230" s="27"/>
      <c r="D230" s="27"/>
      <c r="E230" s="27"/>
      <c r="F230" s="27"/>
    </row>
    <row r="231" spans="2:9" ht="12.75" customHeight="1" x14ac:dyDescent="0.2">
      <c r="B231" s="95"/>
      <c r="C231" s="27"/>
      <c r="D231" s="27"/>
      <c r="E231" s="27"/>
      <c r="F231" s="27"/>
    </row>
    <row r="232" spans="2:9" x14ac:dyDescent="0.2">
      <c r="B232" s="22" t="s">
        <v>167</v>
      </c>
      <c r="C232" s="27"/>
      <c r="D232" s="94">
        <f>SUM(D233:D258)</f>
        <v>54087400.93</v>
      </c>
      <c r="E232" s="27"/>
      <c r="F232" s="27"/>
    </row>
    <row r="233" spans="2:9" ht="12.75" customHeight="1" x14ac:dyDescent="0.2">
      <c r="B233" s="43" t="s">
        <v>168</v>
      </c>
      <c r="C233" s="27">
        <v>55569.89</v>
      </c>
      <c r="D233" s="27">
        <v>55569.89</v>
      </c>
      <c r="E233" s="27"/>
      <c r="F233" s="27"/>
    </row>
    <row r="234" spans="2:9" ht="12.75" customHeight="1" x14ac:dyDescent="0.2">
      <c r="B234" s="43" t="s">
        <v>169</v>
      </c>
      <c r="C234" s="27">
        <v>13161674.17</v>
      </c>
      <c r="D234" s="27">
        <v>13161674.17</v>
      </c>
      <c r="E234" s="27"/>
      <c r="F234" s="27"/>
    </row>
    <row r="235" spans="2:9" ht="12.75" customHeight="1" x14ac:dyDescent="0.2">
      <c r="B235" s="43" t="s">
        <v>170</v>
      </c>
      <c r="C235" s="27">
        <v>218116.91</v>
      </c>
      <c r="D235" s="27">
        <v>218116.91</v>
      </c>
      <c r="E235" s="27"/>
      <c r="F235" s="27"/>
    </row>
    <row r="236" spans="2:9" ht="12.75" customHeight="1" x14ac:dyDescent="0.2">
      <c r="B236" s="43" t="s">
        <v>171</v>
      </c>
      <c r="C236" s="27">
        <v>47565.9</v>
      </c>
      <c r="D236" s="27">
        <v>47565.9</v>
      </c>
      <c r="E236" s="27"/>
      <c r="F236" s="27"/>
    </row>
    <row r="237" spans="2:9" ht="12.75" customHeight="1" x14ac:dyDescent="0.2">
      <c r="B237" s="43" t="s">
        <v>172</v>
      </c>
      <c r="C237" s="27">
        <v>8385.2199999999993</v>
      </c>
      <c r="D237" s="27">
        <v>8385.2199999999993</v>
      </c>
      <c r="E237" s="27"/>
      <c r="F237" s="27"/>
    </row>
    <row r="238" spans="2:9" ht="12.75" customHeight="1" x14ac:dyDescent="0.2">
      <c r="B238" s="43" t="s">
        <v>173</v>
      </c>
      <c r="C238" s="27">
        <v>383690.87</v>
      </c>
      <c r="D238" s="27">
        <v>383690.87</v>
      </c>
      <c r="E238" s="27"/>
      <c r="F238" s="27"/>
    </row>
    <row r="239" spans="2:9" ht="12.75" customHeight="1" x14ac:dyDescent="0.2">
      <c r="B239" s="43" t="s">
        <v>174</v>
      </c>
      <c r="C239" s="27">
        <v>2195613.06</v>
      </c>
      <c r="D239" s="27">
        <v>2195613.06</v>
      </c>
      <c r="E239" s="27"/>
      <c r="F239" s="27"/>
      <c r="H239" s="32"/>
      <c r="I239" s="96"/>
    </row>
    <row r="240" spans="2:9" ht="12.75" customHeight="1" x14ac:dyDescent="0.2">
      <c r="B240" s="43" t="s">
        <v>175</v>
      </c>
      <c r="C240" s="27">
        <v>1044434.45</v>
      </c>
      <c r="D240" s="27">
        <v>1044434.45</v>
      </c>
      <c r="E240" s="27"/>
      <c r="F240" s="27"/>
    </row>
    <row r="241" spans="2:6" ht="12.75" customHeight="1" x14ac:dyDescent="0.2">
      <c r="B241" s="43" t="s">
        <v>176</v>
      </c>
      <c r="C241" s="27">
        <v>401768.06</v>
      </c>
      <c r="D241" s="27">
        <v>401768.06</v>
      </c>
      <c r="E241" s="27"/>
      <c r="F241" s="27"/>
    </row>
    <row r="242" spans="2:6" ht="12.75" customHeight="1" x14ac:dyDescent="0.2">
      <c r="B242" s="43" t="s">
        <v>177</v>
      </c>
      <c r="C242" s="27">
        <v>380422.40000000002</v>
      </c>
      <c r="D242" s="27">
        <v>380422.40000000002</v>
      </c>
      <c r="E242" s="27"/>
      <c r="F242" s="27"/>
    </row>
    <row r="243" spans="2:6" ht="12.75" customHeight="1" x14ac:dyDescent="0.2">
      <c r="B243" s="43" t="s">
        <v>178</v>
      </c>
      <c r="C243" s="27">
        <v>10666.67</v>
      </c>
      <c r="D243" s="27">
        <v>10666.67</v>
      </c>
      <c r="E243" s="27"/>
      <c r="F243" s="27"/>
    </row>
    <row r="244" spans="2:6" ht="12.75" customHeight="1" x14ac:dyDescent="0.2">
      <c r="B244" s="43" t="s">
        <v>179</v>
      </c>
      <c r="C244" s="27">
        <v>262049.16</v>
      </c>
      <c r="D244" s="27">
        <v>262049.16</v>
      </c>
      <c r="E244" s="27"/>
      <c r="F244" s="27"/>
    </row>
    <row r="245" spans="2:6" ht="12.75" customHeight="1" x14ac:dyDescent="0.2">
      <c r="B245" s="43" t="s">
        <v>180</v>
      </c>
      <c r="C245" s="27">
        <v>159601.23000000001</v>
      </c>
      <c r="D245" s="27">
        <v>159601.23000000001</v>
      </c>
      <c r="E245" s="27"/>
      <c r="F245" s="27"/>
    </row>
    <row r="246" spans="2:6" ht="12.75" customHeight="1" x14ac:dyDescent="0.2">
      <c r="B246" s="43" t="s">
        <v>181</v>
      </c>
      <c r="C246" s="27">
        <v>65545.100000000006</v>
      </c>
      <c r="D246" s="27">
        <v>65545.100000000006</v>
      </c>
      <c r="E246" s="27"/>
      <c r="F246" s="27"/>
    </row>
    <row r="247" spans="2:6" ht="12.75" customHeight="1" x14ac:dyDescent="0.2">
      <c r="B247" s="43" t="s">
        <v>182</v>
      </c>
      <c r="C247" s="27">
        <v>316798.45</v>
      </c>
      <c r="D247" s="27">
        <v>316798.45</v>
      </c>
      <c r="E247" s="27"/>
      <c r="F247" s="27"/>
    </row>
    <row r="248" spans="2:6" ht="12.75" customHeight="1" x14ac:dyDescent="0.2">
      <c r="B248" s="43" t="s">
        <v>183</v>
      </c>
      <c r="C248" s="27">
        <v>77200.25</v>
      </c>
      <c r="D248" s="27">
        <v>77200.25</v>
      </c>
      <c r="E248" s="27"/>
      <c r="F248" s="27"/>
    </row>
    <row r="249" spans="2:6" ht="12.75" customHeight="1" x14ac:dyDescent="0.2">
      <c r="B249" s="43" t="s">
        <v>184</v>
      </c>
      <c r="C249" s="27">
        <v>2997559.47</v>
      </c>
      <c r="D249" s="27">
        <v>2997559.47</v>
      </c>
      <c r="E249" s="27"/>
      <c r="F249" s="27"/>
    </row>
    <row r="250" spans="2:6" ht="12.75" customHeight="1" x14ac:dyDescent="0.2">
      <c r="B250" s="43" t="s">
        <v>185</v>
      </c>
      <c r="C250" s="27">
        <v>476108.07</v>
      </c>
      <c r="D250" s="27">
        <v>476108.07</v>
      </c>
      <c r="E250" s="27"/>
      <c r="F250" s="27"/>
    </row>
    <row r="251" spans="2:6" ht="12.75" customHeight="1" x14ac:dyDescent="0.2">
      <c r="B251" s="43" t="s">
        <v>186</v>
      </c>
      <c r="C251" s="27">
        <v>3200</v>
      </c>
      <c r="D251" s="27">
        <v>3200</v>
      </c>
      <c r="E251" s="27"/>
      <c r="F251" s="27"/>
    </row>
    <row r="252" spans="2:6" ht="12.75" customHeight="1" x14ac:dyDescent="0.2">
      <c r="B252" s="43" t="s">
        <v>187</v>
      </c>
      <c r="C252" s="27">
        <v>50</v>
      </c>
      <c r="D252" s="27">
        <v>50</v>
      </c>
      <c r="E252" s="27"/>
      <c r="F252" s="27"/>
    </row>
    <row r="253" spans="2:6" ht="12.75" customHeight="1" x14ac:dyDescent="0.2">
      <c r="B253" s="43" t="s">
        <v>188</v>
      </c>
      <c r="C253" s="27">
        <v>135205.01999999999</v>
      </c>
      <c r="D253" s="27">
        <v>135205.01999999999</v>
      </c>
      <c r="E253" s="27"/>
      <c r="F253" s="27"/>
    </row>
    <row r="254" spans="2:6" ht="12.75" customHeight="1" x14ac:dyDescent="0.2">
      <c r="B254" s="43" t="s">
        <v>189</v>
      </c>
      <c r="C254" s="27">
        <v>1455190.89</v>
      </c>
      <c r="D254" s="27">
        <v>1455190.89</v>
      </c>
      <c r="E254" s="27"/>
      <c r="F254" s="27"/>
    </row>
    <row r="255" spans="2:6" ht="12.75" customHeight="1" x14ac:dyDescent="0.2">
      <c r="B255" s="95" t="s">
        <v>190</v>
      </c>
      <c r="C255" s="27">
        <v>70000</v>
      </c>
      <c r="D255" s="27">
        <v>70000</v>
      </c>
      <c r="E255" s="27"/>
      <c r="F255" s="27"/>
    </row>
    <row r="256" spans="2:6" ht="12.75" customHeight="1" x14ac:dyDescent="0.2">
      <c r="B256" s="43" t="s">
        <v>191</v>
      </c>
      <c r="C256" s="27">
        <v>29538166.210000001</v>
      </c>
      <c r="D256" s="27">
        <v>29538166.210000001</v>
      </c>
      <c r="E256" s="27"/>
      <c r="F256" s="27"/>
    </row>
    <row r="257" spans="2:7" ht="12.75" customHeight="1" x14ac:dyDescent="0.2">
      <c r="B257" s="43" t="s">
        <v>192</v>
      </c>
      <c r="C257" s="27">
        <v>622819.48</v>
      </c>
      <c r="D257" s="27">
        <v>622819.48</v>
      </c>
      <c r="E257" s="27"/>
      <c r="F257" s="27"/>
    </row>
    <row r="258" spans="2:7" ht="15.75" x14ac:dyDescent="0.25">
      <c r="B258" s="97"/>
      <c r="C258" s="27"/>
      <c r="D258" s="27"/>
      <c r="E258" s="27"/>
      <c r="F258" s="27"/>
    </row>
    <row r="259" spans="2:7" x14ac:dyDescent="0.2">
      <c r="B259" s="98"/>
      <c r="C259" s="35">
        <f>SUM(C203:C258)</f>
        <v>55374155.059999995</v>
      </c>
      <c r="D259" s="35">
        <f>+D203+D232</f>
        <v>55374155.060000002</v>
      </c>
      <c r="E259" s="47">
        <v>0</v>
      </c>
      <c r="F259" s="47">
        <v>0</v>
      </c>
    </row>
    <row r="260" spans="2:7" x14ac:dyDescent="0.2">
      <c r="B260" s="98"/>
      <c r="C260" s="98"/>
      <c r="D260" s="98"/>
      <c r="E260" s="98"/>
      <c r="F260" s="98"/>
    </row>
    <row r="261" spans="2:7" x14ac:dyDescent="0.2">
      <c r="B261" s="98"/>
      <c r="C261" s="98"/>
      <c r="D261" s="98"/>
      <c r="E261" s="98"/>
      <c r="F261" s="98"/>
    </row>
    <row r="262" spans="2:7" x14ac:dyDescent="0.2">
      <c r="B262" s="98"/>
      <c r="C262" s="98"/>
      <c r="D262" s="98"/>
      <c r="E262" s="98"/>
      <c r="F262" s="98"/>
      <c r="G262" s="98"/>
    </row>
    <row r="263" spans="2:7" x14ac:dyDescent="0.2">
      <c r="B263" s="98"/>
      <c r="C263" s="37"/>
      <c r="D263" s="37"/>
      <c r="E263" s="37"/>
      <c r="F263" s="37"/>
    </row>
    <row r="264" spans="2:7" x14ac:dyDescent="0.2">
      <c r="B264" s="99" t="s">
        <v>138</v>
      </c>
      <c r="C264" s="93" t="s">
        <v>8</v>
      </c>
      <c r="D264" s="21" t="s">
        <v>79</v>
      </c>
      <c r="E264" s="21" t="s">
        <v>80</v>
      </c>
      <c r="F264" s="21" t="s">
        <v>81</v>
      </c>
    </row>
    <row r="265" spans="2:7" x14ac:dyDescent="0.2">
      <c r="B265" s="22" t="s">
        <v>193</v>
      </c>
      <c r="C265" s="27"/>
      <c r="D265" s="27"/>
      <c r="E265" s="27"/>
      <c r="F265" s="27"/>
    </row>
    <row r="266" spans="2:7" x14ac:dyDescent="0.2">
      <c r="B266" s="43" t="s">
        <v>194</v>
      </c>
      <c r="C266" s="27">
        <v>2833989.08</v>
      </c>
      <c r="D266" s="27">
        <v>2833989.08</v>
      </c>
      <c r="E266" s="42">
        <v>0</v>
      </c>
      <c r="F266" s="42">
        <v>0</v>
      </c>
    </row>
    <row r="267" spans="2:7" x14ac:dyDescent="0.2">
      <c r="B267" s="43" t="s">
        <v>195</v>
      </c>
      <c r="C267" s="27">
        <v>490479.71</v>
      </c>
      <c r="D267" s="27">
        <v>490479.71</v>
      </c>
      <c r="E267" s="42">
        <v>0</v>
      </c>
      <c r="F267" s="42">
        <v>0</v>
      </c>
    </row>
    <row r="268" spans="2:7" x14ac:dyDescent="0.2">
      <c r="B268" s="43" t="s">
        <v>196</v>
      </c>
      <c r="C268" s="27">
        <v>22117.58</v>
      </c>
      <c r="D268" s="27">
        <v>22117.58</v>
      </c>
      <c r="E268" s="42">
        <v>0</v>
      </c>
      <c r="F268" s="42">
        <v>0</v>
      </c>
    </row>
    <row r="269" spans="2:7" x14ac:dyDescent="0.2">
      <c r="B269" s="43" t="s">
        <v>197</v>
      </c>
      <c r="C269" s="27">
        <v>293992.55</v>
      </c>
      <c r="D269" s="27">
        <v>293992.55</v>
      </c>
      <c r="E269" s="42">
        <v>0</v>
      </c>
      <c r="F269" s="42">
        <v>0</v>
      </c>
    </row>
    <row r="270" spans="2:7" x14ac:dyDescent="0.2">
      <c r="B270" s="43" t="s">
        <v>198</v>
      </c>
      <c r="C270" s="27">
        <v>13012290.460000001</v>
      </c>
      <c r="D270" s="27">
        <v>13012290.460000001</v>
      </c>
      <c r="E270" s="42">
        <v>0</v>
      </c>
      <c r="F270" s="42">
        <v>0</v>
      </c>
    </row>
    <row r="271" spans="2:7" x14ac:dyDescent="0.2">
      <c r="B271" s="43" t="s">
        <v>199</v>
      </c>
      <c r="C271" s="27">
        <v>28826</v>
      </c>
      <c r="D271" s="27">
        <v>28826</v>
      </c>
      <c r="E271" s="42">
        <v>0</v>
      </c>
      <c r="F271" s="42">
        <v>0</v>
      </c>
    </row>
    <row r="272" spans="2:7" x14ac:dyDescent="0.2">
      <c r="B272" s="45"/>
      <c r="C272" s="27"/>
      <c r="D272" s="27"/>
      <c r="E272" s="42"/>
      <c r="F272" s="42"/>
    </row>
    <row r="273" spans="2:6" x14ac:dyDescent="0.2">
      <c r="C273" s="35">
        <f>SUM(C265:C272)</f>
        <v>16681695.380000001</v>
      </c>
      <c r="D273" s="35">
        <f>SUM(D265:D272)</f>
        <v>16681695.380000001</v>
      </c>
      <c r="E273" s="47">
        <v>0</v>
      </c>
      <c r="F273" s="47">
        <v>0</v>
      </c>
    </row>
    <row r="274" spans="2:6" x14ac:dyDescent="0.2">
      <c r="C274" s="37"/>
      <c r="D274" s="37"/>
      <c r="E274" s="37"/>
      <c r="F274" s="37"/>
    </row>
    <row r="275" spans="2:6" x14ac:dyDescent="0.2">
      <c r="C275" s="37"/>
      <c r="D275" s="37"/>
      <c r="E275" s="37"/>
      <c r="F275" s="37"/>
    </row>
    <row r="276" spans="2:6" x14ac:dyDescent="0.2">
      <c r="C276" s="37"/>
      <c r="D276" s="37"/>
      <c r="E276" s="37"/>
      <c r="F276" s="37"/>
    </row>
    <row r="277" spans="2:6" x14ac:dyDescent="0.2">
      <c r="B277" s="46" t="s">
        <v>200</v>
      </c>
    </row>
    <row r="278" spans="2:6" x14ac:dyDescent="0.2">
      <c r="B278" s="83" t="s">
        <v>201</v>
      </c>
      <c r="C278" s="84" t="s">
        <v>8</v>
      </c>
      <c r="D278" s="21" t="s">
        <v>202</v>
      </c>
      <c r="E278" s="21" t="s">
        <v>136</v>
      </c>
    </row>
    <row r="279" spans="2:6" x14ac:dyDescent="0.2">
      <c r="B279" s="100" t="s">
        <v>203</v>
      </c>
      <c r="C279" s="101"/>
      <c r="D279" s="102"/>
      <c r="E279" s="103"/>
    </row>
    <row r="280" spans="2:6" x14ac:dyDescent="0.2">
      <c r="B280" s="53" t="s">
        <v>88</v>
      </c>
      <c r="C280" s="29"/>
      <c r="D280" s="104"/>
      <c r="E280" s="105"/>
    </row>
    <row r="281" spans="2:6" x14ac:dyDescent="0.2">
      <c r="B281" s="106"/>
      <c r="C281" s="107"/>
      <c r="D281" s="108"/>
      <c r="E281" s="109"/>
    </row>
    <row r="282" spans="2:6" x14ac:dyDescent="0.2">
      <c r="C282" s="47">
        <v>0</v>
      </c>
      <c r="D282" s="110"/>
      <c r="E282" s="111"/>
    </row>
    <row r="283" spans="2:6" x14ac:dyDescent="0.2">
      <c r="C283" s="46"/>
      <c r="D283" s="46"/>
      <c r="E283" s="46"/>
    </row>
    <row r="284" spans="2:6" x14ac:dyDescent="0.2">
      <c r="C284" s="46"/>
      <c r="D284" s="46"/>
      <c r="E284" s="46"/>
    </row>
    <row r="285" spans="2:6" x14ac:dyDescent="0.2">
      <c r="C285" s="46"/>
      <c r="D285" s="46"/>
      <c r="E285" s="46"/>
    </row>
    <row r="286" spans="2:6" x14ac:dyDescent="0.2">
      <c r="C286" s="112"/>
      <c r="D286" s="113"/>
      <c r="E286" s="113"/>
    </row>
    <row r="287" spans="2:6" ht="25.5" x14ac:dyDescent="0.2">
      <c r="B287" s="83" t="s">
        <v>204</v>
      </c>
      <c r="C287" s="93" t="s">
        <v>8</v>
      </c>
      <c r="D287" s="21" t="s">
        <v>202</v>
      </c>
      <c r="E287" s="21" t="s">
        <v>136</v>
      </c>
    </row>
    <row r="288" spans="2:6" x14ac:dyDescent="0.2">
      <c r="B288" s="100" t="s">
        <v>205</v>
      </c>
      <c r="C288" s="27"/>
      <c r="D288" s="102"/>
      <c r="E288" s="103"/>
    </row>
    <row r="289" spans="2:6" x14ac:dyDescent="0.2">
      <c r="B289" s="22" t="s">
        <v>206</v>
      </c>
      <c r="C289" s="27"/>
      <c r="D289" s="104"/>
      <c r="E289" s="105"/>
    </row>
    <row r="290" spans="2:6" ht="12.75" customHeight="1" x14ac:dyDescent="0.2">
      <c r="B290" s="43" t="s">
        <v>207</v>
      </c>
      <c r="C290" s="27">
        <v>50808.29</v>
      </c>
      <c r="D290" s="104" t="s">
        <v>208</v>
      </c>
      <c r="E290" s="105"/>
      <c r="F290" s="114"/>
    </row>
    <row r="291" spans="2:6" ht="12.75" customHeight="1" x14ac:dyDescent="0.2">
      <c r="B291" s="43" t="s">
        <v>209</v>
      </c>
      <c r="C291" s="27">
        <v>5000000</v>
      </c>
      <c r="D291" s="104" t="s">
        <v>208</v>
      </c>
      <c r="E291" s="105"/>
      <c r="F291" s="114"/>
    </row>
    <row r="292" spans="2:6" ht="12.75" customHeight="1" x14ac:dyDescent="0.2">
      <c r="B292" s="43" t="s">
        <v>210</v>
      </c>
      <c r="C292" s="27">
        <v>575000</v>
      </c>
      <c r="D292" s="104" t="s">
        <v>208</v>
      </c>
      <c r="E292" s="105"/>
      <c r="F292" s="114"/>
    </row>
    <row r="293" spans="2:6" ht="12.75" customHeight="1" x14ac:dyDescent="0.2">
      <c r="B293" s="43" t="s">
        <v>211</v>
      </c>
      <c r="C293" s="27">
        <v>580000</v>
      </c>
      <c r="D293" s="104" t="s">
        <v>208</v>
      </c>
      <c r="E293" s="105"/>
      <c r="F293" s="114"/>
    </row>
    <row r="294" spans="2:6" ht="12.75" customHeight="1" x14ac:dyDescent="0.2">
      <c r="B294" s="43" t="s">
        <v>212</v>
      </c>
      <c r="C294" s="27">
        <v>268000</v>
      </c>
      <c r="D294" s="104" t="s">
        <v>208</v>
      </c>
      <c r="E294" s="105"/>
      <c r="F294" s="114"/>
    </row>
    <row r="295" spans="2:6" ht="12.75" customHeight="1" x14ac:dyDescent="0.2">
      <c r="B295" s="43" t="s">
        <v>213</v>
      </c>
      <c r="C295" s="27">
        <v>1363000</v>
      </c>
      <c r="D295" s="104" t="s">
        <v>208</v>
      </c>
      <c r="E295" s="105"/>
      <c r="F295" s="114"/>
    </row>
    <row r="296" spans="2:6" ht="12.75" customHeight="1" x14ac:dyDescent="0.2">
      <c r="B296" s="43" t="s">
        <v>214</v>
      </c>
      <c r="C296" s="27">
        <v>241000</v>
      </c>
      <c r="D296" s="104" t="s">
        <v>208</v>
      </c>
      <c r="E296" s="105"/>
      <c r="F296" s="114"/>
    </row>
    <row r="297" spans="2:6" ht="12.75" customHeight="1" x14ac:dyDescent="0.2">
      <c r="B297" s="43" t="s">
        <v>215</v>
      </c>
      <c r="C297" s="27">
        <v>39627360.32</v>
      </c>
      <c r="D297" s="104" t="s">
        <v>208</v>
      </c>
      <c r="E297" s="105"/>
      <c r="F297" s="114"/>
    </row>
    <row r="298" spans="2:6" ht="12.75" customHeight="1" x14ac:dyDescent="0.2">
      <c r="B298" s="43" t="s">
        <v>216</v>
      </c>
      <c r="C298" s="27">
        <v>1600000</v>
      </c>
      <c r="D298" s="104" t="s">
        <v>208</v>
      </c>
      <c r="E298" s="105"/>
      <c r="F298" s="114"/>
    </row>
    <row r="299" spans="2:6" ht="12.75" customHeight="1" x14ac:dyDescent="0.2">
      <c r="B299" s="95" t="s">
        <v>217</v>
      </c>
      <c r="C299" s="27">
        <v>18900304.780000001</v>
      </c>
      <c r="D299" s="104" t="s">
        <v>208</v>
      </c>
      <c r="E299" s="105"/>
      <c r="F299" s="114"/>
    </row>
    <row r="300" spans="2:6" ht="12.75" customHeight="1" x14ac:dyDescent="0.2">
      <c r="B300" s="43" t="s">
        <v>218</v>
      </c>
      <c r="C300" s="27">
        <v>18034124.91</v>
      </c>
      <c r="D300" s="104" t="s">
        <v>208</v>
      </c>
      <c r="E300" s="105"/>
      <c r="F300" s="114"/>
    </row>
    <row r="301" spans="2:6" ht="12.75" customHeight="1" x14ac:dyDescent="0.2">
      <c r="B301" s="43" t="s">
        <v>219</v>
      </c>
      <c r="C301" s="42">
        <v>169323.3</v>
      </c>
      <c r="D301" s="104" t="s">
        <v>208</v>
      </c>
      <c r="E301" s="105"/>
      <c r="F301" s="114"/>
    </row>
    <row r="302" spans="2:6" ht="12.75" customHeight="1" x14ac:dyDescent="0.2">
      <c r="B302" s="43" t="s">
        <v>220</v>
      </c>
      <c r="C302" s="42">
        <v>600000</v>
      </c>
      <c r="D302" s="104"/>
      <c r="E302" s="105"/>
      <c r="F302" s="114"/>
    </row>
    <row r="303" spans="2:6" x14ac:dyDescent="0.2">
      <c r="B303" s="45"/>
      <c r="C303" s="27"/>
      <c r="D303" s="104"/>
      <c r="E303" s="105"/>
    </row>
    <row r="304" spans="2:6" x14ac:dyDescent="0.2">
      <c r="C304" s="35">
        <f>SUM(C289:C303)</f>
        <v>87008921.599999994</v>
      </c>
      <c r="D304" s="110"/>
      <c r="E304" s="111"/>
    </row>
    <row r="305" spans="2:5" x14ac:dyDescent="0.2">
      <c r="C305" s="46"/>
      <c r="D305" s="46"/>
      <c r="E305" s="46"/>
    </row>
    <row r="306" spans="2:5" x14ac:dyDescent="0.2">
      <c r="C306" s="46"/>
      <c r="D306" s="46"/>
      <c r="E306" s="46"/>
    </row>
    <row r="307" spans="2:5" x14ac:dyDescent="0.2">
      <c r="C307" s="46"/>
      <c r="D307" s="46"/>
      <c r="E307" s="46"/>
    </row>
    <row r="308" spans="2:5" x14ac:dyDescent="0.2">
      <c r="C308" s="46"/>
      <c r="D308" s="46"/>
      <c r="E308" s="46"/>
    </row>
    <row r="309" spans="2:5" x14ac:dyDescent="0.2">
      <c r="B309" s="83" t="s">
        <v>221</v>
      </c>
      <c r="C309" s="84" t="s">
        <v>8</v>
      </c>
      <c r="D309" s="21" t="s">
        <v>202</v>
      </c>
      <c r="E309" s="21" t="s">
        <v>136</v>
      </c>
    </row>
    <row r="310" spans="2:5" x14ac:dyDescent="0.2">
      <c r="B310" s="100" t="s">
        <v>222</v>
      </c>
      <c r="C310" s="101"/>
      <c r="D310" s="115"/>
      <c r="E310" s="103"/>
    </row>
    <row r="311" spans="2:5" x14ac:dyDescent="0.2">
      <c r="B311" s="116" t="s">
        <v>88</v>
      </c>
      <c r="C311" s="117"/>
      <c r="D311" s="118"/>
      <c r="E311" s="105"/>
    </row>
    <row r="312" spans="2:5" x14ac:dyDescent="0.2">
      <c r="B312" s="106"/>
      <c r="C312" s="107"/>
      <c r="D312" s="119"/>
      <c r="E312" s="109"/>
    </row>
    <row r="313" spans="2:5" x14ac:dyDescent="0.2">
      <c r="C313" s="47">
        <v>0</v>
      </c>
      <c r="D313" s="110"/>
      <c r="E313" s="111"/>
    </row>
    <row r="314" spans="2:5" x14ac:dyDescent="0.2">
      <c r="C314" s="37"/>
      <c r="D314" s="113"/>
      <c r="E314" s="113"/>
    </row>
    <row r="315" spans="2:5" ht="4.5" customHeight="1" x14ac:dyDescent="0.2">
      <c r="C315" s="37"/>
      <c r="D315" s="113"/>
      <c r="E315" s="113"/>
    </row>
    <row r="316" spans="2:5" x14ac:dyDescent="0.2">
      <c r="C316" s="37"/>
      <c r="D316" s="113"/>
      <c r="E316" s="113"/>
    </row>
    <row r="317" spans="2:5" x14ac:dyDescent="0.2">
      <c r="C317" s="37"/>
      <c r="D317" s="113"/>
      <c r="E317" s="113"/>
    </row>
    <row r="318" spans="2:5" x14ac:dyDescent="0.2">
      <c r="B318" s="83" t="s">
        <v>223</v>
      </c>
      <c r="C318" s="84" t="s">
        <v>8</v>
      </c>
      <c r="D318" s="120" t="s">
        <v>202</v>
      </c>
      <c r="E318" s="120" t="s">
        <v>96</v>
      </c>
    </row>
    <row r="319" spans="2:5" x14ac:dyDescent="0.2">
      <c r="B319" s="100" t="s">
        <v>224</v>
      </c>
      <c r="C319" s="52"/>
      <c r="D319" s="52">
        <v>0</v>
      </c>
      <c r="E319" s="52">
        <v>0</v>
      </c>
    </row>
    <row r="320" spans="2:5" x14ac:dyDescent="0.2">
      <c r="B320" s="22" t="s">
        <v>225</v>
      </c>
      <c r="C320" s="121"/>
      <c r="D320" s="104"/>
      <c r="E320" s="29"/>
    </row>
    <row r="321" spans="2:6" x14ac:dyDescent="0.2">
      <c r="B321" s="54"/>
      <c r="C321" s="122"/>
      <c r="D321" s="122">
        <v>0</v>
      </c>
      <c r="E321" s="122">
        <v>0</v>
      </c>
    </row>
    <row r="322" spans="2:6" x14ac:dyDescent="0.2">
      <c r="C322" s="47">
        <v>0</v>
      </c>
      <c r="D322" s="110"/>
      <c r="E322" s="111"/>
    </row>
    <row r="323" spans="2:6" x14ac:dyDescent="0.2">
      <c r="C323" s="46"/>
      <c r="D323" s="46"/>
      <c r="E323" s="46"/>
    </row>
    <row r="324" spans="2:6" x14ac:dyDescent="0.2">
      <c r="C324" s="46"/>
      <c r="D324" s="46"/>
      <c r="E324" s="46"/>
    </row>
    <row r="325" spans="2:6" x14ac:dyDescent="0.2">
      <c r="C325" s="46"/>
      <c r="D325" s="46"/>
      <c r="E325" s="46"/>
    </row>
    <row r="326" spans="2:6" ht="25.5" x14ac:dyDescent="0.2">
      <c r="B326" s="99" t="s">
        <v>226</v>
      </c>
      <c r="C326" s="93" t="s">
        <v>8</v>
      </c>
      <c r="D326" s="21" t="s">
        <v>202</v>
      </c>
      <c r="E326" s="21" t="s">
        <v>136</v>
      </c>
    </row>
    <row r="327" spans="2:6" x14ac:dyDescent="0.2">
      <c r="B327" s="22" t="s">
        <v>227</v>
      </c>
      <c r="C327" s="27"/>
      <c r="D327" s="104"/>
      <c r="E327" s="105"/>
    </row>
    <row r="328" spans="2:6" ht="12.75" customHeight="1" x14ac:dyDescent="0.2">
      <c r="B328" s="43" t="s">
        <v>228</v>
      </c>
      <c r="C328" s="27">
        <v>400510925.47000003</v>
      </c>
      <c r="D328" s="104" t="s">
        <v>208</v>
      </c>
      <c r="E328" s="105"/>
      <c r="F328" s="123"/>
    </row>
    <row r="329" spans="2:6" ht="12.75" customHeight="1" x14ac:dyDescent="0.2">
      <c r="B329" s="43" t="s">
        <v>229</v>
      </c>
      <c r="C329" s="27">
        <v>17258701.120000001</v>
      </c>
      <c r="D329" s="104" t="s">
        <v>208</v>
      </c>
      <c r="E329" s="105"/>
      <c r="F329" s="123"/>
    </row>
    <row r="330" spans="2:6" ht="12.75" customHeight="1" x14ac:dyDescent="0.2">
      <c r="B330" s="43" t="s">
        <v>230</v>
      </c>
      <c r="C330" s="27">
        <v>2722105.25</v>
      </c>
      <c r="D330" s="104" t="s">
        <v>208</v>
      </c>
      <c r="E330" s="105"/>
      <c r="F330" s="123"/>
    </row>
    <row r="331" spans="2:6" ht="12.75" customHeight="1" x14ac:dyDescent="0.2">
      <c r="B331" s="43" t="s">
        <v>231</v>
      </c>
      <c r="C331" s="27">
        <v>927598.99</v>
      </c>
      <c r="D331" s="104" t="s">
        <v>208</v>
      </c>
      <c r="E331" s="105"/>
      <c r="F331" s="123"/>
    </row>
    <row r="332" spans="2:6" ht="12.75" customHeight="1" x14ac:dyDescent="0.2">
      <c r="B332" s="43" t="s">
        <v>232</v>
      </c>
      <c r="C332" s="27">
        <v>1500000</v>
      </c>
      <c r="D332" s="104" t="s">
        <v>208</v>
      </c>
      <c r="E332" s="105"/>
      <c r="F332" s="123"/>
    </row>
    <row r="333" spans="2:6" ht="12.75" customHeight="1" x14ac:dyDescent="0.2">
      <c r="B333" s="43" t="s">
        <v>233</v>
      </c>
      <c r="C333" s="27">
        <v>5839398.9900000002</v>
      </c>
      <c r="D333" s="104" t="s">
        <v>208</v>
      </c>
      <c r="E333" s="105"/>
      <c r="F333" s="123"/>
    </row>
    <row r="334" spans="2:6" ht="12.75" customHeight="1" x14ac:dyDescent="0.2">
      <c r="B334" s="43" t="s">
        <v>234</v>
      </c>
      <c r="C334" s="27">
        <v>3380000</v>
      </c>
      <c r="D334" s="104" t="s">
        <v>208</v>
      </c>
      <c r="E334" s="105"/>
      <c r="F334" s="123"/>
    </row>
    <row r="335" spans="2:6" ht="12.75" customHeight="1" x14ac:dyDescent="0.2">
      <c r="B335" s="43" t="s">
        <v>235</v>
      </c>
      <c r="C335" s="27">
        <v>3000000</v>
      </c>
      <c r="D335" s="104" t="s">
        <v>208</v>
      </c>
      <c r="E335" s="105"/>
      <c r="F335" s="123"/>
    </row>
    <row r="336" spans="2:6" ht="12.75" customHeight="1" x14ac:dyDescent="0.2">
      <c r="B336" s="43" t="s">
        <v>236</v>
      </c>
      <c r="C336" s="27">
        <v>3274470.05</v>
      </c>
      <c r="D336" s="104" t="s">
        <v>208</v>
      </c>
      <c r="E336" s="105"/>
      <c r="F336" s="123"/>
    </row>
    <row r="337" spans="2:6" ht="12.75" customHeight="1" x14ac:dyDescent="0.2">
      <c r="B337" s="43" t="s">
        <v>237</v>
      </c>
      <c r="C337" s="27">
        <v>9032674.0999999996</v>
      </c>
      <c r="D337" s="104" t="s">
        <v>208</v>
      </c>
      <c r="E337" s="105"/>
      <c r="F337" s="123"/>
    </row>
    <row r="338" spans="2:6" ht="12.75" customHeight="1" x14ac:dyDescent="0.2">
      <c r="B338" s="43" t="s">
        <v>238</v>
      </c>
      <c r="C338" s="27">
        <v>415000</v>
      </c>
      <c r="D338" s="104" t="s">
        <v>208</v>
      </c>
      <c r="E338" s="105"/>
      <c r="F338" s="123"/>
    </row>
    <row r="339" spans="2:6" ht="12.75" customHeight="1" x14ac:dyDescent="0.2">
      <c r="B339" s="43" t="s">
        <v>239</v>
      </c>
      <c r="C339" s="27">
        <v>-90008355.75</v>
      </c>
      <c r="D339" s="104" t="s">
        <v>208</v>
      </c>
      <c r="E339" s="105"/>
      <c r="F339" s="123"/>
    </row>
    <row r="340" spans="2:6" ht="12.75" customHeight="1" x14ac:dyDescent="0.2">
      <c r="B340" s="43" t="s">
        <v>240</v>
      </c>
      <c r="C340" s="27">
        <v>19302720.34</v>
      </c>
      <c r="D340" s="104" t="s">
        <v>208</v>
      </c>
      <c r="E340" s="105"/>
      <c r="F340" s="123"/>
    </row>
    <row r="341" spans="2:6" ht="12.75" customHeight="1" x14ac:dyDescent="0.2">
      <c r="B341" s="43" t="s">
        <v>241</v>
      </c>
      <c r="C341" s="27">
        <v>17738631.879999999</v>
      </c>
      <c r="D341" s="104" t="s">
        <v>208</v>
      </c>
      <c r="E341" s="105"/>
      <c r="F341" s="123"/>
    </row>
    <row r="342" spans="2:6" ht="12.75" customHeight="1" x14ac:dyDescent="0.2">
      <c r="B342" s="43" t="s">
        <v>242</v>
      </c>
      <c r="C342" s="27">
        <v>4000000</v>
      </c>
      <c r="D342" s="104" t="s">
        <v>208</v>
      </c>
      <c r="E342" s="105"/>
      <c r="F342" s="123"/>
    </row>
    <row r="343" spans="2:6" ht="12.75" customHeight="1" x14ac:dyDescent="0.2">
      <c r="B343" s="43" t="s">
        <v>243</v>
      </c>
      <c r="C343" s="27">
        <v>18051.810000000001</v>
      </c>
      <c r="D343" s="104" t="s">
        <v>208</v>
      </c>
      <c r="E343" s="105"/>
      <c r="F343" s="123"/>
    </row>
    <row r="344" spans="2:6" ht="12.75" customHeight="1" x14ac:dyDescent="0.2">
      <c r="B344" s="43" t="s">
        <v>244</v>
      </c>
      <c r="C344" s="27">
        <v>-6632689.5499999998</v>
      </c>
      <c r="D344" s="104" t="s">
        <v>208</v>
      </c>
      <c r="E344" s="105"/>
      <c r="F344" s="123"/>
    </row>
    <row r="345" spans="2:6" ht="12.75" customHeight="1" x14ac:dyDescent="0.2">
      <c r="B345" s="43" t="s">
        <v>245</v>
      </c>
      <c r="C345" s="27">
        <v>38715567.719999999</v>
      </c>
      <c r="D345" s="104" t="s">
        <v>208</v>
      </c>
      <c r="E345" s="105"/>
      <c r="F345" s="123"/>
    </row>
    <row r="346" spans="2:6" ht="12.75" customHeight="1" x14ac:dyDescent="0.2">
      <c r="B346" s="43" t="s">
        <v>246</v>
      </c>
      <c r="C346" s="27">
        <v>662659.02</v>
      </c>
      <c r="D346" s="104" t="s">
        <v>208</v>
      </c>
      <c r="E346" s="105"/>
      <c r="F346" s="123"/>
    </row>
    <row r="347" spans="2:6" ht="12.75" customHeight="1" x14ac:dyDescent="0.2">
      <c r="B347" s="43" t="s">
        <v>247</v>
      </c>
      <c r="C347" s="27">
        <v>200000000</v>
      </c>
      <c r="D347" s="104" t="s">
        <v>208</v>
      </c>
      <c r="E347" s="105"/>
      <c r="F347" s="123"/>
    </row>
    <row r="348" spans="2:6" ht="12.75" customHeight="1" x14ac:dyDescent="0.2">
      <c r="B348" s="43" t="s">
        <v>248</v>
      </c>
      <c r="C348" s="27">
        <v>69098500</v>
      </c>
      <c r="D348" s="104" t="s">
        <v>208</v>
      </c>
      <c r="E348" s="105"/>
      <c r="F348" s="123"/>
    </row>
    <row r="349" spans="2:6" ht="12.75" customHeight="1" x14ac:dyDescent="0.2">
      <c r="B349" s="43" t="s">
        <v>249</v>
      </c>
      <c r="C349" s="27">
        <v>44890968</v>
      </c>
      <c r="D349" s="104" t="s">
        <v>208</v>
      </c>
      <c r="E349" s="105"/>
      <c r="F349" s="123"/>
    </row>
    <row r="350" spans="2:6" ht="12.75" customHeight="1" x14ac:dyDescent="0.2">
      <c r="B350" s="43" t="s">
        <v>250</v>
      </c>
      <c r="C350" s="27">
        <v>16034010.119999999</v>
      </c>
      <c r="D350" s="104" t="s">
        <v>208</v>
      </c>
      <c r="E350" s="105"/>
      <c r="F350" s="123"/>
    </row>
    <row r="351" spans="2:6" ht="12.75" customHeight="1" x14ac:dyDescent="0.2">
      <c r="B351" s="95" t="s">
        <v>251</v>
      </c>
      <c r="C351" s="27">
        <v>3159339.61</v>
      </c>
      <c r="D351" s="104" t="s">
        <v>208</v>
      </c>
      <c r="E351" s="105"/>
      <c r="F351" s="123"/>
    </row>
    <row r="352" spans="2:6" ht="12.75" customHeight="1" x14ac:dyDescent="0.2">
      <c r="B352" s="43" t="s">
        <v>252</v>
      </c>
      <c r="C352" s="27">
        <v>834.59</v>
      </c>
      <c r="D352" s="104" t="s">
        <v>208</v>
      </c>
      <c r="E352" s="105"/>
      <c r="F352" s="123"/>
    </row>
    <row r="353" spans="2:6" ht="12.75" customHeight="1" x14ac:dyDescent="0.2">
      <c r="B353" s="43" t="s">
        <v>253</v>
      </c>
      <c r="C353" s="27">
        <v>11064.23</v>
      </c>
      <c r="D353" s="104" t="s">
        <v>208</v>
      </c>
      <c r="E353" s="105"/>
      <c r="F353" s="123"/>
    </row>
    <row r="354" spans="2:6" ht="12.75" customHeight="1" x14ac:dyDescent="0.2">
      <c r="B354" s="95" t="s">
        <v>254</v>
      </c>
      <c r="C354" s="27">
        <v>33683.24</v>
      </c>
      <c r="D354" s="104" t="s">
        <v>208</v>
      </c>
      <c r="E354" s="105"/>
      <c r="F354" s="123"/>
    </row>
    <row r="355" spans="2:6" ht="12.75" customHeight="1" x14ac:dyDescent="0.2">
      <c r="B355" s="43" t="s">
        <v>255</v>
      </c>
      <c r="C355" s="27">
        <v>2307403.48</v>
      </c>
      <c r="D355" s="104" t="s">
        <v>208</v>
      </c>
      <c r="E355" s="105"/>
      <c r="F355" s="123"/>
    </row>
    <row r="356" spans="2:6" ht="12.75" customHeight="1" x14ac:dyDescent="0.2">
      <c r="B356" s="95" t="s">
        <v>256</v>
      </c>
      <c r="C356" s="27">
        <v>1072888.07</v>
      </c>
      <c r="D356" s="104" t="s">
        <v>208</v>
      </c>
      <c r="E356" s="105"/>
      <c r="F356" s="123"/>
    </row>
    <row r="357" spans="2:6" ht="12.75" customHeight="1" x14ac:dyDescent="0.2">
      <c r="B357" s="43" t="s">
        <v>257</v>
      </c>
      <c r="C357" s="27">
        <v>402078.84</v>
      </c>
      <c r="D357" s="104" t="s">
        <v>208</v>
      </c>
      <c r="E357" s="105"/>
      <c r="F357" s="123"/>
    </row>
    <row r="358" spans="2:6" ht="12.75" customHeight="1" x14ac:dyDescent="0.2">
      <c r="B358" s="43" t="s">
        <v>258</v>
      </c>
      <c r="C358" s="27">
        <v>1131266.3500000001</v>
      </c>
      <c r="D358" s="104" t="s">
        <v>208</v>
      </c>
      <c r="E358" s="105"/>
      <c r="F358" s="123"/>
    </row>
    <row r="359" spans="2:6" ht="12.75" customHeight="1" x14ac:dyDescent="0.2">
      <c r="B359" s="43" t="s">
        <v>259</v>
      </c>
      <c r="C359" s="27">
        <v>973840.6</v>
      </c>
      <c r="D359" s="104" t="s">
        <v>208</v>
      </c>
      <c r="E359" s="105"/>
      <c r="F359" s="123"/>
    </row>
    <row r="360" spans="2:6" ht="12.75" customHeight="1" x14ac:dyDescent="0.2">
      <c r="B360" s="43" t="s">
        <v>260</v>
      </c>
      <c r="C360" s="27">
        <v>114937.64</v>
      </c>
      <c r="D360" s="104" t="s">
        <v>208</v>
      </c>
      <c r="E360" s="105"/>
      <c r="F360" s="123"/>
    </row>
    <row r="361" spans="2:6" ht="12.75" customHeight="1" x14ac:dyDescent="0.2">
      <c r="B361" s="43" t="s">
        <v>257</v>
      </c>
      <c r="C361" s="27">
        <v>322047.31</v>
      </c>
      <c r="D361" s="104" t="s">
        <v>208</v>
      </c>
      <c r="E361" s="105"/>
      <c r="F361" s="123"/>
    </row>
    <row r="362" spans="2:6" ht="12.75" customHeight="1" x14ac:dyDescent="0.2">
      <c r="B362" s="43" t="s">
        <v>261</v>
      </c>
      <c r="C362" s="27">
        <v>842942.84</v>
      </c>
      <c r="D362" s="104" t="s">
        <v>208</v>
      </c>
      <c r="E362" s="105"/>
      <c r="F362" s="123"/>
    </row>
    <row r="363" spans="2:6" ht="12.75" customHeight="1" x14ac:dyDescent="0.2">
      <c r="B363" s="43" t="s">
        <v>262</v>
      </c>
      <c r="C363" s="27">
        <v>104716738.91</v>
      </c>
      <c r="D363" s="104" t="s">
        <v>208</v>
      </c>
      <c r="E363" s="105"/>
      <c r="F363" s="123"/>
    </row>
    <row r="364" spans="2:6" ht="12.75" customHeight="1" x14ac:dyDescent="0.2">
      <c r="B364" s="43" t="s">
        <v>263</v>
      </c>
      <c r="C364" s="27">
        <v>771870.63</v>
      </c>
      <c r="D364" s="104" t="s">
        <v>208</v>
      </c>
      <c r="E364" s="105"/>
      <c r="F364" s="123"/>
    </row>
    <row r="365" spans="2:6" ht="12.75" customHeight="1" x14ac:dyDescent="0.2">
      <c r="B365" s="43" t="s">
        <v>264</v>
      </c>
      <c r="C365" s="27">
        <v>432.68</v>
      </c>
      <c r="D365" s="104" t="s">
        <v>208</v>
      </c>
      <c r="E365" s="105"/>
      <c r="F365" s="123"/>
    </row>
    <row r="366" spans="2:6" ht="12.75" customHeight="1" x14ac:dyDescent="0.2">
      <c r="B366" s="43" t="s">
        <v>265</v>
      </c>
      <c r="C366" s="27">
        <v>501897.71</v>
      </c>
      <c r="D366" s="104" t="s">
        <v>208</v>
      </c>
      <c r="E366" s="105"/>
      <c r="F366" s="123"/>
    </row>
    <row r="367" spans="2:6" x14ac:dyDescent="0.2">
      <c r="B367" s="45"/>
      <c r="C367" s="49"/>
      <c r="D367" s="108"/>
      <c r="E367" s="109"/>
    </row>
    <row r="368" spans="2:6" x14ac:dyDescent="0.2">
      <c r="C368" s="35">
        <f>SUM(C327:C367)</f>
        <v>878044204.2900002</v>
      </c>
      <c r="D368" s="110"/>
      <c r="E368" s="111"/>
    </row>
    <row r="369" spans="2:5" s="123" customFormat="1" x14ac:dyDescent="0.2">
      <c r="B369" s="124"/>
      <c r="C369" s="124"/>
      <c r="D369" s="124"/>
      <c r="E369" s="124"/>
    </row>
    <row r="370" spans="2:5" s="123" customFormat="1" x14ac:dyDescent="0.2">
      <c r="B370" s="124"/>
      <c r="C370" s="124"/>
      <c r="D370" s="124"/>
      <c r="E370" s="124"/>
    </row>
    <row r="371" spans="2:5" x14ac:dyDescent="0.2">
      <c r="C371" s="37"/>
      <c r="D371" s="113"/>
      <c r="E371" s="113"/>
    </row>
    <row r="372" spans="2:5" x14ac:dyDescent="0.2">
      <c r="B372" s="99" t="s">
        <v>266</v>
      </c>
      <c r="C372" s="93" t="s">
        <v>8</v>
      </c>
      <c r="D372" s="21" t="s">
        <v>202</v>
      </c>
      <c r="E372" s="21" t="s">
        <v>136</v>
      </c>
    </row>
    <row r="373" spans="2:5" x14ac:dyDescent="0.2">
      <c r="B373" s="22" t="s">
        <v>267</v>
      </c>
      <c r="C373" s="27"/>
      <c r="D373" s="104"/>
      <c r="E373" s="105"/>
    </row>
    <row r="374" spans="2:5" x14ac:dyDescent="0.2">
      <c r="B374" s="43" t="s">
        <v>268</v>
      </c>
      <c r="C374" s="27">
        <v>9525825.5500000007</v>
      </c>
      <c r="D374" s="104" t="s">
        <v>208</v>
      </c>
      <c r="E374" s="105"/>
    </row>
    <row r="375" spans="2:5" x14ac:dyDescent="0.2">
      <c r="B375" s="106"/>
      <c r="C375" s="27"/>
      <c r="D375" s="108"/>
      <c r="E375" s="109"/>
    </row>
    <row r="376" spans="2:5" x14ac:dyDescent="0.2">
      <c r="C376" s="35">
        <f>SUM(C373:C375)</f>
        <v>9525825.5500000007</v>
      </c>
      <c r="D376" s="110"/>
      <c r="E376" s="111"/>
    </row>
    <row r="377" spans="2:5" x14ac:dyDescent="0.2">
      <c r="C377" s="37"/>
      <c r="D377" s="113"/>
      <c r="E377" s="113"/>
    </row>
    <row r="378" spans="2:5" x14ac:dyDescent="0.2">
      <c r="C378" s="37"/>
      <c r="D378" s="113"/>
      <c r="E378" s="113"/>
    </row>
    <row r="379" spans="2:5" x14ac:dyDescent="0.2">
      <c r="C379" s="37"/>
      <c r="D379" s="113"/>
      <c r="E379" s="113"/>
    </row>
    <row r="380" spans="2:5" x14ac:dyDescent="0.2">
      <c r="B380" s="15" t="s">
        <v>269</v>
      </c>
    </row>
    <row r="381" spans="2:5" x14ac:dyDescent="0.2">
      <c r="B381" s="15"/>
    </row>
    <row r="382" spans="2:5" x14ac:dyDescent="0.2">
      <c r="B382" s="15" t="s">
        <v>270</v>
      </c>
    </row>
    <row r="384" spans="2:5" x14ac:dyDescent="0.2">
      <c r="B384" s="99" t="s">
        <v>271</v>
      </c>
      <c r="C384" s="93" t="s">
        <v>8</v>
      </c>
      <c r="D384" s="21" t="s">
        <v>272</v>
      </c>
      <c r="E384" s="21" t="s">
        <v>96</v>
      </c>
    </row>
    <row r="385" spans="2:5" x14ac:dyDescent="0.2">
      <c r="B385" s="22" t="s">
        <v>273</v>
      </c>
      <c r="C385" s="27"/>
      <c r="D385" s="29"/>
      <c r="E385" s="29"/>
    </row>
    <row r="386" spans="2:5" ht="12.75" customHeight="1" x14ac:dyDescent="0.2">
      <c r="B386" s="43" t="s">
        <v>274</v>
      </c>
      <c r="C386" s="27">
        <v>67929.89</v>
      </c>
      <c r="D386" s="29"/>
      <c r="E386" s="29"/>
    </row>
    <row r="387" spans="2:5" ht="12.75" customHeight="1" x14ac:dyDescent="0.2">
      <c r="B387" s="43" t="s">
        <v>275</v>
      </c>
      <c r="C387" s="27">
        <v>35245.760000000002</v>
      </c>
      <c r="D387" s="29"/>
      <c r="E387" s="29"/>
    </row>
    <row r="388" spans="2:5" ht="12.75" customHeight="1" x14ac:dyDescent="0.2">
      <c r="B388" s="43" t="s">
        <v>276</v>
      </c>
      <c r="C388" s="27">
        <v>575278.84</v>
      </c>
      <c r="D388" s="29"/>
      <c r="E388" s="29"/>
    </row>
    <row r="389" spans="2:5" ht="12.75" customHeight="1" x14ac:dyDescent="0.2">
      <c r="B389" s="43" t="s">
        <v>277</v>
      </c>
      <c r="C389" s="27">
        <v>705.42</v>
      </c>
      <c r="D389" s="29"/>
      <c r="E389" s="29"/>
    </row>
    <row r="390" spans="2:5" ht="12.75" customHeight="1" x14ac:dyDescent="0.2">
      <c r="B390" s="43" t="s">
        <v>278</v>
      </c>
      <c r="C390" s="27">
        <v>1444061.14</v>
      </c>
      <c r="D390" s="29"/>
      <c r="E390" s="29"/>
    </row>
    <row r="391" spans="2:5" ht="12.75" customHeight="1" x14ac:dyDescent="0.2">
      <c r="B391" s="43" t="s">
        <v>279</v>
      </c>
      <c r="C391" s="27">
        <v>155145.12</v>
      </c>
      <c r="D391" s="29"/>
      <c r="E391" s="29"/>
    </row>
    <row r="392" spans="2:5" ht="12.75" customHeight="1" x14ac:dyDescent="0.2">
      <c r="B392" s="43" t="s">
        <v>280</v>
      </c>
      <c r="C392" s="27">
        <v>1615173.07</v>
      </c>
      <c r="D392" s="29"/>
      <c r="E392" s="29"/>
    </row>
    <row r="393" spans="2:5" ht="12.75" customHeight="1" x14ac:dyDescent="0.2">
      <c r="B393" s="43" t="s">
        <v>281</v>
      </c>
      <c r="C393" s="27">
        <v>4862957.51</v>
      </c>
      <c r="D393" s="29"/>
      <c r="E393" s="29"/>
    </row>
    <row r="394" spans="2:5" ht="12.75" customHeight="1" x14ac:dyDescent="0.2">
      <c r="B394" s="43" t="s">
        <v>282</v>
      </c>
      <c r="C394" s="27">
        <v>1702613.33</v>
      </c>
      <c r="D394" s="29"/>
      <c r="E394" s="29"/>
    </row>
    <row r="395" spans="2:5" ht="12.75" customHeight="1" x14ac:dyDescent="0.2">
      <c r="B395" s="43" t="s">
        <v>283</v>
      </c>
      <c r="C395" s="27">
        <v>1081020.05</v>
      </c>
      <c r="D395" s="29"/>
      <c r="E395" s="29"/>
    </row>
    <row r="396" spans="2:5" ht="12.75" customHeight="1" x14ac:dyDescent="0.2">
      <c r="B396" s="43" t="s">
        <v>284</v>
      </c>
      <c r="C396" s="27">
        <v>93.59</v>
      </c>
      <c r="D396" s="29"/>
      <c r="E396" s="29"/>
    </row>
    <row r="397" spans="2:5" ht="12.75" customHeight="1" x14ac:dyDescent="0.2">
      <c r="B397" s="43" t="s">
        <v>285</v>
      </c>
      <c r="C397" s="27">
        <v>1.58</v>
      </c>
      <c r="D397" s="29"/>
      <c r="E397" s="29"/>
    </row>
    <row r="398" spans="2:5" ht="12.75" customHeight="1" x14ac:dyDescent="0.2">
      <c r="B398" s="43" t="s">
        <v>286</v>
      </c>
      <c r="C398" s="27">
        <v>613.24</v>
      </c>
      <c r="D398" s="29"/>
      <c r="E398" s="29"/>
    </row>
    <row r="399" spans="2:5" ht="12.75" customHeight="1" x14ac:dyDescent="0.2">
      <c r="B399" s="43" t="s">
        <v>287</v>
      </c>
      <c r="C399" s="27">
        <v>69146.009999999995</v>
      </c>
      <c r="D399" s="29"/>
      <c r="E399" s="29"/>
    </row>
    <row r="400" spans="2:5" ht="12.75" customHeight="1" x14ac:dyDescent="0.2">
      <c r="B400" s="43" t="s">
        <v>288</v>
      </c>
      <c r="C400" s="27">
        <v>269.75</v>
      </c>
      <c r="D400" s="29"/>
      <c r="E400" s="29"/>
    </row>
    <row r="401" spans="2:5" ht="12.75" customHeight="1" x14ac:dyDescent="0.2">
      <c r="B401" s="43" t="s">
        <v>289</v>
      </c>
      <c r="C401" s="27">
        <v>86395.85</v>
      </c>
      <c r="D401" s="29"/>
      <c r="E401" s="29"/>
    </row>
    <row r="402" spans="2:5" ht="12.75" customHeight="1" x14ac:dyDescent="0.2">
      <c r="B402" s="43" t="s">
        <v>290</v>
      </c>
      <c r="C402" s="27">
        <v>745.99</v>
      </c>
      <c r="D402" s="29"/>
      <c r="E402" s="29"/>
    </row>
    <row r="403" spans="2:5" ht="12.75" customHeight="1" x14ac:dyDescent="0.2">
      <c r="B403" s="43" t="s">
        <v>291</v>
      </c>
      <c r="C403" s="27">
        <v>3684.31</v>
      </c>
      <c r="D403" s="29"/>
      <c r="E403" s="29"/>
    </row>
    <row r="404" spans="2:5" ht="12.75" customHeight="1" x14ac:dyDescent="0.2">
      <c r="B404" s="43" t="s">
        <v>292</v>
      </c>
      <c r="C404" s="27">
        <v>220144.83</v>
      </c>
      <c r="D404" s="29"/>
      <c r="E404" s="29"/>
    </row>
    <row r="405" spans="2:5" ht="12.75" customHeight="1" x14ac:dyDescent="0.2">
      <c r="B405" s="43" t="s">
        <v>293</v>
      </c>
      <c r="C405" s="27">
        <v>19974.169999999998</v>
      </c>
      <c r="D405" s="29"/>
      <c r="E405" s="29"/>
    </row>
    <row r="406" spans="2:5" ht="12.75" customHeight="1" x14ac:dyDescent="0.2">
      <c r="B406" s="43" t="s">
        <v>294</v>
      </c>
      <c r="C406" s="27">
        <v>1371389.24</v>
      </c>
      <c r="D406" s="29"/>
      <c r="E406" s="29"/>
    </row>
    <row r="407" spans="2:5" ht="12.75" customHeight="1" x14ac:dyDescent="0.2">
      <c r="B407" s="43" t="s">
        <v>295</v>
      </c>
      <c r="C407" s="27">
        <v>5552.16</v>
      </c>
      <c r="D407" s="29"/>
      <c r="E407" s="29"/>
    </row>
    <row r="408" spans="2:5" ht="12.75" customHeight="1" x14ac:dyDescent="0.2">
      <c r="B408" s="43" t="s">
        <v>296</v>
      </c>
      <c r="C408" s="27">
        <v>103116.69</v>
      </c>
      <c r="D408" s="29"/>
      <c r="E408" s="29"/>
    </row>
    <row r="409" spans="2:5" ht="12.75" customHeight="1" x14ac:dyDescent="0.2">
      <c r="B409" s="43" t="s">
        <v>297</v>
      </c>
      <c r="C409" s="27">
        <v>119187.19</v>
      </c>
      <c r="D409" s="29"/>
      <c r="E409" s="29"/>
    </row>
    <row r="410" spans="2:5" ht="12.75" customHeight="1" x14ac:dyDescent="0.2">
      <c r="B410" s="43" t="s">
        <v>298</v>
      </c>
      <c r="C410" s="27">
        <v>10588289.02</v>
      </c>
      <c r="D410" s="29"/>
      <c r="E410" s="29"/>
    </row>
    <row r="411" spans="2:5" ht="12.75" customHeight="1" x14ac:dyDescent="0.2">
      <c r="B411" s="43" t="s">
        <v>299</v>
      </c>
      <c r="C411" s="27">
        <v>32820.5</v>
      </c>
      <c r="D411" s="29"/>
      <c r="E411" s="29"/>
    </row>
    <row r="412" spans="2:5" ht="12.75" customHeight="1" x14ac:dyDescent="0.2">
      <c r="B412" s="43" t="s">
        <v>300</v>
      </c>
      <c r="C412" s="27">
        <v>1261966.1299999999</v>
      </c>
      <c r="D412" s="29"/>
      <c r="E412" s="29"/>
    </row>
    <row r="413" spans="2:5" ht="12.75" customHeight="1" x14ac:dyDescent="0.2">
      <c r="B413" s="43" t="s">
        <v>301</v>
      </c>
      <c r="C413" s="27">
        <v>30766.14</v>
      </c>
      <c r="D413" s="29"/>
      <c r="E413" s="29"/>
    </row>
    <row r="414" spans="2:5" ht="12.75" customHeight="1" x14ac:dyDescent="0.2">
      <c r="B414" s="43" t="s">
        <v>302</v>
      </c>
      <c r="C414" s="27">
        <v>2333400.98</v>
      </c>
      <c r="D414" s="29"/>
      <c r="E414" s="29"/>
    </row>
    <row r="415" spans="2:5" ht="12.75" customHeight="1" x14ac:dyDescent="0.2">
      <c r="B415" s="43" t="s">
        <v>303</v>
      </c>
      <c r="C415" s="27">
        <v>1698944.45</v>
      </c>
      <c r="D415" s="29"/>
      <c r="E415" s="29"/>
    </row>
    <row r="416" spans="2:5" ht="12.75" customHeight="1" x14ac:dyDescent="0.2">
      <c r="B416" s="43" t="s">
        <v>304</v>
      </c>
      <c r="C416" s="27">
        <v>4231.04</v>
      </c>
      <c r="D416" s="29"/>
      <c r="E416" s="29"/>
    </row>
    <row r="417" spans="2:5" ht="12.75" customHeight="1" x14ac:dyDescent="0.2">
      <c r="B417" s="43" t="s">
        <v>305</v>
      </c>
      <c r="C417" s="27">
        <v>187385.38</v>
      </c>
      <c r="D417" s="29"/>
      <c r="E417" s="29"/>
    </row>
    <row r="418" spans="2:5" ht="12.75" customHeight="1" x14ac:dyDescent="0.2">
      <c r="B418" s="43" t="s">
        <v>306</v>
      </c>
      <c r="C418" s="27">
        <v>135869.85</v>
      </c>
      <c r="D418" s="29"/>
      <c r="E418" s="29"/>
    </row>
    <row r="419" spans="2:5" ht="12.75" customHeight="1" x14ac:dyDescent="0.2">
      <c r="B419" s="43" t="s">
        <v>307</v>
      </c>
      <c r="C419" s="27">
        <v>4516738.3</v>
      </c>
      <c r="D419" s="29"/>
      <c r="E419" s="29"/>
    </row>
    <row r="420" spans="2:5" ht="12.75" customHeight="1" x14ac:dyDescent="0.2">
      <c r="B420" s="43" t="s">
        <v>308</v>
      </c>
      <c r="C420" s="27">
        <v>511005.03</v>
      </c>
      <c r="D420" s="29"/>
      <c r="E420" s="29"/>
    </row>
    <row r="421" spans="2:5" ht="12.75" customHeight="1" x14ac:dyDescent="0.2">
      <c r="B421" s="43" t="s">
        <v>309</v>
      </c>
      <c r="C421" s="27">
        <v>1233.71</v>
      </c>
      <c r="D421" s="29"/>
      <c r="E421" s="29"/>
    </row>
    <row r="422" spans="2:5" ht="12.75" customHeight="1" x14ac:dyDescent="0.2">
      <c r="B422" s="43" t="s">
        <v>310</v>
      </c>
      <c r="C422" s="27">
        <v>39941.26</v>
      </c>
      <c r="D422" s="29"/>
      <c r="E422" s="29"/>
    </row>
    <row r="423" spans="2:5" ht="12.75" customHeight="1" x14ac:dyDescent="0.2">
      <c r="B423" s="43" t="s">
        <v>311</v>
      </c>
      <c r="C423" s="27">
        <v>359827.32</v>
      </c>
      <c r="D423" s="29"/>
      <c r="E423" s="29"/>
    </row>
    <row r="424" spans="2:5" ht="12.75" customHeight="1" x14ac:dyDescent="0.2">
      <c r="B424" s="43" t="s">
        <v>312</v>
      </c>
      <c r="C424" s="27">
        <v>-14089.08</v>
      </c>
      <c r="D424" s="29"/>
      <c r="E424" s="29"/>
    </row>
    <row r="425" spans="2:5" ht="12.75" customHeight="1" x14ac:dyDescent="0.2">
      <c r="B425" s="43" t="s">
        <v>313</v>
      </c>
      <c r="C425" s="27">
        <v>4287651.46</v>
      </c>
      <c r="D425" s="29"/>
      <c r="E425" s="29"/>
    </row>
    <row r="426" spans="2:5" ht="12.75" customHeight="1" x14ac:dyDescent="0.2">
      <c r="B426" s="43" t="s">
        <v>314</v>
      </c>
      <c r="C426" s="27">
        <v>897681.26</v>
      </c>
      <c r="D426" s="29"/>
      <c r="E426" s="29"/>
    </row>
    <row r="427" spans="2:5" ht="12.75" customHeight="1" x14ac:dyDescent="0.2">
      <c r="B427" s="43" t="s">
        <v>315</v>
      </c>
      <c r="C427" s="27">
        <v>4896.97</v>
      </c>
      <c r="D427" s="29"/>
      <c r="E427" s="29"/>
    </row>
    <row r="428" spans="2:5" ht="12.75" customHeight="1" x14ac:dyDescent="0.2">
      <c r="B428" s="43" t="s">
        <v>316</v>
      </c>
      <c r="C428" s="27">
        <v>2639990</v>
      </c>
      <c r="D428" s="29"/>
      <c r="E428" s="29"/>
    </row>
    <row r="429" spans="2:5" ht="12.75" customHeight="1" x14ac:dyDescent="0.2">
      <c r="B429" s="43" t="s">
        <v>317</v>
      </c>
      <c r="C429" s="27">
        <v>787830.7</v>
      </c>
      <c r="D429" s="29"/>
      <c r="E429" s="29"/>
    </row>
    <row r="430" spans="2:5" ht="12.75" customHeight="1" x14ac:dyDescent="0.2">
      <c r="B430" s="43" t="s">
        <v>318</v>
      </c>
      <c r="C430" s="27">
        <v>121606.45</v>
      </c>
      <c r="D430" s="29"/>
      <c r="E430" s="29"/>
    </row>
    <row r="431" spans="2:5" ht="12.75" customHeight="1" x14ac:dyDescent="0.2">
      <c r="B431" s="43" t="s">
        <v>319</v>
      </c>
      <c r="C431" s="27">
        <v>681108.42</v>
      </c>
      <c r="D431" s="29"/>
      <c r="E431" s="29"/>
    </row>
    <row r="432" spans="2:5" ht="12.75" customHeight="1" x14ac:dyDescent="0.2">
      <c r="B432" s="43" t="s">
        <v>320</v>
      </c>
      <c r="C432" s="27">
        <v>4401159.71</v>
      </c>
      <c r="D432" s="29"/>
      <c r="E432" s="29"/>
    </row>
    <row r="433" spans="2:5" ht="12.75" customHeight="1" x14ac:dyDescent="0.2">
      <c r="B433" s="43" t="s">
        <v>321</v>
      </c>
      <c r="C433" s="27">
        <v>713449.93</v>
      </c>
      <c r="D433" s="29"/>
      <c r="E433" s="29"/>
    </row>
    <row r="434" spans="2:5" ht="12.75" customHeight="1" x14ac:dyDescent="0.2">
      <c r="B434" s="43" t="s">
        <v>322</v>
      </c>
      <c r="C434" s="27">
        <v>161713.29</v>
      </c>
      <c r="D434" s="29"/>
      <c r="E434" s="29"/>
    </row>
    <row r="435" spans="2:5" ht="12.75" customHeight="1" x14ac:dyDescent="0.2">
      <c r="B435" s="43" t="s">
        <v>323</v>
      </c>
      <c r="C435" s="27">
        <v>36631.99</v>
      </c>
      <c r="D435" s="29"/>
      <c r="E435" s="29"/>
    </row>
    <row r="436" spans="2:5" ht="12.75" customHeight="1" x14ac:dyDescent="0.2">
      <c r="B436" s="43" t="s">
        <v>324</v>
      </c>
      <c r="C436" s="27">
        <v>5950620.6900000004</v>
      </c>
      <c r="D436" s="29"/>
      <c r="E436" s="29"/>
    </row>
    <row r="437" spans="2:5" ht="12.75" customHeight="1" x14ac:dyDescent="0.2">
      <c r="B437" s="43" t="s">
        <v>325</v>
      </c>
      <c r="C437" s="27">
        <v>124379.94</v>
      </c>
      <c r="D437" s="29"/>
      <c r="E437" s="29"/>
    </row>
    <row r="438" spans="2:5" ht="12.75" customHeight="1" x14ac:dyDescent="0.2">
      <c r="B438" s="43" t="s">
        <v>326</v>
      </c>
      <c r="C438" s="27">
        <v>22944.86</v>
      </c>
      <c r="D438" s="29"/>
      <c r="E438" s="29"/>
    </row>
    <row r="439" spans="2:5" ht="12.75" customHeight="1" x14ac:dyDescent="0.2">
      <c r="B439" s="43" t="s">
        <v>327</v>
      </c>
      <c r="C439" s="27">
        <v>683249.98</v>
      </c>
      <c r="D439" s="29"/>
      <c r="E439" s="29"/>
    </row>
    <row r="440" spans="2:5" ht="12.75" customHeight="1" x14ac:dyDescent="0.2">
      <c r="B440" s="43" t="s">
        <v>328</v>
      </c>
      <c r="C440" s="27">
        <v>10297459.1</v>
      </c>
      <c r="D440" s="29"/>
      <c r="E440" s="29"/>
    </row>
    <row r="441" spans="2:5" ht="12.75" customHeight="1" x14ac:dyDescent="0.2">
      <c r="B441" s="43" t="s">
        <v>329</v>
      </c>
      <c r="C441" s="27">
        <v>1483975.39</v>
      </c>
      <c r="D441" s="29"/>
      <c r="E441" s="29"/>
    </row>
    <row r="442" spans="2:5" ht="12.75" customHeight="1" x14ac:dyDescent="0.2">
      <c r="B442" s="43" t="s">
        <v>330</v>
      </c>
      <c r="C442" s="27">
        <v>8611547.5099999998</v>
      </c>
      <c r="D442" s="29"/>
      <c r="E442" s="29"/>
    </row>
    <row r="443" spans="2:5" ht="12.75" customHeight="1" x14ac:dyDescent="0.2">
      <c r="B443" s="43" t="s">
        <v>331</v>
      </c>
      <c r="C443" s="27">
        <v>6517908.7300000004</v>
      </c>
      <c r="D443" s="29"/>
      <c r="E443" s="29"/>
    </row>
    <row r="444" spans="2:5" ht="12.75" customHeight="1" x14ac:dyDescent="0.2">
      <c r="B444" s="43" t="s">
        <v>332</v>
      </c>
      <c r="C444" s="27">
        <v>42434.55</v>
      </c>
      <c r="D444" s="29"/>
      <c r="E444" s="29"/>
    </row>
    <row r="445" spans="2:5" ht="12.75" customHeight="1" x14ac:dyDescent="0.2">
      <c r="B445" s="43" t="s">
        <v>333</v>
      </c>
      <c r="C445" s="27">
        <v>32226.79</v>
      </c>
      <c r="D445" s="29"/>
      <c r="E445" s="29"/>
    </row>
    <row r="446" spans="2:5" ht="12.75" customHeight="1" x14ac:dyDescent="0.2">
      <c r="B446" s="43" t="s">
        <v>334</v>
      </c>
      <c r="C446" s="27">
        <v>17448.72</v>
      </c>
      <c r="D446" s="29"/>
      <c r="E446" s="29"/>
    </row>
    <row r="447" spans="2:5" ht="12.75" customHeight="1" x14ac:dyDescent="0.2">
      <c r="B447" s="43" t="s">
        <v>335</v>
      </c>
      <c r="C447" s="27">
        <v>4842646.3099999996</v>
      </c>
      <c r="D447" s="29"/>
      <c r="E447" s="29"/>
    </row>
    <row r="448" spans="2:5" ht="12.75" customHeight="1" x14ac:dyDescent="0.2">
      <c r="B448" s="43" t="s">
        <v>336</v>
      </c>
      <c r="C448" s="27">
        <v>558990.4</v>
      </c>
      <c r="D448" s="29"/>
      <c r="E448" s="29"/>
    </row>
    <row r="449" spans="2:5" ht="12.75" customHeight="1" x14ac:dyDescent="0.2">
      <c r="B449" s="43" t="s">
        <v>337</v>
      </c>
      <c r="C449" s="27">
        <v>33788.910000000003</v>
      </c>
      <c r="D449" s="29"/>
      <c r="E449" s="29"/>
    </row>
    <row r="450" spans="2:5" ht="12.75" customHeight="1" x14ac:dyDescent="0.2">
      <c r="B450" s="43" t="s">
        <v>338</v>
      </c>
      <c r="C450" s="27">
        <v>58087.27</v>
      </c>
      <c r="D450" s="29"/>
      <c r="E450" s="29"/>
    </row>
    <row r="451" spans="2:5" ht="12.75" customHeight="1" x14ac:dyDescent="0.2">
      <c r="B451" s="43" t="s">
        <v>339</v>
      </c>
      <c r="C451" s="27">
        <v>217939.97</v>
      </c>
      <c r="D451" s="29"/>
      <c r="E451" s="29"/>
    </row>
    <row r="452" spans="2:5" ht="12.75" customHeight="1" x14ac:dyDescent="0.2">
      <c r="B452" s="43" t="s">
        <v>340</v>
      </c>
      <c r="C452" s="27">
        <v>3034783.97</v>
      </c>
      <c r="D452" s="29"/>
      <c r="E452" s="29"/>
    </row>
    <row r="453" spans="2:5" ht="12.75" customHeight="1" x14ac:dyDescent="0.2">
      <c r="B453" s="43" t="s">
        <v>341</v>
      </c>
      <c r="C453" s="27">
        <v>160287.6</v>
      </c>
      <c r="D453" s="29"/>
      <c r="E453" s="29"/>
    </row>
    <row r="454" spans="2:5" ht="12.75" customHeight="1" x14ac:dyDescent="0.2">
      <c r="B454" s="43" t="s">
        <v>342</v>
      </c>
      <c r="C454" s="27">
        <v>217.09</v>
      </c>
      <c r="D454" s="29"/>
      <c r="E454" s="29"/>
    </row>
    <row r="455" spans="2:5" ht="12.75" customHeight="1" x14ac:dyDescent="0.2">
      <c r="B455" s="43" t="s">
        <v>343</v>
      </c>
      <c r="C455" s="27">
        <v>387620.48</v>
      </c>
      <c r="D455" s="29"/>
      <c r="E455" s="29"/>
    </row>
    <row r="456" spans="2:5" ht="12.75" customHeight="1" x14ac:dyDescent="0.2">
      <c r="B456" s="43" t="s">
        <v>344</v>
      </c>
      <c r="C456" s="27">
        <v>-122979.2</v>
      </c>
      <c r="D456" s="29"/>
      <c r="E456" s="29"/>
    </row>
    <row r="457" spans="2:5" ht="12.75" customHeight="1" x14ac:dyDescent="0.2">
      <c r="B457" s="43" t="s">
        <v>345</v>
      </c>
      <c r="C457" s="27">
        <v>65353.96</v>
      </c>
      <c r="D457" s="29"/>
      <c r="E457" s="29"/>
    </row>
    <row r="458" spans="2:5" ht="12.75" customHeight="1" x14ac:dyDescent="0.2">
      <c r="B458" s="43" t="s">
        <v>346</v>
      </c>
      <c r="C458" s="27">
        <v>126942.26</v>
      </c>
      <c r="D458" s="29"/>
      <c r="E458" s="29"/>
    </row>
    <row r="459" spans="2:5" ht="12.75" customHeight="1" x14ac:dyDescent="0.2">
      <c r="B459" s="43" t="s">
        <v>347</v>
      </c>
      <c r="C459" s="27">
        <v>788.89</v>
      </c>
      <c r="D459" s="29"/>
      <c r="E459" s="29"/>
    </row>
    <row r="460" spans="2:5" ht="12.75" customHeight="1" x14ac:dyDescent="0.2">
      <c r="B460" s="43" t="s">
        <v>348</v>
      </c>
      <c r="C460" s="27">
        <v>7088.01</v>
      </c>
      <c r="D460" s="29"/>
      <c r="E460" s="29"/>
    </row>
    <row r="461" spans="2:5" ht="12.75" customHeight="1" x14ac:dyDescent="0.2">
      <c r="B461" s="43" t="s">
        <v>349</v>
      </c>
      <c r="C461" s="27">
        <v>394115.34</v>
      </c>
      <c r="D461" s="29"/>
      <c r="E461" s="29"/>
    </row>
    <row r="462" spans="2:5" ht="12.75" customHeight="1" x14ac:dyDescent="0.2">
      <c r="B462" s="43" t="s">
        <v>350</v>
      </c>
      <c r="C462" s="27">
        <v>723.9</v>
      </c>
      <c r="D462" s="29"/>
      <c r="E462" s="29"/>
    </row>
    <row r="463" spans="2:5" ht="12.75" customHeight="1" x14ac:dyDescent="0.2">
      <c r="B463" s="43" t="s">
        <v>351</v>
      </c>
      <c r="C463" s="27">
        <v>14630.62</v>
      </c>
      <c r="D463" s="29"/>
      <c r="E463" s="29"/>
    </row>
    <row r="464" spans="2:5" ht="12.75" customHeight="1" x14ac:dyDescent="0.2">
      <c r="B464" s="43" t="s">
        <v>352</v>
      </c>
      <c r="C464" s="27">
        <v>13569.57</v>
      </c>
      <c r="D464" s="29"/>
      <c r="E464" s="29"/>
    </row>
    <row r="465" spans="2:5" ht="12.75" customHeight="1" x14ac:dyDescent="0.2">
      <c r="B465" s="43" t="s">
        <v>353</v>
      </c>
      <c r="C465" s="27">
        <v>-1900.09</v>
      </c>
      <c r="D465" s="29"/>
      <c r="E465" s="29"/>
    </row>
    <row r="466" spans="2:5" ht="12.75" customHeight="1" x14ac:dyDescent="0.2">
      <c r="B466" s="43" t="s">
        <v>354</v>
      </c>
      <c r="C466" s="27">
        <v>1638.9</v>
      </c>
      <c r="D466" s="29"/>
      <c r="E466" s="29"/>
    </row>
    <row r="467" spans="2:5" ht="12.75" customHeight="1" x14ac:dyDescent="0.2">
      <c r="B467" s="43" t="s">
        <v>355</v>
      </c>
      <c r="C467" s="27">
        <v>2514181.34</v>
      </c>
      <c r="D467" s="29"/>
      <c r="E467" s="29"/>
    </row>
    <row r="468" spans="2:5" ht="12.75" customHeight="1" x14ac:dyDescent="0.2">
      <c r="B468" s="43" t="s">
        <v>356</v>
      </c>
      <c r="C468" s="27">
        <v>168088.89</v>
      </c>
      <c r="D468" s="29"/>
      <c r="E468" s="29"/>
    </row>
    <row r="469" spans="2:5" ht="12.75" customHeight="1" x14ac:dyDescent="0.2">
      <c r="B469" s="43" t="s">
        <v>357</v>
      </c>
      <c r="C469" s="27">
        <v>9525825.5500000007</v>
      </c>
      <c r="D469" s="29"/>
      <c r="E469" s="29"/>
    </row>
    <row r="470" spans="2:5" ht="12.75" customHeight="1" x14ac:dyDescent="0.2">
      <c r="B470" s="43" t="s">
        <v>358</v>
      </c>
      <c r="C470" s="27">
        <v>1137002.21</v>
      </c>
      <c r="D470" s="29"/>
      <c r="E470" s="29"/>
    </row>
    <row r="471" spans="2:5" ht="12.75" customHeight="1" x14ac:dyDescent="0.2">
      <c r="B471" s="43" t="s">
        <v>359</v>
      </c>
      <c r="C471" s="27">
        <v>85.42</v>
      </c>
      <c r="D471" s="29"/>
      <c r="E471" s="29"/>
    </row>
    <row r="472" spans="2:5" ht="12.75" customHeight="1" x14ac:dyDescent="0.2">
      <c r="B472" s="43" t="s">
        <v>360</v>
      </c>
      <c r="C472" s="27">
        <v>2001</v>
      </c>
      <c r="D472" s="29"/>
      <c r="E472" s="29"/>
    </row>
    <row r="473" spans="2:5" ht="12.75" customHeight="1" x14ac:dyDescent="0.2">
      <c r="B473" s="43" t="s">
        <v>361</v>
      </c>
      <c r="C473" s="27">
        <v>36803</v>
      </c>
      <c r="D473" s="29"/>
      <c r="E473" s="29"/>
    </row>
    <row r="474" spans="2:5" ht="12.75" customHeight="1" x14ac:dyDescent="0.2">
      <c r="B474" s="43" t="s">
        <v>362</v>
      </c>
      <c r="C474" s="27">
        <v>396.23</v>
      </c>
      <c r="D474" s="29"/>
      <c r="E474" s="29"/>
    </row>
    <row r="475" spans="2:5" ht="12.75" customHeight="1" x14ac:dyDescent="0.2">
      <c r="B475" s="43" t="s">
        <v>363</v>
      </c>
      <c r="C475" s="27">
        <v>30174.39</v>
      </c>
      <c r="D475" s="29"/>
      <c r="E475" s="29"/>
    </row>
    <row r="476" spans="2:5" ht="12.75" customHeight="1" x14ac:dyDescent="0.2">
      <c r="B476" s="43" t="s">
        <v>364</v>
      </c>
      <c r="C476" s="27">
        <v>13639.4</v>
      </c>
      <c r="D476" s="29"/>
      <c r="E476" s="29"/>
    </row>
    <row r="477" spans="2:5" ht="12.75" customHeight="1" x14ac:dyDescent="0.2">
      <c r="B477" s="43" t="s">
        <v>365</v>
      </c>
      <c r="C477" s="27">
        <v>263.35000000000002</v>
      </c>
      <c r="D477" s="29"/>
      <c r="E477" s="29"/>
    </row>
    <row r="478" spans="2:5" ht="12.75" customHeight="1" x14ac:dyDescent="0.2">
      <c r="B478" s="43" t="s">
        <v>366</v>
      </c>
      <c r="C478" s="27">
        <v>430416.22</v>
      </c>
      <c r="D478" s="29"/>
      <c r="E478" s="29"/>
    </row>
    <row r="479" spans="2:5" x14ac:dyDescent="0.2">
      <c r="B479" s="54" t="s">
        <v>367</v>
      </c>
      <c r="C479" s="27">
        <v>7.07</v>
      </c>
      <c r="D479" s="55"/>
      <c r="E479" s="55"/>
    </row>
    <row r="480" spans="2:5" x14ac:dyDescent="0.2">
      <c r="C480" s="35">
        <f>SUM(C385:C479)</f>
        <v>107399909.43000001</v>
      </c>
      <c r="D480" s="110"/>
      <c r="E480" s="111"/>
    </row>
    <row r="481" spans="2:5" x14ac:dyDescent="0.2">
      <c r="C481" s="46"/>
      <c r="D481" s="46"/>
      <c r="E481" s="46"/>
    </row>
    <row r="482" spans="2:5" x14ac:dyDescent="0.2">
      <c r="C482" s="46"/>
      <c r="D482" s="46"/>
      <c r="E482" s="46"/>
    </row>
    <row r="484" spans="2:5" x14ac:dyDescent="0.2">
      <c r="B484" s="99" t="s">
        <v>368</v>
      </c>
      <c r="C484" s="93" t="s">
        <v>8</v>
      </c>
      <c r="D484" s="21" t="s">
        <v>272</v>
      </c>
      <c r="E484" s="21" t="s">
        <v>96</v>
      </c>
    </row>
    <row r="485" spans="2:5" x14ac:dyDescent="0.2">
      <c r="B485" s="51" t="s">
        <v>369</v>
      </c>
      <c r="C485" s="71"/>
      <c r="D485" s="52"/>
      <c r="E485" s="52"/>
    </row>
    <row r="486" spans="2:5" x14ac:dyDescent="0.2">
      <c r="B486" s="53" t="s">
        <v>370</v>
      </c>
      <c r="C486" s="125">
        <v>0</v>
      </c>
      <c r="D486" s="29"/>
      <c r="E486" s="29"/>
    </row>
    <row r="487" spans="2:5" x14ac:dyDescent="0.2">
      <c r="B487" s="45"/>
      <c r="C487" s="71"/>
      <c r="D487" s="29"/>
      <c r="E487" s="29"/>
    </row>
    <row r="488" spans="2:5" x14ac:dyDescent="0.2">
      <c r="C488" s="126">
        <v>0</v>
      </c>
      <c r="D488" s="110"/>
      <c r="E488" s="111"/>
    </row>
    <row r="489" spans="2:5" x14ac:dyDescent="0.2">
      <c r="C489" s="46"/>
      <c r="D489" s="46"/>
      <c r="E489" s="46"/>
    </row>
    <row r="490" spans="2:5" x14ac:dyDescent="0.2">
      <c r="C490" s="46"/>
      <c r="D490" s="46"/>
      <c r="E490" s="46"/>
    </row>
    <row r="491" spans="2:5" x14ac:dyDescent="0.2">
      <c r="C491" s="37"/>
      <c r="D491" s="113"/>
      <c r="E491" s="113"/>
    </row>
    <row r="492" spans="2:5" ht="14.25" customHeight="1" x14ac:dyDescent="0.2">
      <c r="B492" s="127" t="s">
        <v>371</v>
      </c>
      <c r="C492" s="93" t="s">
        <v>8</v>
      </c>
      <c r="D492" s="21" t="s">
        <v>272</v>
      </c>
      <c r="E492" s="21" t="s">
        <v>96</v>
      </c>
    </row>
    <row r="493" spans="2:5" x14ac:dyDescent="0.2">
      <c r="B493" s="51" t="s">
        <v>372</v>
      </c>
      <c r="C493" s="71"/>
      <c r="D493" s="52"/>
      <c r="E493" s="52"/>
    </row>
    <row r="494" spans="2:5" x14ac:dyDescent="0.2">
      <c r="B494" s="53" t="s">
        <v>370</v>
      </c>
      <c r="C494" s="125">
        <v>0</v>
      </c>
      <c r="D494" s="29"/>
      <c r="E494" s="29"/>
    </row>
    <row r="495" spans="2:5" x14ac:dyDescent="0.2">
      <c r="B495" s="45"/>
      <c r="C495" s="71"/>
      <c r="D495" s="29"/>
      <c r="E495" s="29"/>
    </row>
    <row r="496" spans="2:5" x14ac:dyDescent="0.2">
      <c r="C496" s="126">
        <v>0</v>
      </c>
      <c r="D496" s="110"/>
      <c r="E496" s="111"/>
    </row>
    <row r="497" spans="1:9" x14ac:dyDescent="0.2">
      <c r="C497" s="46"/>
      <c r="D497" s="46"/>
      <c r="E497" s="46"/>
      <c r="F497" s="46"/>
      <c r="G497" s="46"/>
      <c r="H497" s="46"/>
      <c r="I497" s="46"/>
    </row>
    <row r="498" spans="1:9" x14ac:dyDescent="0.2">
      <c r="C498" s="46"/>
      <c r="D498" s="46"/>
      <c r="E498" s="46"/>
      <c r="F498" s="46"/>
      <c r="G498" s="46"/>
      <c r="H498" s="46"/>
      <c r="I498" s="46"/>
    </row>
    <row r="499" spans="1:9" x14ac:dyDescent="0.2">
      <c r="C499" s="46"/>
      <c r="D499" s="46"/>
      <c r="E499" s="46"/>
      <c r="F499" s="46"/>
      <c r="G499" s="46"/>
      <c r="H499" s="46"/>
      <c r="I499" s="46"/>
    </row>
    <row r="500" spans="1:9" x14ac:dyDescent="0.2">
      <c r="B500" s="128" t="s">
        <v>373</v>
      </c>
    </row>
    <row r="502" spans="1:9" ht="15.75" customHeight="1" x14ac:dyDescent="0.2">
      <c r="B502" s="99" t="s">
        <v>374</v>
      </c>
      <c r="C502" s="93" t="s">
        <v>8</v>
      </c>
      <c r="D502" s="21" t="s">
        <v>375</v>
      </c>
      <c r="E502" s="21" t="s">
        <v>376</v>
      </c>
    </row>
    <row r="503" spans="1:9" x14ac:dyDescent="0.2">
      <c r="B503" s="51" t="s">
        <v>377</v>
      </c>
      <c r="C503" s="48"/>
      <c r="D503" s="129"/>
      <c r="E503" s="52">
        <v>0</v>
      </c>
    </row>
    <row r="504" spans="1:9" x14ac:dyDescent="0.2">
      <c r="B504" s="43" t="s">
        <v>378</v>
      </c>
      <c r="C504" s="27">
        <v>14193084.26</v>
      </c>
      <c r="D504" s="130">
        <f t="shared" ref="D504:D528" si="0">C504/$C$530</f>
        <v>0.228467390385797</v>
      </c>
      <c r="E504" s="29">
        <v>0</v>
      </c>
    </row>
    <row r="505" spans="1:9" x14ac:dyDescent="0.2">
      <c r="B505" s="43" t="s">
        <v>379</v>
      </c>
      <c r="C505" s="27">
        <v>2445746.59</v>
      </c>
      <c r="D505" s="130">
        <f t="shared" si="0"/>
        <v>3.9369409123923692E-2</v>
      </c>
      <c r="E505" s="29"/>
    </row>
    <row r="506" spans="1:9" x14ac:dyDescent="0.2">
      <c r="B506" s="43" t="s">
        <v>380</v>
      </c>
      <c r="C506" s="27">
        <v>3202553.17</v>
      </c>
      <c r="D506" s="130">
        <f t="shared" si="0"/>
        <v>5.1551794657045298E-2</v>
      </c>
      <c r="E506" s="29"/>
    </row>
    <row r="507" spans="1:9" x14ac:dyDescent="0.2">
      <c r="B507" s="43" t="s">
        <v>381</v>
      </c>
      <c r="C507" s="27">
        <v>3560918.2000000007</v>
      </c>
      <c r="D507" s="130">
        <f t="shared" si="0"/>
        <v>5.7320429698575585E-2</v>
      </c>
      <c r="E507" s="29"/>
    </row>
    <row r="508" spans="1:9" hidden="1" x14ac:dyDescent="0.2">
      <c r="B508" s="43" t="s">
        <v>382</v>
      </c>
      <c r="C508" s="27">
        <v>0</v>
      </c>
      <c r="D508" s="130">
        <f t="shared" si="0"/>
        <v>0</v>
      </c>
      <c r="E508" s="29"/>
    </row>
    <row r="509" spans="1:9" x14ac:dyDescent="0.2">
      <c r="B509" s="43" t="s">
        <v>382</v>
      </c>
      <c r="C509" s="27">
        <v>175706.13</v>
      </c>
      <c r="D509" s="130">
        <f t="shared" si="0"/>
        <v>2.8283578298074303E-3</v>
      </c>
      <c r="E509" s="29"/>
    </row>
    <row r="510" spans="1:9" s="133" customFormat="1" x14ac:dyDescent="0.2">
      <c r="A510" s="4"/>
      <c r="B510" s="131" t="s">
        <v>383</v>
      </c>
      <c r="C510" s="27">
        <v>3688185.9199999995</v>
      </c>
      <c r="D510" s="130">
        <f t="shared" si="0"/>
        <v>5.9369069961403849E-2</v>
      </c>
      <c r="E510" s="132"/>
    </row>
    <row r="511" spans="1:9" x14ac:dyDescent="0.2">
      <c r="B511" s="95" t="s">
        <v>384</v>
      </c>
      <c r="C511" s="27">
        <v>274707.93999999994</v>
      </c>
      <c r="D511" s="130">
        <f t="shared" si="0"/>
        <v>4.4219991243860963E-3</v>
      </c>
      <c r="E511" s="29"/>
    </row>
    <row r="512" spans="1:9" x14ac:dyDescent="0.2">
      <c r="B512" s="95" t="s">
        <v>385</v>
      </c>
      <c r="C512" s="27">
        <v>66216.55</v>
      </c>
      <c r="D512" s="130">
        <f t="shared" si="0"/>
        <v>1.0658939312779537E-3</v>
      </c>
      <c r="E512" s="29"/>
    </row>
    <row r="513" spans="2:5" x14ac:dyDescent="0.2">
      <c r="B513" s="95" t="s">
        <v>386</v>
      </c>
      <c r="C513" s="27">
        <v>2914.16</v>
      </c>
      <c r="D513" s="130">
        <f t="shared" si="0"/>
        <v>4.6909503119280024E-5</v>
      </c>
      <c r="E513" s="29"/>
    </row>
    <row r="514" spans="2:5" x14ac:dyDescent="0.2">
      <c r="B514" s="95" t="s">
        <v>387</v>
      </c>
      <c r="C514" s="27">
        <v>0</v>
      </c>
      <c r="D514" s="130">
        <f t="shared" si="0"/>
        <v>0</v>
      </c>
      <c r="E514" s="29"/>
    </row>
    <row r="515" spans="2:5" x14ac:dyDescent="0.2">
      <c r="B515" s="95" t="s">
        <v>388</v>
      </c>
      <c r="C515" s="27">
        <v>687.88</v>
      </c>
      <c r="D515" s="130">
        <f t="shared" si="0"/>
        <v>1.1072867998219158E-5</v>
      </c>
      <c r="E515" s="29"/>
    </row>
    <row r="516" spans="2:5" x14ac:dyDescent="0.2">
      <c r="B516" s="95" t="s">
        <v>389</v>
      </c>
      <c r="C516" s="27">
        <v>56200.66</v>
      </c>
      <c r="D516" s="130">
        <f t="shared" si="0"/>
        <v>9.0466722334243705E-4</v>
      </c>
      <c r="E516" s="29"/>
    </row>
    <row r="517" spans="2:5" x14ac:dyDescent="0.2">
      <c r="B517" s="43" t="s">
        <v>390</v>
      </c>
      <c r="C517" s="27">
        <v>95437.18</v>
      </c>
      <c r="D517" s="130">
        <f t="shared" si="0"/>
        <v>1.5362611156920995E-3</v>
      </c>
      <c r="E517" s="29"/>
    </row>
    <row r="518" spans="2:5" x14ac:dyDescent="0.2">
      <c r="B518" s="43" t="s">
        <v>391</v>
      </c>
      <c r="C518" s="134">
        <v>3658045.8199999994</v>
      </c>
      <c r="D518" s="130">
        <f t="shared" si="0"/>
        <v>5.8883901983336269E-2</v>
      </c>
      <c r="E518" s="29"/>
    </row>
    <row r="519" spans="2:5" x14ac:dyDescent="0.2">
      <c r="B519" s="43" t="s">
        <v>392</v>
      </c>
      <c r="C519" s="134">
        <v>1537773.5699999998</v>
      </c>
      <c r="D519" s="130">
        <f t="shared" si="0"/>
        <v>2.4753683421178441E-2</v>
      </c>
      <c r="E519" s="29"/>
    </row>
    <row r="520" spans="2:5" x14ac:dyDescent="0.2">
      <c r="B520" s="43" t="s">
        <v>393</v>
      </c>
      <c r="C520" s="134">
        <v>6409530.5099999998</v>
      </c>
      <c r="D520" s="130">
        <f t="shared" si="0"/>
        <v>0.10317480558787626</v>
      </c>
      <c r="E520" s="29"/>
    </row>
    <row r="521" spans="2:5" x14ac:dyDescent="0.2">
      <c r="B521" s="43" t="s">
        <v>394</v>
      </c>
      <c r="C521" s="134">
        <v>1842908.2899999998</v>
      </c>
      <c r="D521" s="130">
        <f t="shared" si="0"/>
        <v>2.9665465238113902E-2</v>
      </c>
      <c r="E521" s="29"/>
    </row>
    <row r="522" spans="2:5" x14ac:dyDescent="0.2">
      <c r="B522" s="43" t="s">
        <v>395</v>
      </c>
      <c r="C522" s="27">
        <v>0</v>
      </c>
      <c r="D522" s="130">
        <f t="shared" si="0"/>
        <v>0</v>
      </c>
      <c r="E522" s="29"/>
    </row>
    <row r="523" spans="2:5" x14ac:dyDescent="0.2">
      <c r="B523" s="43" t="s">
        <v>396</v>
      </c>
      <c r="C523" s="27">
        <v>170158.18000000002</v>
      </c>
      <c r="D523" s="130">
        <f t="shared" si="0"/>
        <v>2.7390519653968941E-3</v>
      </c>
      <c r="E523" s="29"/>
    </row>
    <row r="524" spans="2:5" x14ac:dyDescent="0.2">
      <c r="B524" s="43" t="s">
        <v>397</v>
      </c>
      <c r="C524" s="27">
        <v>112055.89</v>
      </c>
      <c r="D524" s="130">
        <f t="shared" si="0"/>
        <v>1.8037740280179191E-3</v>
      </c>
      <c r="E524" s="29"/>
    </row>
    <row r="525" spans="2:5" x14ac:dyDescent="0.2">
      <c r="B525" s="43" t="s">
        <v>398</v>
      </c>
      <c r="C525" s="27">
        <v>778490.35</v>
      </c>
      <c r="D525" s="130">
        <f t="shared" si="0"/>
        <v>1.2531431184854091E-2</v>
      </c>
      <c r="E525" s="29"/>
    </row>
    <row r="526" spans="2:5" x14ac:dyDescent="0.2">
      <c r="B526" s="43" t="s">
        <v>399</v>
      </c>
      <c r="C526" s="27">
        <v>10153497.899999999</v>
      </c>
      <c r="D526" s="130">
        <f t="shared" si="0"/>
        <v>0.16344179503241177</v>
      </c>
      <c r="E526" s="29"/>
    </row>
    <row r="527" spans="2:5" x14ac:dyDescent="0.2">
      <c r="B527" s="43" t="s">
        <v>400</v>
      </c>
      <c r="C527" s="135">
        <v>791233.69</v>
      </c>
      <c r="D527" s="130">
        <f t="shared" si="0"/>
        <v>1.2736561907765682E-2</v>
      </c>
      <c r="E527" s="29"/>
    </row>
    <row r="528" spans="2:5" x14ac:dyDescent="0.2">
      <c r="B528" s="43" t="s">
        <v>401</v>
      </c>
      <c r="C528" s="27">
        <v>8906967.1500000004</v>
      </c>
      <c r="D528" s="130">
        <f t="shared" si="0"/>
        <v>0.14337627422867988</v>
      </c>
      <c r="E528" s="29"/>
    </row>
    <row r="529" spans="2:7" x14ac:dyDescent="0.2">
      <c r="B529" s="54"/>
      <c r="C529" s="27"/>
      <c r="D529" s="136"/>
      <c r="E529" s="55">
        <v>0</v>
      </c>
    </row>
    <row r="530" spans="2:7" ht="15.75" customHeight="1" x14ac:dyDescent="0.2">
      <c r="C530" s="35">
        <f>SUM(C503:C529)</f>
        <v>62123019.989999995</v>
      </c>
      <c r="D530" s="137">
        <f>SUM(D503:D529)</f>
        <v>1</v>
      </c>
      <c r="E530" s="21"/>
    </row>
    <row r="531" spans="2:7" ht="15.75" customHeight="1" x14ac:dyDescent="0.2">
      <c r="C531" s="46"/>
      <c r="D531" s="46"/>
      <c r="E531" s="46"/>
    </row>
    <row r="532" spans="2:7" ht="15.75" customHeight="1" x14ac:dyDescent="0.2">
      <c r="C532" s="138"/>
      <c r="D532" s="46"/>
      <c r="E532" s="46"/>
    </row>
    <row r="533" spans="2:7" x14ac:dyDescent="0.2">
      <c r="B533" s="128" t="s">
        <v>402</v>
      </c>
      <c r="C533" s="50"/>
    </row>
    <row r="535" spans="2:7" x14ac:dyDescent="0.2">
      <c r="B535" s="83" t="s">
        <v>403</v>
      </c>
      <c r="C535" s="84" t="s">
        <v>114</v>
      </c>
      <c r="D535" s="120" t="s">
        <v>115</v>
      </c>
      <c r="E535" s="120" t="s">
        <v>404</v>
      </c>
      <c r="F535" s="139" t="s">
        <v>9</v>
      </c>
      <c r="G535" s="84" t="s">
        <v>202</v>
      </c>
    </row>
    <row r="536" spans="2:7" x14ac:dyDescent="0.2">
      <c r="B536" s="100" t="s">
        <v>405</v>
      </c>
      <c r="C536" s="48"/>
      <c r="D536" s="48"/>
      <c r="E536" s="48"/>
      <c r="F536" s="52"/>
      <c r="G536" s="52"/>
    </row>
    <row r="537" spans="2:7" x14ac:dyDescent="0.2">
      <c r="B537" s="43"/>
      <c r="C537" s="27"/>
      <c r="D537" s="27"/>
      <c r="E537" s="27"/>
      <c r="F537" s="29"/>
      <c r="G537" s="140"/>
    </row>
    <row r="538" spans="2:7" ht="12.75" customHeight="1" x14ac:dyDescent="0.2">
      <c r="B538" s="43" t="s">
        <v>406</v>
      </c>
      <c r="C538" s="27">
        <v>1500000</v>
      </c>
      <c r="D538" s="27">
        <v>1500000</v>
      </c>
      <c r="E538" s="27">
        <f>+D538-C538</f>
        <v>0</v>
      </c>
      <c r="F538" s="29"/>
      <c r="G538" s="140" t="s">
        <v>208</v>
      </c>
    </row>
    <row r="539" spans="2:7" ht="12.75" customHeight="1" x14ac:dyDescent="0.2">
      <c r="B539" s="43" t="s">
        <v>407</v>
      </c>
      <c r="C539" s="27">
        <v>3000000</v>
      </c>
      <c r="D539" s="27">
        <v>3000000</v>
      </c>
      <c r="E539" s="27">
        <f t="shared" ref="E539:E554" si="1">+D539-C539</f>
        <v>0</v>
      </c>
      <c r="F539" s="29"/>
      <c r="G539" s="140" t="s">
        <v>208</v>
      </c>
    </row>
    <row r="540" spans="2:7" ht="12.75" customHeight="1" x14ac:dyDescent="0.2">
      <c r="B540" s="43" t="s">
        <v>408</v>
      </c>
      <c r="C540" s="27">
        <v>21500000</v>
      </c>
      <c r="D540" s="27">
        <v>21500000</v>
      </c>
      <c r="E540" s="27">
        <f t="shared" si="1"/>
        <v>0</v>
      </c>
      <c r="F540" s="29"/>
      <c r="G540" s="140" t="s">
        <v>208</v>
      </c>
    </row>
    <row r="541" spans="2:7" ht="12.75" customHeight="1" x14ac:dyDescent="0.2">
      <c r="B541" s="43" t="s">
        <v>409</v>
      </c>
      <c r="C541" s="27">
        <v>152122</v>
      </c>
      <c r="D541" s="27">
        <v>152122</v>
      </c>
      <c r="E541" s="27">
        <f t="shared" si="1"/>
        <v>0</v>
      </c>
      <c r="F541" s="29"/>
      <c r="G541" s="140" t="s">
        <v>208</v>
      </c>
    </row>
    <row r="542" spans="2:7" ht="12.75" customHeight="1" x14ac:dyDescent="0.2">
      <c r="B542" s="43" t="s">
        <v>410</v>
      </c>
      <c r="C542" s="27">
        <v>3000000</v>
      </c>
      <c r="D542" s="27">
        <v>3000000</v>
      </c>
      <c r="E542" s="27">
        <f t="shared" si="1"/>
        <v>0</v>
      </c>
      <c r="F542" s="29"/>
      <c r="G542" s="140" t="s">
        <v>208</v>
      </c>
    </row>
    <row r="543" spans="2:7" ht="12.75" customHeight="1" x14ac:dyDescent="0.2">
      <c r="B543" s="43" t="s">
        <v>411</v>
      </c>
      <c r="C543" s="27">
        <v>3000000</v>
      </c>
      <c r="D543" s="27">
        <v>3000000</v>
      </c>
      <c r="E543" s="27">
        <f t="shared" si="1"/>
        <v>0</v>
      </c>
      <c r="F543" s="29"/>
      <c r="G543" s="140" t="s">
        <v>208</v>
      </c>
    </row>
    <row r="544" spans="2:7" ht="12.75" customHeight="1" x14ac:dyDescent="0.2">
      <c r="B544" s="43" t="s">
        <v>412</v>
      </c>
      <c r="C544" s="27">
        <v>18049638.239999998</v>
      </c>
      <c r="D544" s="27">
        <v>18049638.239999998</v>
      </c>
      <c r="E544" s="27">
        <f t="shared" si="1"/>
        <v>0</v>
      </c>
      <c r="F544" s="29"/>
      <c r="G544" s="140" t="s">
        <v>208</v>
      </c>
    </row>
    <row r="545" spans="2:8" ht="12.75" customHeight="1" x14ac:dyDescent="0.2">
      <c r="B545" s="43" t="s">
        <v>413</v>
      </c>
      <c r="C545" s="27">
        <v>554722.01</v>
      </c>
      <c r="D545" s="27">
        <v>554722.01</v>
      </c>
      <c r="E545" s="27">
        <f t="shared" si="1"/>
        <v>0</v>
      </c>
      <c r="F545" s="29"/>
      <c r="G545" s="140" t="s">
        <v>208</v>
      </c>
    </row>
    <row r="546" spans="2:8" ht="12.75" customHeight="1" x14ac:dyDescent="0.2">
      <c r="B546" s="43" t="s">
        <v>414</v>
      </c>
      <c r="C546" s="27">
        <v>7815769.6600000001</v>
      </c>
      <c r="D546" s="27">
        <v>7815769.6600000001</v>
      </c>
      <c r="E546" s="27">
        <f t="shared" si="1"/>
        <v>0</v>
      </c>
      <c r="F546" s="29"/>
      <c r="G546" s="140" t="s">
        <v>208</v>
      </c>
    </row>
    <row r="547" spans="2:8" ht="12.75" customHeight="1" x14ac:dyDescent="0.2">
      <c r="B547" s="43" t="s">
        <v>415</v>
      </c>
      <c r="C547" s="27">
        <v>79335.600000000006</v>
      </c>
      <c r="D547" s="27">
        <v>79335.600000000006</v>
      </c>
      <c r="E547" s="27">
        <f t="shared" si="1"/>
        <v>0</v>
      </c>
      <c r="F547" s="29"/>
      <c r="G547" s="140" t="s">
        <v>208</v>
      </c>
    </row>
    <row r="548" spans="2:8" ht="12.75" customHeight="1" x14ac:dyDescent="0.2">
      <c r="B548" s="43" t="s">
        <v>416</v>
      </c>
      <c r="C548" s="27">
        <v>602290.22</v>
      </c>
      <c r="D548" s="27">
        <v>602290.22</v>
      </c>
      <c r="E548" s="27">
        <f t="shared" si="1"/>
        <v>0</v>
      </c>
      <c r="F548" s="29"/>
      <c r="G548" s="140" t="s">
        <v>208</v>
      </c>
    </row>
    <row r="549" spans="2:8" ht="12.75" customHeight="1" x14ac:dyDescent="0.2">
      <c r="B549" s="43" t="s">
        <v>417</v>
      </c>
      <c r="C549" s="27">
        <v>1654032.13</v>
      </c>
      <c r="D549" s="27">
        <v>1654032.13</v>
      </c>
      <c r="E549" s="27">
        <f t="shared" si="1"/>
        <v>0</v>
      </c>
      <c r="F549" s="29"/>
      <c r="G549" s="140" t="s">
        <v>208</v>
      </c>
    </row>
    <row r="550" spans="2:8" ht="12.75" customHeight="1" x14ac:dyDescent="0.2">
      <c r="B550" s="43" t="s">
        <v>418</v>
      </c>
      <c r="C550" s="27">
        <v>4736990.17</v>
      </c>
      <c r="D550" s="27">
        <v>4736990.17</v>
      </c>
      <c r="E550" s="27">
        <f t="shared" si="1"/>
        <v>0</v>
      </c>
      <c r="F550" s="29"/>
      <c r="G550" s="140" t="s">
        <v>208</v>
      </c>
    </row>
    <row r="551" spans="2:8" ht="12.75" customHeight="1" x14ac:dyDescent="0.2">
      <c r="B551" s="43" t="s">
        <v>419</v>
      </c>
      <c r="C551" s="27">
        <v>3922401.01</v>
      </c>
      <c r="D551" s="27">
        <v>3922401.01</v>
      </c>
      <c r="E551" s="27">
        <f t="shared" si="1"/>
        <v>0</v>
      </c>
      <c r="F551" s="29"/>
      <c r="G551" s="140" t="s">
        <v>208</v>
      </c>
    </row>
    <row r="552" spans="2:8" ht="12.75" customHeight="1" x14ac:dyDescent="0.2">
      <c r="B552" s="43" t="s">
        <v>420</v>
      </c>
      <c r="C552" s="27">
        <v>-11548554.699999999</v>
      </c>
      <c r="D552" s="27">
        <v>-11548554.699999999</v>
      </c>
      <c r="E552" s="27">
        <f t="shared" si="1"/>
        <v>0</v>
      </c>
      <c r="F552" s="29"/>
      <c r="G552" s="140" t="s">
        <v>208</v>
      </c>
    </row>
    <row r="553" spans="2:8" ht="12.75" customHeight="1" x14ac:dyDescent="0.2">
      <c r="B553" s="43" t="s">
        <v>421</v>
      </c>
      <c r="C553" s="27">
        <v>104890695.13</v>
      </c>
      <c r="D553" s="27">
        <v>104890695.13</v>
      </c>
      <c r="E553" s="27">
        <f t="shared" si="1"/>
        <v>0</v>
      </c>
      <c r="F553" s="29"/>
      <c r="G553" s="140" t="s">
        <v>208</v>
      </c>
    </row>
    <row r="554" spans="2:8" ht="12.75" customHeight="1" x14ac:dyDescent="0.2">
      <c r="B554" s="43" t="s">
        <v>422</v>
      </c>
      <c r="C554" s="27">
        <v>0</v>
      </c>
      <c r="D554" s="27">
        <v>-56895982.789999999</v>
      </c>
      <c r="E554" s="27">
        <f t="shared" si="1"/>
        <v>-56895982.789999999</v>
      </c>
      <c r="F554" s="29"/>
      <c r="G554" s="140" t="s">
        <v>208</v>
      </c>
    </row>
    <row r="555" spans="2:8" ht="12.75" customHeight="1" x14ac:dyDescent="0.2">
      <c r="B555" s="43" t="s">
        <v>423</v>
      </c>
      <c r="C555" s="27">
        <v>25845939.57</v>
      </c>
      <c r="D555" s="27">
        <v>25845939.57</v>
      </c>
      <c r="E555" s="27"/>
      <c r="F555" s="29"/>
      <c r="G555" s="140"/>
    </row>
    <row r="556" spans="2:8" ht="12.75" customHeight="1" x14ac:dyDescent="0.2">
      <c r="B556" s="43" t="s">
        <v>424</v>
      </c>
      <c r="C556" s="27">
        <v>0</v>
      </c>
      <c r="D556" s="27">
        <v>470641</v>
      </c>
      <c r="E556" s="27"/>
      <c r="F556" s="29"/>
      <c r="G556" s="140"/>
    </row>
    <row r="557" spans="2:8" x14ac:dyDescent="0.2">
      <c r="B557" s="45"/>
      <c r="C557" s="27"/>
      <c r="D557" s="27"/>
      <c r="E557" s="27"/>
      <c r="F557" s="29"/>
      <c r="G557" s="140"/>
    </row>
    <row r="558" spans="2:8" x14ac:dyDescent="0.2">
      <c r="C558" s="35">
        <f>SUM(C537:C557)</f>
        <v>188755381.03999999</v>
      </c>
      <c r="D558" s="35">
        <f>SUM(D537:D557)</f>
        <v>132330039.25</v>
      </c>
      <c r="E558" s="141">
        <f>SUM(E537:E557)</f>
        <v>-56895982.789999999</v>
      </c>
      <c r="F558" s="142"/>
      <c r="G558" s="142"/>
    </row>
    <row r="559" spans="2:8" x14ac:dyDescent="0.2">
      <c r="C559" s="46"/>
      <c r="D559" s="46"/>
      <c r="E559" s="46"/>
      <c r="F559" s="46"/>
      <c r="G559" s="46"/>
      <c r="H559" s="46"/>
    </row>
    <row r="560" spans="2:8" x14ac:dyDescent="0.2">
      <c r="C560" s="46"/>
      <c r="D560" s="46"/>
      <c r="E560" s="46"/>
      <c r="F560" s="46"/>
      <c r="G560" s="46"/>
      <c r="H560" s="46"/>
    </row>
    <row r="561" spans="2:12" x14ac:dyDescent="0.2">
      <c r="C561" s="46"/>
      <c r="D561" s="46"/>
      <c r="E561" s="46"/>
      <c r="F561" s="46"/>
      <c r="G561" s="46"/>
      <c r="H561" s="46"/>
    </row>
    <row r="562" spans="2:12" x14ac:dyDescent="0.2">
      <c r="B562" s="99" t="s">
        <v>425</v>
      </c>
      <c r="C562" s="93" t="s">
        <v>114</v>
      </c>
      <c r="D562" s="21" t="s">
        <v>115</v>
      </c>
      <c r="E562" s="21" t="s">
        <v>404</v>
      </c>
      <c r="F562" s="143" t="s">
        <v>202</v>
      </c>
      <c r="G562" s="46"/>
    </row>
    <row r="563" spans="2:12" x14ac:dyDescent="0.2">
      <c r="B563" s="22" t="s">
        <v>426</v>
      </c>
      <c r="C563" s="27"/>
      <c r="D563" s="27"/>
      <c r="E563" s="27"/>
      <c r="F563" s="140"/>
    </row>
    <row r="564" spans="2:12" ht="12.75" customHeight="1" x14ac:dyDescent="0.2">
      <c r="B564" s="43" t="s">
        <v>427</v>
      </c>
      <c r="C564" s="27">
        <v>3071553.42</v>
      </c>
      <c r="D564" s="27">
        <v>3071553.42</v>
      </c>
      <c r="E564" s="125">
        <f>+C564-D564</f>
        <v>0</v>
      </c>
      <c r="F564" s="140" t="s">
        <v>208</v>
      </c>
      <c r="J564" s="50"/>
      <c r="L564" s="50"/>
    </row>
    <row r="565" spans="2:12" ht="12.75" customHeight="1" x14ac:dyDescent="0.2">
      <c r="B565" s="43" t="s">
        <v>428</v>
      </c>
      <c r="C565" s="27">
        <v>2247843.04</v>
      </c>
      <c r="D565" s="27">
        <v>2247843.04</v>
      </c>
      <c r="E565" s="125">
        <f t="shared" ref="E565:E631" si="2">+C565-D565</f>
        <v>0</v>
      </c>
      <c r="F565" s="140" t="s">
        <v>208</v>
      </c>
      <c r="J565" s="50"/>
      <c r="L565" s="50"/>
    </row>
    <row r="566" spans="2:12" ht="12.75" customHeight="1" x14ac:dyDescent="0.2">
      <c r="B566" s="43" t="s">
        <v>429</v>
      </c>
      <c r="C566" s="27">
        <v>12050850.550000001</v>
      </c>
      <c r="D566" s="27">
        <v>12050850.550000001</v>
      </c>
      <c r="E566" s="125">
        <f t="shared" si="2"/>
        <v>0</v>
      </c>
      <c r="F566" s="140" t="s">
        <v>208</v>
      </c>
      <c r="J566" s="50"/>
      <c r="L566" s="50"/>
    </row>
    <row r="567" spans="2:12" ht="12.75" customHeight="1" x14ac:dyDescent="0.2">
      <c r="B567" s="43" t="s">
        <v>430</v>
      </c>
      <c r="C567" s="27">
        <v>-2548171.5</v>
      </c>
      <c r="D567" s="27">
        <v>-2548171.5</v>
      </c>
      <c r="E567" s="125">
        <f t="shared" si="2"/>
        <v>0</v>
      </c>
      <c r="F567" s="140" t="s">
        <v>208</v>
      </c>
      <c r="J567" s="50"/>
      <c r="L567" s="50"/>
    </row>
    <row r="568" spans="2:12" ht="12.75" customHeight="1" x14ac:dyDescent="0.2">
      <c r="B568" s="43" t="s">
        <v>431</v>
      </c>
      <c r="C568" s="27">
        <v>1434400.77</v>
      </c>
      <c r="D568" s="27">
        <v>1434400.77</v>
      </c>
      <c r="E568" s="125">
        <f t="shared" si="2"/>
        <v>0</v>
      </c>
      <c r="F568" s="140" t="s">
        <v>208</v>
      </c>
      <c r="J568" s="50"/>
      <c r="L568" s="50"/>
    </row>
    <row r="569" spans="2:12" ht="12.75" customHeight="1" x14ac:dyDescent="0.2">
      <c r="B569" s="43" t="s">
        <v>432</v>
      </c>
      <c r="C569" s="27">
        <v>274146.63</v>
      </c>
      <c r="D569" s="27">
        <v>274146.63</v>
      </c>
      <c r="E569" s="125">
        <f t="shared" si="2"/>
        <v>0</v>
      </c>
      <c r="F569" s="140" t="s">
        <v>208</v>
      </c>
      <c r="J569" s="50"/>
      <c r="L569" s="50"/>
    </row>
    <row r="570" spans="2:12" ht="12.75" customHeight="1" x14ac:dyDescent="0.2">
      <c r="B570" s="43" t="s">
        <v>433</v>
      </c>
      <c r="C570" s="27">
        <v>2341851.14</v>
      </c>
      <c r="D570" s="27">
        <v>2341851.14</v>
      </c>
      <c r="E570" s="125">
        <f t="shared" si="2"/>
        <v>0</v>
      </c>
      <c r="F570" s="140" t="s">
        <v>208</v>
      </c>
      <c r="J570" s="50"/>
      <c r="L570" s="50"/>
    </row>
    <row r="571" spans="2:12" ht="12.75" customHeight="1" x14ac:dyDescent="0.2">
      <c r="B571" s="43" t="s">
        <v>434</v>
      </c>
      <c r="C571" s="27">
        <v>275964.84999999998</v>
      </c>
      <c r="D571" s="27">
        <v>275964.84999999998</v>
      </c>
      <c r="E571" s="125">
        <f t="shared" si="2"/>
        <v>0</v>
      </c>
      <c r="F571" s="140" t="s">
        <v>208</v>
      </c>
      <c r="J571" s="50"/>
      <c r="L571" s="50"/>
    </row>
    <row r="572" spans="2:12" ht="12.75" customHeight="1" x14ac:dyDescent="0.2">
      <c r="B572" s="43" t="s">
        <v>435</v>
      </c>
      <c r="C572" s="27">
        <v>745422.85</v>
      </c>
      <c r="D572" s="27">
        <v>745422.85</v>
      </c>
      <c r="E572" s="125">
        <f t="shared" si="2"/>
        <v>0</v>
      </c>
      <c r="F572" s="140" t="s">
        <v>208</v>
      </c>
      <c r="J572" s="50"/>
      <c r="L572" s="50"/>
    </row>
    <row r="573" spans="2:12" ht="12.75" customHeight="1" x14ac:dyDescent="0.2">
      <c r="B573" s="43" t="s">
        <v>436</v>
      </c>
      <c r="C573" s="27">
        <v>1311206.3500000001</v>
      </c>
      <c r="D573" s="27">
        <v>1311206.3500000001</v>
      </c>
      <c r="E573" s="125">
        <f t="shared" si="2"/>
        <v>0</v>
      </c>
      <c r="F573" s="140" t="s">
        <v>208</v>
      </c>
      <c r="J573" s="50"/>
      <c r="L573" s="50"/>
    </row>
    <row r="574" spans="2:12" ht="12.75" customHeight="1" x14ac:dyDescent="0.2">
      <c r="B574" s="43" t="s">
        <v>437</v>
      </c>
      <c r="C574" s="27">
        <v>984599.2</v>
      </c>
      <c r="D574" s="27">
        <v>984599.2</v>
      </c>
      <c r="E574" s="125">
        <f t="shared" si="2"/>
        <v>0</v>
      </c>
      <c r="F574" s="140" t="s">
        <v>208</v>
      </c>
      <c r="J574" s="50"/>
      <c r="L574" s="50"/>
    </row>
    <row r="575" spans="2:12" ht="12.75" customHeight="1" x14ac:dyDescent="0.2">
      <c r="B575" s="43" t="s">
        <v>438</v>
      </c>
      <c r="C575" s="27">
        <v>1049762.01</v>
      </c>
      <c r="D575" s="27">
        <v>1049762.01</v>
      </c>
      <c r="E575" s="125">
        <f t="shared" si="2"/>
        <v>0</v>
      </c>
      <c r="F575" s="140" t="s">
        <v>208</v>
      </c>
      <c r="J575" s="50"/>
      <c r="L575" s="50"/>
    </row>
    <row r="576" spans="2:12" ht="12.75" customHeight="1" x14ac:dyDescent="0.2">
      <c r="B576" s="43" t="s">
        <v>439</v>
      </c>
      <c r="C576" s="27">
        <v>1518150.85</v>
      </c>
      <c r="D576" s="27">
        <v>1518150.85</v>
      </c>
      <c r="E576" s="125">
        <f t="shared" si="2"/>
        <v>0</v>
      </c>
      <c r="F576" s="140" t="s">
        <v>208</v>
      </c>
      <c r="J576" s="50"/>
      <c r="L576" s="50"/>
    </row>
    <row r="577" spans="2:12" ht="12.75" customHeight="1" x14ac:dyDescent="0.2">
      <c r="B577" s="43" t="s">
        <v>440</v>
      </c>
      <c r="C577" s="27">
        <v>978233.45</v>
      </c>
      <c r="D577" s="27">
        <v>978233.45</v>
      </c>
      <c r="E577" s="125">
        <f t="shared" si="2"/>
        <v>0</v>
      </c>
      <c r="F577" s="140" t="s">
        <v>208</v>
      </c>
      <c r="J577" s="50"/>
      <c r="L577" s="50"/>
    </row>
    <row r="578" spans="2:12" ht="12.75" customHeight="1" x14ac:dyDescent="0.2">
      <c r="B578" s="43" t="s">
        <v>441</v>
      </c>
      <c r="C578" s="27">
        <v>-824161.45</v>
      </c>
      <c r="D578" s="27">
        <v>-824161.45</v>
      </c>
      <c r="E578" s="125">
        <f t="shared" si="2"/>
        <v>0</v>
      </c>
      <c r="F578" s="140" t="s">
        <v>208</v>
      </c>
      <c r="J578" s="50"/>
      <c r="L578" s="50"/>
    </row>
    <row r="579" spans="2:12" ht="12.75" customHeight="1" x14ac:dyDescent="0.2">
      <c r="B579" s="43" t="s">
        <v>442</v>
      </c>
      <c r="C579" s="27">
        <v>-1111255.6599999999</v>
      </c>
      <c r="D579" s="27">
        <v>-1111255.6599999999</v>
      </c>
      <c r="E579" s="125">
        <f t="shared" si="2"/>
        <v>0</v>
      </c>
      <c r="F579" s="140" t="s">
        <v>208</v>
      </c>
      <c r="J579" s="50"/>
      <c r="L579" s="50"/>
    </row>
    <row r="580" spans="2:12" ht="12.75" customHeight="1" x14ac:dyDescent="0.2">
      <c r="B580" s="43" t="s">
        <v>443</v>
      </c>
      <c r="C580" s="27">
        <v>-4574241.5</v>
      </c>
      <c r="D580" s="27">
        <v>-4574241.5</v>
      </c>
      <c r="E580" s="125">
        <f t="shared" si="2"/>
        <v>0</v>
      </c>
      <c r="F580" s="140" t="s">
        <v>208</v>
      </c>
      <c r="J580" s="50"/>
      <c r="L580" s="50"/>
    </row>
    <row r="581" spans="2:12" ht="12.75" customHeight="1" x14ac:dyDescent="0.2">
      <c r="B581" s="43" t="s">
        <v>444</v>
      </c>
      <c r="C581" s="27">
        <v>-8276593.6299999999</v>
      </c>
      <c r="D581" s="27">
        <v>-8276593.6299999999</v>
      </c>
      <c r="E581" s="125">
        <f t="shared" si="2"/>
        <v>0</v>
      </c>
      <c r="F581" s="140" t="s">
        <v>208</v>
      </c>
      <c r="J581" s="50"/>
      <c r="L581" s="50"/>
    </row>
    <row r="582" spans="2:12" ht="12.75" customHeight="1" x14ac:dyDescent="0.2">
      <c r="B582" s="43" t="s">
        <v>445</v>
      </c>
      <c r="C582" s="27">
        <v>-11427617.24</v>
      </c>
      <c r="D582" s="27">
        <v>-11427617.24</v>
      </c>
      <c r="E582" s="125">
        <f t="shared" si="2"/>
        <v>0</v>
      </c>
      <c r="F582" s="140" t="s">
        <v>208</v>
      </c>
      <c r="J582" s="50"/>
      <c r="L582" s="50"/>
    </row>
    <row r="583" spans="2:12" ht="12.75" customHeight="1" x14ac:dyDescent="0.2">
      <c r="B583" s="43" t="s">
        <v>446</v>
      </c>
      <c r="C583" s="27">
        <v>-10493365.83</v>
      </c>
      <c r="D583" s="27">
        <v>-10493365.83</v>
      </c>
      <c r="E583" s="125">
        <f t="shared" si="2"/>
        <v>0</v>
      </c>
      <c r="F583" s="140" t="s">
        <v>208</v>
      </c>
      <c r="J583" s="50"/>
      <c r="L583" s="50"/>
    </row>
    <row r="584" spans="2:12" ht="12.75" customHeight="1" x14ac:dyDescent="0.2">
      <c r="B584" s="43" t="s">
        <v>447</v>
      </c>
      <c r="C584" s="27">
        <v>-5413643.9100000001</v>
      </c>
      <c r="D584" s="27">
        <v>-5413643.9100000001</v>
      </c>
      <c r="E584" s="125">
        <f t="shared" si="2"/>
        <v>0</v>
      </c>
      <c r="F584" s="140" t="s">
        <v>208</v>
      </c>
      <c r="J584" s="50"/>
      <c r="L584" s="50"/>
    </row>
    <row r="585" spans="2:12" ht="12.75" customHeight="1" x14ac:dyDescent="0.2">
      <c r="B585" s="43" t="s">
        <v>448</v>
      </c>
      <c r="C585" s="27">
        <v>-16740348.189999999</v>
      </c>
      <c r="D585" s="27">
        <v>-16740348.189999999</v>
      </c>
      <c r="E585" s="125">
        <f t="shared" si="2"/>
        <v>0</v>
      </c>
      <c r="F585" s="140" t="s">
        <v>208</v>
      </c>
      <c r="J585" s="50"/>
      <c r="L585" s="50"/>
    </row>
    <row r="586" spans="2:12" ht="12.75" customHeight="1" x14ac:dyDescent="0.2">
      <c r="B586" s="43" t="s">
        <v>449</v>
      </c>
      <c r="C586" s="27">
        <v>-6394869.96</v>
      </c>
      <c r="D586" s="27">
        <v>-6394869.96</v>
      </c>
      <c r="E586" s="125">
        <f t="shared" si="2"/>
        <v>0</v>
      </c>
      <c r="F586" s="140" t="s">
        <v>208</v>
      </c>
      <c r="I586" s="50"/>
      <c r="L586" s="50"/>
    </row>
    <row r="587" spans="2:12" ht="12.75" customHeight="1" x14ac:dyDescent="0.2">
      <c r="B587" s="43" t="s">
        <v>450</v>
      </c>
      <c r="C587" s="27">
        <v>53734458.68</v>
      </c>
      <c r="D587" s="27">
        <v>53734458.68</v>
      </c>
      <c r="E587" s="125">
        <f t="shared" si="2"/>
        <v>0</v>
      </c>
      <c r="F587" s="140" t="s">
        <v>208</v>
      </c>
      <c r="I587" s="50"/>
      <c r="L587" s="50"/>
    </row>
    <row r="588" spans="2:12" ht="12.75" customHeight="1" x14ac:dyDescent="0.2">
      <c r="B588" s="43" t="s">
        <v>451</v>
      </c>
      <c r="C588" s="27">
        <v>34625011.789999999</v>
      </c>
      <c r="D588" s="27">
        <v>34625011.789999999</v>
      </c>
      <c r="E588" s="125">
        <f t="shared" si="2"/>
        <v>0</v>
      </c>
      <c r="F588" s="140" t="s">
        <v>208</v>
      </c>
      <c r="I588" s="50"/>
      <c r="L588" s="50"/>
    </row>
    <row r="589" spans="2:12" ht="12.75" customHeight="1" x14ac:dyDescent="0.2">
      <c r="B589" s="43" t="s">
        <v>452</v>
      </c>
      <c r="C589" s="125">
        <v>48033514</v>
      </c>
      <c r="D589" s="27">
        <v>48033514</v>
      </c>
      <c r="E589" s="125">
        <f t="shared" si="2"/>
        <v>0</v>
      </c>
      <c r="F589" s="140" t="s">
        <v>208</v>
      </c>
      <c r="I589" s="50"/>
      <c r="L589" s="50"/>
    </row>
    <row r="590" spans="2:12" ht="12.75" customHeight="1" x14ac:dyDescent="0.2">
      <c r="B590" s="43" t="s">
        <v>453</v>
      </c>
      <c r="C590" s="27">
        <v>66883209.93</v>
      </c>
      <c r="D590" s="27">
        <v>66883209.93</v>
      </c>
      <c r="E590" s="125">
        <f t="shared" si="2"/>
        <v>0</v>
      </c>
      <c r="F590" s="140" t="s">
        <v>208</v>
      </c>
      <c r="J590" s="50"/>
      <c r="L590" s="50"/>
    </row>
    <row r="591" spans="2:12" ht="12.75" customHeight="1" x14ac:dyDescent="0.2">
      <c r="B591" s="43" t="s">
        <v>454</v>
      </c>
      <c r="C591" s="27">
        <v>648406.18999999994</v>
      </c>
      <c r="D591" s="27">
        <v>648406.18999999994</v>
      </c>
      <c r="E591" s="125">
        <f t="shared" si="2"/>
        <v>0</v>
      </c>
      <c r="F591" s="140" t="s">
        <v>208</v>
      </c>
      <c r="J591" s="50"/>
      <c r="L591" s="50"/>
    </row>
    <row r="592" spans="2:12" ht="12.75" customHeight="1" x14ac:dyDescent="0.2">
      <c r="B592" s="43" t="s">
        <v>455</v>
      </c>
      <c r="C592" s="27">
        <v>-262462.96000000002</v>
      </c>
      <c r="D592" s="27">
        <v>-262462.96000000002</v>
      </c>
      <c r="E592" s="125">
        <f t="shared" si="2"/>
        <v>0</v>
      </c>
      <c r="F592" s="140" t="s">
        <v>208</v>
      </c>
      <c r="J592" s="50"/>
      <c r="L592" s="50"/>
    </row>
    <row r="593" spans="2:12" ht="12.75" customHeight="1" x14ac:dyDescent="0.2">
      <c r="B593" s="43" t="s">
        <v>456</v>
      </c>
      <c r="C593" s="27">
        <v>457721.13</v>
      </c>
      <c r="D593" s="27">
        <v>457721.13</v>
      </c>
      <c r="E593" s="125">
        <f t="shared" si="2"/>
        <v>0</v>
      </c>
      <c r="F593" s="140" t="s">
        <v>208</v>
      </c>
      <c r="J593" s="50"/>
      <c r="L593" s="50"/>
    </row>
    <row r="594" spans="2:12" ht="12.75" customHeight="1" x14ac:dyDescent="0.2">
      <c r="B594" s="43" t="s">
        <v>457</v>
      </c>
      <c r="C594" s="27">
        <v>989777.25</v>
      </c>
      <c r="D594" s="27">
        <v>989777.25</v>
      </c>
      <c r="E594" s="125">
        <f t="shared" si="2"/>
        <v>0</v>
      </c>
      <c r="F594" s="140" t="s">
        <v>208</v>
      </c>
      <c r="J594" s="50"/>
      <c r="L594" s="50"/>
    </row>
    <row r="595" spans="2:12" ht="12.75" customHeight="1" x14ac:dyDescent="0.2">
      <c r="B595" s="43" t="s">
        <v>458</v>
      </c>
      <c r="C595" s="27">
        <v>1399087.7</v>
      </c>
      <c r="D595" s="27">
        <v>1399087.7</v>
      </c>
      <c r="E595" s="125">
        <f t="shared" si="2"/>
        <v>0</v>
      </c>
      <c r="F595" s="140" t="s">
        <v>208</v>
      </c>
      <c r="J595" s="50"/>
      <c r="L595" s="50"/>
    </row>
    <row r="596" spans="2:12" ht="12.75" customHeight="1" x14ac:dyDescent="0.2">
      <c r="B596" s="43" t="s">
        <v>459</v>
      </c>
      <c r="C596" s="27">
        <v>1795940.3</v>
      </c>
      <c r="D596" s="27">
        <v>1795940.3</v>
      </c>
      <c r="E596" s="125">
        <f t="shared" si="2"/>
        <v>0</v>
      </c>
      <c r="F596" s="140" t="s">
        <v>208</v>
      </c>
      <c r="J596" s="50"/>
      <c r="L596" s="50"/>
    </row>
    <row r="597" spans="2:12" ht="12.75" customHeight="1" x14ac:dyDescent="0.2">
      <c r="B597" s="43" t="s">
        <v>460</v>
      </c>
      <c r="C597" s="27">
        <v>1581307.59</v>
      </c>
      <c r="D597" s="27">
        <v>1581307.59</v>
      </c>
      <c r="E597" s="125">
        <f t="shared" si="2"/>
        <v>0</v>
      </c>
      <c r="F597" s="140" t="s">
        <v>208</v>
      </c>
      <c r="J597" s="50"/>
      <c r="L597" s="50"/>
    </row>
    <row r="598" spans="2:12" ht="12.75" customHeight="1" x14ac:dyDescent="0.2">
      <c r="B598" s="43" t="s">
        <v>461</v>
      </c>
      <c r="C598" s="27">
        <v>1597839.13</v>
      </c>
      <c r="D598" s="27">
        <v>1597839.13</v>
      </c>
      <c r="E598" s="125">
        <f t="shared" si="2"/>
        <v>0</v>
      </c>
      <c r="F598" s="140" t="s">
        <v>208</v>
      </c>
      <c r="J598" s="50"/>
      <c r="L598" s="50"/>
    </row>
    <row r="599" spans="2:12" ht="12.75" customHeight="1" x14ac:dyDescent="0.2">
      <c r="B599" s="43" t="s">
        <v>462</v>
      </c>
      <c r="C599" s="27">
        <v>2068923.24</v>
      </c>
      <c r="D599" s="27">
        <v>2068923.24</v>
      </c>
      <c r="E599" s="125">
        <f t="shared" si="2"/>
        <v>0</v>
      </c>
      <c r="F599" s="140" t="s">
        <v>208</v>
      </c>
      <c r="J599" s="50"/>
      <c r="L599" s="50"/>
    </row>
    <row r="600" spans="2:12" ht="12.75" customHeight="1" x14ac:dyDescent="0.2">
      <c r="B600" s="43" t="s">
        <v>463</v>
      </c>
      <c r="C600" s="27">
        <v>2500732.88</v>
      </c>
      <c r="D600" s="27">
        <v>2500732.88</v>
      </c>
      <c r="E600" s="125">
        <f t="shared" si="2"/>
        <v>0</v>
      </c>
      <c r="F600" s="140" t="s">
        <v>208</v>
      </c>
      <c r="J600" s="50"/>
      <c r="L600" s="50"/>
    </row>
    <row r="601" spans="2:12" ht="12.75" customHeight="1" x14ac:dyDescent="0.2">
      <c r="B601" s="43" t="s">
        <v>464</v>
      </c>
      <c r="C601" s="27">
        <v>2779969.68</v>
      </c>
      <c r="D601" s="27">
        <v>2779969.68</v>
      </c>
      <c r="E601" s="125">
        <f t="shared" si="2"/>
        <v>0</v>
      </c>
      <c r="F601" s="140" t="s">
        <v>208</v>
      </c>
      <c r="J601" s="50"/>
      <c r="L601" s="50"/>
    </row>
    <row r="602" spans="2:12" ht="12.75" customHeight="1" x14ac:dyDescent="0.2">
      <c r="B602" s="43" t="s">
        <v>465</v>
      </c>
      <c r="C602" s="27">
        <v>3892765.21</v>
      </c>
      <c r="D602" s="27">
        <v>3892765.21</v>
      </c>
      <c r="E602" s="125">
        <f t="shared" si="2"/>
        <v>0</v>
      </c>
      <c r="F602" s="140" t="s">
        <v>208</v>
      </c>
      <c r="J602" s="50"/>
      <c r="L602" s="50"/>
    </row>
    <row r="603" spans="2:12" ht="12.75" customHeight="1" x14ac:dyDescent="0.2">
      <c r="B603" s="43" t="s">
        <v>466</v>
      </c>
      <c r="C603" s="27">
        <v>4188539.29</v>
      </c>
      <c r="D603" s="27">
        <v>4188539.29</v>
      </c>
      <c r="E603" s="125">
        <f t="shared" si="2"/>
        <v>0</v>
      </c>
      <c r="F603" s="140" t="s">
        <v>208</v>
      </c>
      <c r="J603" s="50"/>
      <c r="L603" s="50"/>
    </row>
    <row r="604" spans="2:12" ht="12.75" customHeight="1" x14ac:dyDescent="0.2">
      <c r="B604" s="43" t="s">
        <v>467</v>
      </c>
      <c r="C604" s="27">
        <v>4498530.6399999997</v>
      </c>
      <c r="D604" s="27">
        <v>4498530.6399999997</v>
      </c>
      <c r="E604" s="125">
        <f t="shared" si="2"/>
        <v>0</v>
      </c>
      <c r="F604" s="140" t="s">
        <v>208</v>
      </c>
      <c r="J604" s="50"/>
      <c r="L604" s="50"/>
    </row>
    <row r="605" spans="2:12" ht="12.75" customHeight="1" x14ac:dyDescent="0.2">
      <c r="B605" s="43" t="s">
        <v>468</v>
      </c>
      <c r="C605" s="27">
        <v>4337594.26</v>
      </c>
      <c r="D605" s="27">
        <v>4337594.26</v>
      </c>
      <c r="E605" s="125">
        <f t="shared" si="2"/>
        <v>0</v>
      </c>
      <c r="F605" s="140" t="s">
        <v>208</v>
      </c>
      <c r="J605" s="50"/>
      <c r="L605" s="50"/>
    </row>
    <row r="606" spans="2:12" ht="12.75" customHeight="1" x14ac:dyDescent="0.2">
      <c r="B606" s="43" t="s">
        <v>469</v>
      </c>
      <c r="C606" s="27">
        <v>6183960.7199999997</v>
      </c>
      <c r="D606" s="27">
        <v>6183960.7199999997</v>
      </c>
      <c r="E606" s="125">
        <f t="shared" si="2"/>
        <v>0</v>
      </c>
      <c r="F606" s="140" t="s">
        <v>208</v>
      </c>
      <c r="J606" s="50"/>
      <c r="L606" s="50"/>
    </row>
    <row r="607" spans="2:12" ht="12.75" customHeight="1" x14ac:dyDescent="0.2">
      <c r="B607" s="43" t="s">
        <v>470</v>
      </c>
      <c r="C607" s="27">
        <v>6198114.29</v>
      </c>
      <c r="D607" s="27">
        <v>6198114.29</v>
      </c>
      <c r="E607" s="125">
        <f t="shared" si="2"/>
        <v>0</v>
      </c>
      <c r="F607" s="140" t="s">
        <v>208</v>
      </c>
      <c r="J607" s="50"/>
      <c r="L607" s="50"/>
    </row>
    <row r="608" spans="2:12" ht="12.75" customHeight="1" x14ac:dyDescent="0.2">
      <c r="B608" s="43" t="s">
        <v>471</v>
      </c>
      <c r="C608" s="27">
        <v>7889148.0800000001</v>
      </c>
      <c r="D608" s="27">
        <v>7889148.0800000001</v>
      </c>
      <c r="E608" s="125">
        <f t="shared" si="2"/>
        <v>0</v>
      </c>
      <c r="F608" s="140" t="s">
        <v>208</v>
      </c>
      <c r="J608" s="50"/>
      <c r="L608" s="50"/>
    </row>
    <row r="609" spans="2:12" ht="12.75" customHeight="1" x14ac:dyDescent="0.2">
      <c r="B609" s="43" t="s">
        <v>472</v>
      </c>
      <c r="C609" s="27">
        <v>9772756.4600000009</v>
      </c>
      <c r="D609" s="27">
        <v>9772756.4600000009</v>
      </c>
      <c r="E609" s="125">
        <f t="shared" si="2"/>
        <v>0</v>
      </c>
      <c r="F609" s="140" t="s">
        <v>208</v>
      </c>
      <c r="I609" s="50"/>
      <c r="L609" s="50"/>
    </row>
    <row r="610" spans="2:12" ht="12.75" customHeight="1" x14ac:dyDescent="0.2">
      <c r="B610" s="43" t="s">
        <v>473</v>
      </c>
      <c r="C610" s="27">
        <v>4690525.95</v>
      </c>
      <c r="D610" s="27">
        <v>4690525.95</v>
      </c>
      <c r="E610" s="125">
        <f t="shared" si="2"/>
        <v>0</v>
      </c>
      <c r="F610" s="140" t="s">
        <v>208</v>
      </c>
      <c r="J610" s="50"/>
      <c r="L610" s="50"/>
    </row>
    <row r="611" spans="2:12" ht="12.75" customHeight="1" x14ac:dyDescent="0.2">
      <c r="B611" s="43" t="s">
        <v>474</v>
      </c>
      <c r="C611" s="27">
        <v>2577774.64</v>
      </c>
      <c r="D611" s="27">
        <v>2577774.64</v>
      </c>
      <c r="E611" s="125">
        <f t="shared" si="2"/>
        <v>0</v>
      </c>
      <c r="F611" s="140" t="s">
        <v>208</v>
      </c>
      <c r="J611" s="50"/>
      <c r="L611" s="50"/>
    </row>
    <row r="612" spans="2:12" ht="12.75" customHeight="1" x14ac:dyDescent="0.2">
      <c r="B612" s="43" t="s">
        <v>475</v>
      </c>
      <c r="C612" s="27">
        <v>1163429.4099999999</v>
      </c>
      <c r="D612" s="27">
        <v>1163429.4099999999</v>
      </c>
      <c r="E612" s="125">
        <f t="shared" si="2"/>
        <v>0</v>
      </c>
      <c r="F612" s="140" t="s">
        <v>208</v>
      </c>
      <c r="J612" s="50"/>
      <c r="L612" s="50"/>
    </row>
    <row r="613" spans="2:12" ht="12.75" customHeight="1" x14ac:dyDescent="0.2">
      <c r="B613" s="43" t="s">
        <v>476</v>
      </c>
      <c r="C613" s="27">
        <v>-803347.56</v>
      </c>
      <c r="D613" s="27">
        <v>-803347.56</v>
      </c>
      <c r="E613" s="125">
        <f t="shared" si="2"/>
        <v>0</v>
      </c>
      <c r="F613" s="140" t="s">
        <v>208</v>
      </c>
      <c r="J613" s="50"/>
      <c r="L613" s="50"/>
    </row>
    <row r="614" spans="2:12" ht="12.75" customHeight="1" x14ac:dyDescent="0.2">
      <c r="B614" s="43" t="s">
        <v>477</v>
      </c>
      <c r="C614" s="27">
        <v>-4794530.79</v>
      </c>
      <c r="D614" s="27">
        <v>-4794530.79</v>
      </c>
      <c r="E614" s="125">
        <f t="shared" si="2"/>
        <v>0</v>
      </c>
      <c r="F614" s="140" t="s">
        <v>208</v>
      </c>
      <c r="J614" s="50"/>
      <c r="L614" s="50"/>
    </row>
    <row r="615" spans="2:12" ht="12.75" customHeight="1" x14ac:dyDescent="0.2">
      <c r="B615" s="43" t="s">
        <v>478</v>
      </c>
      <c r="C615" s="27">
        <v>1041931.96</v>
      </c>
      <c r="D615" s="27">
        <v>1041931.96</v>
      </c>
      <c r="E615" s="125">
        <f t="shared" si="2"/>
        <v>0</v>
      </c>
      <c r="F615" s="140" t="s">
        <v>208</v>
      </c>
      <c r="J615" s="50"/>
      <c r="L615" s="50"/>
    </row>
    <row r="616" spans="2:12" ht="12.75" customHeight="1" x14ac:dyDescent="0.2">
      <c r="B616" s="43" t="s">
        <v>479</v>
      </c>
      <c r="C616" s="27">
        <v>-1142313.75</v>
      </c>
      <c r="D616" s="27">
        <v>-1142313.75</v>
      </c>
      <c r="E616" s="125">
        <f t="shared" si="2"/>
        <v>0</v>
      </c>
      <c r="F616" s="140" t="s">
        <v>208</v>
      </c>
      <c r="J616" s="50"/>
      <c r="L616" s="50"/>
    </row>
    <row r="617" spans="2:12" ht="12.75" customHeight="1" x14ac:dyDescent="0.2">
      <c r="B617" s="43" t="s">
        <v>480</v>
      </c>
      <c r="C617" s="27">
        <v>-2454105.5299999998</v>
      </c>
      <c r="D617" s="27">
        <v>-2454105.5299999998</v>
      </c>
      <c r="E617" s="125">
        <f t="shared" si="2"/>
        <v>0</v>
      </c>
      <c r="F617" s="140" t="s">
        <v>208</v>
      </c>
      <c r="J617" s="50"/>
      <c r="L617" s="50"/>
    </row>
    <row r="618" spans="2:12" ht="12.75" customHeight="1" x14ac:dyDescent="0.2">
      <c r="B618" s="43" t="s">
        <v>481</v>
      </c>
      <c r="C618" s="27">
        <v>-2709840.33</v>
      </c>
      <c r="D618" s="27">
        <v>-2709840.33</v>
      </c>
      <c r="E618" s="125">
        <f t="shared" si="2"/>
        <v>0</v>
      </c>
      <c r="F618" s="140" t="s">
        <v>208</v>
      </c>
      <c r="J618" s="50"/>
      <c r="L618" s="50"/>
    </row>
    <row r="619" spans="2:12" ht="12.75" customHeight="1" x14ac:dyDescent="0.2">
      <c r="B619" s="43" t="s">
        <v>482</v>
      </c>
      <c r="C619" s="27">
        <v>-3664745.47</v>
      </c>
      <c r="D619" s="27">
        <v>-3664745.47</v>
      </c>
      <c r="E619" s="125">
        <f t="shared" si="2"/>
        <v>0</v>
      </c>
      <c r="F619" s="140" t="s">
        <v>208</v>
      </c>
      <c r="J619" s="50"/>
      <c r="L619" s="50"/>
    </row>
    <row r="620" spans="2:12" ht="12.75" customHeight="1" x14ac:dyDescent="0.2">
      <c r="B620" s="43" t="s">
        <v>483</v>
      </c>
      <c r="C620" s="27">
        <v>-4998123.84</v>
      </c>
      <c r="D620" s="27">
        <v>-4998123.84</v>
      </c>
      <c r="E620" s="125">
        <f t="shared" si="2"/>
        <v>0</v>
      </c>
      <c r="F620" s="140" t="s">
        <v>208</v>
      </c>
      <c r="J620" s="50"/>
      <c r="L620" s="50"/>
    </row>
    <row r="621" spans="2:12" ht="12.75" customHeight="1" x14ac:dyDescent="0.2">
      <c r="B621" s="43" t="s">
        <v>484</v>
      </c>
      <c r="C621" s="27">
        <v>-3463141.95</v>
      </c>
      <c r="D621" s="27">
        <v>-3463141.95</v>
      </c>
      <c r="E621" s="125">
        <f t="shared" si="2"/>
        <v>0</v>
      </c>
      <c r="F621" s="140" t="s">
        <v>208</v>
      </c>
      <c r="J621" s="50"/>
      <c r="L621" s="50"/>
    </row>
    <row r="622" spans="2:12" ht="12.75" customHeight="1" x14ac:dyDescent="0.2">
      <c r="B622" s="43" t="s">
        <v>485</v>
      </c>
      <c r="C622" s="27">
        <v>-6371964.5700000003</v>
      </c>
      <c r="D622" s="27">
        <v>-6371964.5700000003</v>
      </c>
      <c r="E622" s="125">
        <f t="shared" si="2"/>
        <v>0</v>
      </c>
      <c r="F622" s="140" t="s">
        <v>208</v>
      </c>
      <c r="J622" s="50"/>
      <c r="L622" s="50"/>
    </row>
    <row r="623" spans="2:12" ht="12.75" customHeight="1" x14ac:dyDescent="0.2">
      <c r="B623" s="43" t="s">
        <v>486</v>
      </c>
      <c r="C623" s="27">
        <v>-5485950.2800000003</v>
      </c>
      <c r="D623" s="27">
        <v>-5485950.2800000003</v>
      </c>
      <c r="E623" s="125">
        <f t="shared" si="2"/>
        <v>0</v>
      </c>
      <c r="F623" s="140" t="s">
        <v>208</v>
      </c>
      <c r="J623" s="50"/>
      <c r="L623" s="50"/>
    </row>
    <row r="624" spans="2:12" ht="12.75" customHeight="1" x14ac:dyDescent="0.2">
      <c r="B624" s="43" t="s">
        <v>487</v>
      </c>
      <c r="C624" s="27">
        <v>-3597517.49</v>
      </c>
      <c r="D624" s="27">
        <v>-3597517.49</v>
      </c>
      <c r="E624" s="125">
        <f t="shared" si="2"/>
        <v>0</v>
      </c>
      <c r="F624" s="140" t="s">
        <v>208</v>
      </c>
      <c r="J624" s="50"/>
      <c r="L624" s="50"/>
    </row>
    <row r="625" spans="2:12" ht="12.75" customHeight="1" x14ac:dyDescent="0.2">
      <c r="B625" s="43" t="s">
        <v>488</v>
      </c>
      <c r="C625" s="27">
        <v>-222552.8</v>
      </c>
      <c r="D625" s="27">
        <v>-222552.8</v>
      </c>
      <c r="E625" s="125">
        <f t="shared" si="2"/>
        <v>0</v>
      </c>
      <c r="F625" s="140" t="s">
        <v>208</v>
      </c>
      <c r="J625" s="50"/>
      <c r="L625" s="50"/>
    </row>
    <row r="626" spans="2:12" ht="12.75" customHeight="1" x14ac:dyDescent="0.2">
      <c r="B626" s="43" t="s">
        <v>489</v>
      </c>
      <c r="C626" s="27">
        <v>1234822.69</v>
      </c>
      <c r="D626" s="27">
        <v>1234822.69</v>
      </c>
      <c r="E626" s="125">
        <f t="shared" si="2"/>
        <v>0</v>
      </c>
      <c r="F626" s="140" t="s">
        <v>208</v>
      </c>
      <c r="J626" s="50"/>
      <c r="L626" s="50"/>
    </row>
    <row r="627" spans="2:12" ht="12.75" customHeight="1" x14ac:dyDescent="0.2">
      <c r="B627" s="43" t="s">
        <v>490</v>
      </c>
      <c r="C627" s="27">
        <v>-809715.05</v>
      </c>
      <c r="D627" s="27">
        <v>-809715.05</v>
      </c>
      <c r="E627" s="125">
        <f t="shared" si="2"/>
        <v>0</v>
      </c>
      <c r="F627" s="140" t="s">
        <v>208</v>
      </c>
      <c r="J627" s="50"/>
      <c r="L627" s="50"/>
    </row>
    <row r="628" spans="2:12" ht="12.75" customHeight="1" x14ac:dyDescent="0.2">
      <c r="B628" s="43" t="s">
        <v>491</v>
      </c>
      <c r="C628" s="27">
        <v>-233027.83</v>
      </c>
      <c r="D628" s="27">
        <v>-233027.83</v>
      </c>
      <c r="E628" s="125">
        <f t="shared" si="2"/>
        <v>0</v>
      </c>
      <c r="F628" s="140" t="s">
        <v>208</v>
      </c>
      <c r="J628" s="50"/>
      <c r="L628" s="50"/>
    </row>
    <row r="629" spans="2:12" ht="12.75" customHeight="1" x14ac:dyDescent="0.2">
      <c r="B629" s="43" t="s">
        <v>492</v>
      </c>
      <c r="C629" s="27">
        <v>-846905.54</v>
      </c>
      <c r="D629" s="27">
        <v>-846905.54</v>
      </c>
      <c r="E629" s="125">
        <f t="shared" si="2"/>
        <v>0</v>
      </c>
      <c r="F629" s="140" t="s">
        <v>208</v>
      </c>
      <c r="I629" s="50"/>
      <c r="L629" s="50"/>
    </row>
    <row r="630" spans="2:12" ht="12.75" customHeight="1" x14ac:dyDescent="0.2">
      <c r="B630" s="43" t="s">
        <v>493</v>
      </c>
      <c r="C630" s="27">
        <v>58166.97</v>
      </c>
      <c r="D630" s="27">
        <v>58166.97</v>
      </c>
      <c r="E630" s="125">
        <f t="shared" si="2"/>
        <v>0</v>
      </c>
      <c r="F630" s="140" t="s">
        <v>208</v>
      </c>
      <c r="J630" s="50"/>
      <c r="L630" s="50"/>
    </row>
    <row r="631" spans="2:12" ht="12.75" customHeight="1" x14ac:dyDescent="0.2">
      <c r="B631" s="43" t="s">
        <v>494</v>
      </c>
      <c r="C631" s="27">
        <v>254713.39</v>
      </c>
      <c r="D631" s="27">
        <v>254713.39</v>
      </c>
      <c r="E631" s="125">
        <f t="shared" si="2"/>
        <v>0</v>
      </c>
      <c r="F631" s="140" t="s">
        <v>208</v>
      </c>
      <c r="J631" s="50"/>
      <c r="L631" s="50"/>
    </row>
    <row r="632" spans="2:12" ht="12.75" customHeight="1" x14ac:dyDescent="0.2">
      <c r="B632" s="43" t="s">
        <v>495</v>
      </c>
      <c r="C632" s="27">
        <v>284195.7</v>
      </c>
      <c r="D632" s="27">
        <v>284195.7</v>
      </c>
      <c r="E632" s="125">
        <f t="shared" ref="E632:E696" si="3">+C632-D632</f>
        <v>0</v>
      </c>
      <c r="F632" s="140" t="s">
        <v>208</v>
      </c>
      <c r="J632" s="50"/>
      <c r="L632" s="50"/>
    </row>
    <row r="633" spans="2:12" ht="12.75" customHeight="1" x14ac:dyDescent="0.2">
      <c r="B633" s="43" t="s">
        <v>496</v>
      </c>
      <c r="C633" s="27">
        <v>414354.28</v>
      </c>
      <c r="D633" s="27">
        <v>414354.28</v>
      </c>
      <c r="E633" s="125">
        <f t="shared" si="3"/>
        <v>0</v>
      </c>
      <c r="F633" s="140" t="s">
        <v>208</v>
      </c>
      <c r="J633" s="50"/>
      <c r="L633" s="50"/>
    </row>
    <row r="634" spans="2:12" ht="12.75" customHeight="1" x14ac:dyDescent="0.2">
      <c r="B634" s="43" t="s">
        <v>497</v>
      </c>
      <c r="C634" s="27">
        <v>213896.52</v>
      </c>
      <c r="D634" s="27">
        <v>213896.52</v>
      </c>
      <c r="E634" s="125">
        <f t="shared" si="3"/>
        <v>0</v>
      </c>
      <c r="F634" s="140" t="s">
        <v>208</v>
      </c>
      <c r="J634" s="50"/>
      <c r="L634" s="50"/>
    </row>
    <row r="635" spans="2:12" ht="12.75" customHeight="1" x14ac:dyDescent="0.2">
      <c r="B635" s="43" t="s">
        <v>498</v>
      </c>
      <c r="C635" s="27">
        <v>-1908472.27</v>
      </c>
      <c r="D635" s="27">
        <v>-1908472.27</v>
      </c>
      <c r="E635" s="125">
        <f t="shared" si="3"/>
        <v>0</v>
      </c>
      <c r="F635" s="140" t="s">
        <v>208</v>
      </c>
      <c r="J635" s="50"/>
      <c r="L635" s="50"/>
    </row>
    <row r="636" spans="2:12" ht="12.75" customHeight="1" x14ac:dyDescent="0.2">
      <c r="B636" s="43" t="s">
        <v>499</v>
      </c>
      <c r="C636" s="27">
        <v>1245494.3</v>
      </c>
      <c r="D636" s="27">
        <v>1245494.3</v>
      </c>
      <c r="E636" s="125">
        <f t="shared" si="3"/>
        <v>0</v>
      </c>
      <c r="F636" s="140" t="s">
        <v>208</v>
      </c>
      <c r="J636" s="50"/>
      <c r="L636" s="50"/>
    </row>
    <row r="637" spans="2:12" ht="12.75" customHeight="1" x14ac:dyDescent="0.2">
      <c r="B637" s="43" t="s">
        <v>500</v>
      </c>
      <c r="C637" s="27">
        <v>238333.69</v>
      </c>
      <c r="D637" s="27">
        <v>238333.69</v>
      </c>
      <c r="E637" s="125">
        <f t="shared" si="3"/>
        <v>0</v>
      </c>
      <c r="F637" s="140" t="s">
        <v>208</v>
      </c>
      <c r="J637" s="50"/>
      <c r="L637" s="50"/>
    </row>
    <row r="638" spans="2:12" ht="12.75" customHeight="1" x14ac:dyDescent="0.2">
      <c r="B638" s="43" t="s">
        <v>501</v>
      </c>
      <c r="C638" s="27">
        <v>-96184.8</v>
      </c>
      <c r="D638" s="27">
        <v>-96184.8</v>
      </c>
      <c r="E638" s="125">
        <f t="shared" si="3"/>
        <v>0</v>
      </c>
      <c r="F638" s="140" t="s">
        <v>208</v>
      </c>
      <c r="J638" s="50"/>
      <c r="L638" s="50"/>
    </row>
    <row r="639" spans="2:12" ht="12.75" customHeight="1" x14ac:dyDescent="0.2">
      <c r="B639" s="43" t="s">
        <v>502</v>
      </c>
      <c r="C639" s="27">
        <v>2881802.88</v>
      </c>
      <c r="D639" s="27">
        <v>2881802.88</v>
      </c>
      <c r="E639" s="125">
        <f t="shared" si="3"/>
        <v>0</v>
      </c>
      <c r="F639" s="140" t="s">
        <v>208</v>
      </c>
      <c r="J639" s="50"/>
      <c r="L639" s="50"/>
    </row>
    <row r="640" spans="2:12" ht="12.75" customHeight="1" x14ac:dyDescent="0.2">
      <c r="B640" s="43" t="s">
        <v>503</v>
      </c>
      <c r="C640" s="27">
        <v>721763.32</v>
      </c>
      <c r="D640" s="27">
        <v>721763.32</v>
      </c>
      <c r="E640" s="125">
        <f t="shared" si="3"/>
        <v>0</v>
      </c>
      <c r="F640" s="140" t="s">
        <v>208</v>
      </c>
      <c r="J640" s="50"/>
      <c r="L640" s="50"/>
    </row>
    <row r="641" spans="2:12" ht="12.75" customHeight="1" x14ac:dyDescent="0.2">
      <c r="B641" s="43" t="s">
        <v>504</v>
      </c>
      <c r="C641" s="27">
        <v>535050.61</v>
      </c>
      <c r="D641" s="27">
        <v>535050.61</v>
      </c>
      <c r="E641" s="125">
        <f t="shared" si="3"/>
        <v>0</v>
      </c>
      <c r="F641" s="140" t="s">
        <v>208</v>
      </c>
      <c r="J641" s="50"/>
      <c r="L641" s="50"/>
    </row>
    <row r="642" spans="2:12" ht="12.75" customHeight="1" x14ac:dyDescent="0.2">
      <c r="B642" s="43" t="s">
        <v>505</v>
      </c>
      <c r="C642" s="27">
        <v>1067891.29</v>
      </c>
      <c r="D642" s="27">
        <v>1067891.29</v>
      </c>
      <c r="E642" s="125">
        <f t="shared" si="3"/>
        <v>0</v>
      </c>
      <c r="F642" s="140" t="s">
        <v>208</v>
      </c>
      <c r="J642" s="50"/>
      <c r="L642" s="50"/>
    </row>
    <row r="643" spans="2:12" ht="12.75" customHeight="1" x14ac:dyDescent="0.2">
      <c r="B643" s="43" t="s">
        <v>506</v>
      </c>
      <c r="C643" s="27">
        <v>1184684.1599999999</v>
      </c>
      <c r="D643" s="27">
        <v>1184684.1599999999</v>
      </c>
      <c r="E643" s="125">
        <f t="shared" si="3"/>
        <v>0</v>
      </c>
      <c r="F643" s="140" t="s">
        <v>208</v>
      </c>
      <c r="J643" s="50"/>
      <c r="L643" s="50"/>
    </row>
    <row r="644" spans="2:12" ht="12.75" customHeight="1" x14ac:dyDescent="0.2">
      <c r="B644" s="43" t="s">
        <v>507</v>
      </c>
      <c r="C644" s="27">
        <v>1174312.81</v>
      </c>
      <c r="D644" s="27">
        <v>1174312.81</v>
      </c>
      <c r="E644" s="125">
        <f t="shared" si="3"/>
        <v>0</v>
      </c>
      <c r="F644" s="140" t="s">
        <v>208</v>
      </c>
      <c r="I644" s="50"/>
      <c r="L644" s="50"/>
    </row>
    <row r="645" spans="2:12" ht="12.75" customHeight="1" x14ac:dyDescent="0.2">
      <c r="B645" s="43" t="s">
        <v>508</v>
      </c>
      <c r="C645" s="27">
        <v>819263.39</v>
      </c>
      <c r="D645" s="27">
        <v>819263.39</v>
      </c>
      <c r="E645" s="125">
        <f t="shared" si="3"/>
        <v>0</v>
      </c>
      <c r="F645" s="140" t="s">
        <v>208</v>
      </c>
      <c r="J645" s="50"/>
      <c r="L645" s="50"/>
    </row>
    <row r="646" spans="2:12" ht="12.75" customHeight="1" x14ac:dyDescent="0.2">
      <c r="B646" s="43" t="s">
        <v>509</v>
      </c>
      <c r="C646" s="27">
        <v>97351.29</v>
      </c>
      <c r="D646" s="27">
        <v>97351.29</v>
      </c>
      <c r="E646" s="125">
        <f t="shared" si="3"/>
        <v>0</v>
      </c>
      <c r="F646" s="140" t="s">
        <v>208</v>
      </c>
      <c r="J646" s="50"/>
      <c r="L646" s="50"/>
    </row>
    <row r="647" spans="2:12" ht="12.75" customHeight="1" x14ac:dyDescent="0.2">
      <c r="B647" s="43" t="s">
        <v>510</v>
      </c>
      <c r="C647" s="27">
        <v>1619945.42</v>
      </c>
      <c r="D647" s="27">
        <v>1619945.42</v>
      </c>
      <c r="E647" s="125">
        <f t="shared" si="3"/>
        <v>0</v>
      </c>
      <c r="F647" s="140" t="s">
        <v>208</v>
      </c>
      <c r="J647" s="50"/>
      <c r="L647" s="50"/>
    </row>
    <row r="648" spans="2:12" ht="12.75" customHeight="1" x14ac:dyDescent="0.2">
      <c r="B648" s="43" t="s">
        <v>511</v>
      </c>
      <c r="C648" s="27">
        <v>-2272018.7200000002</v>
      </c>
      <c r="D648" s="27">
        <v>-2272018.7200000002</v>
      </c>
      <c r="E648" s="125">
        <f t="shared" si="3"/>
        <v>0</v>
      </c>
      <c r="F648" s="140" t="s">
        <v>208</v>
      </c>
      <c r="J648" s="50"/>
      <c r="L648" s="50"/>
    </row>
    <row r="649" spans="2:12" ht="12.75" customHeight="1" x14ac:dyDescent="0.2">
      <c r="B649" s="43" t="s">
        <v>512</v>
      </c>
      <c r="C649" s="27">
        <v>-4365720.4400000004</v>
      </c>
      <c r="D649" s="27">
        <v>-4365720.4400000004</v>
      </c>
      <c r="E649" s="125">
        <f t="shared" si="3"/>
        <v>0</v>
      </c>
      <c r="F649" s="140" t="s">
        <v>208</v>
      </c>
      <c r="J649" s="50"/>
      <c r="L649" s="50"/>
    </row>
    <row r="650" spans="2:12" ht="12.75" customHeight="1" x14ac:dyDescent="0.2">
      <c r="B650" s="43" t="s">
        <v>513</v>
      </c>
      <c r="C650" s="27">
        <v>687478.35</v>
      </c>
      <c r="D650" s="27">
        <v>687478.35</v>
      </c>
      <c r="E650" s="125">
        <f t="shared" si="3"/>
        <v>0</v>
      </c>
      <c r="F650" s="140" t="s">
        <v>208</v>
      </c>
      <c r="J650" s="50"/>
      <c r="L650" s="50"/>
    </row>
    <row r="651" spans="2:12" ht="12.75" customHeight="1" x14ac:dyDescent="0.2">
      <c r="B651" s="43" t="s">
        <v>514</v>
      </c>
      <c r="C651" s="27">
        <v>2169169.4300000002</v>
      </c>
      <c r="D651" s="27">
        <v>2169169.4300000002</v>
      </c>
      <c r="E651" s="125">
        <f t="shared" si="3"/>
        <v>0</v>
      </c>
      <c r="F651" s="140" t="s">
        <v>208</v>
      </c>
      <c r="J651" s="50"/>
      <c r="L651" s="50"/>
    </row>
    <row r="652" spans="2:12" ht="12.75" customHeight="1" x14ac:dyDescent="0.2">
      <c r="B652" s="43" t="s">
        <v>515</v>
      </c>
      <c r="C652" s="27">
        <v>1864746.3</v>
      </c>
      <c r="D652" s="27">
        <v>1864746.3</v>
      </c>
      <c r="E652" s="125">
        <f t="shared" si="3"/>
        <v>0</v>
      </c>
      <c r="F652" s="140" t="s">
        <v>208</v>
      </c>
      <c r="I652" s="50"/>
      <c r="L652" s="50"/>
    </row>
    <row r="653" spans="2:12" ht="12.75" customHeight="1" x14ac:dyDescent="0.2">
      <c r="B653" s="43" t="s">
        <v>516</v>
      </c>
      <c r="C653" s="27">
        <v>2091627.46</v>
      </c>
      <c r="D653" s="27">
        <v>2091627.46</v>
      </c>
      <c r="E653" s="125">
        <f t="shared" si="3"/>
        <v>0</v>
      </c>
      <c r="F653" s="140" t="s">
        <v>208</v>
      </c>
      <c r="J653" s="50"/>
      <c r="L653" s="50"/>
    </row>
    <row r="654" spans="2:12" ht="12.75" customHeight="1" x14ac:dyDescent="0.2">
      <c r="B654" s="43" t="s">
        <v>517</v>
      </c>
      <c r="C654" s="27">
        <v>525893.18999999994</v>
      </c>
      <c r="D654" s="27">
        <v>525893.18999999994</v>
      </c>
      <c r="E654" s="125">
        <f t="shared" si="3"/>
        <v>0</v>
      </c>
      <c r="F654" s="140" t="s">
        <v>208</v>
      </c>
      <c r="J654" s="50"/>
      <c r="L654" s="50"/>
    </row>
    <row r="655" spans="2:12" ht="12.75" customHeight="1" x14ac:dyDescent="0.2">
      <c r="B655" s="43" t="s">
        <v>518</v>
      </c>
      <c r="C655" s="27">
        <v>11.2</v>
      </c>
      <c r="D655" s="27">
        <v>11.2</v>
      </c>
      <c r="E655" s="125">
        <f t="shared" si="3"/>
        <v>0</v>
      </c>
      <c r="F655" s="140" t="s">
        <v>208</v>
      </c>
      <c r="J655" s="50"/>
      <c r="L655" s="50"/>
    </row>
    <row r="656" spans="2:12" ht="12.75" customHeight="1" x14ac:dyDescent="0.2">
      <c r="B656" s="43" t="s">
        <v>519</v>
      </c>
      <c r="C656" s="27">
        <v>2668271.71</v>
      </c>
      <c r="D656" s="27">
        <v>2668271.71</v>
      </c>
      <c r="E656" s="125">
        <f t="shared" si="3"/>
        <v>0</v>
      </c>
      <c r="F656" s="140" t="s">
        <v>208</v>
      </c>
      <c r="I656" s="50"/>
      <c r="L656" s="50"/>
    </row>
    <row r="657" spans="2:12" ht="12.75" customHeight="1" x14ac:dyDescent="0.2">
      <c r="B657" s="43" t="s">
        <v>520</v>
      </c>
      <c r="C657" s="27">
        <v>-3263921.5</v>
      </c>
      <c r="D657" s="27">
        <v>-3263921.5</v>
      </c>
      <c r="E657" s="125">
        <f t="shared" si="3"/>
        <v>0</v>
      </c>
      <c r="F657" s="140" t="s">
        <v>208</v>
      </c>
      <c r="J657" s="144"/>
      <c r="L657" s="50"/>
    </row>
    <row r="658" spans="2:12" ht="12.75" customHeight="1" x14ac:dyDescent="0.2">
      <c r="B658" s="43" t="s">
        <v>521</v>
      </c>
      <c r="C658" s="27">
        <v>62.74</v>
      </c>
      <c r="D658" s="27">
        <v>62.74</v>
      </c>
      <c r="E658" s="125">
        <f t="shared" si="3"/>
        <v>0</v>
      </c>
      <c r="F658" s="140" t="s">
        <v>208</v>
      </c>
      <c r="J658" s="144"/>
      <c r="L658" s="50"/>
    </row>
    <row r="659" spans="2:12" ht="12.75" customHeight="1" x14ac:dyDescent="0.2">
      <c r="B659" s="43" t="s">
        <v>522</v>
      </c>
      <c r="C659" s="27">
        <v>0.01</v>
      </c>
      <c r="D659" s="27">
        <v>0.01</v>
      </c>
      <c r="E659" s="125">
        <f t="shared" si="3"/>
        <v>0</v>
      </c>
      <c r="F659" s="140" t="s">
        <v>208</v>
      </c>
      <c r="J659" s="144"/>
      <c r="L659" s="50"/>
    </row>
    <row r="660" spans="2:12" ht="12.75" customHeight="1" x14ac:dyDescent="0.2">
      <c r="B660" s="43" t="s">
        <v>523</v>
      </c>
      <c r="C660" s="27">
        <v>-0.02</v>
      </c>
      <c r="D660" s="27">
        <v>-0.02</v>
      </c>
      <c r="E660" s="125">
        <f t="shared" si="3"/>
        <v>0</v>
      </c>
      <c r="F660" s="140" t="s">
        <v>208</v>
      </c>
      <c r="J660" s="144"/>
      <c r="L660" s="50"/>
    </row>
    <row r="661" spans="2:12" ht="12.75" customHeight="1" x14ac:dyDescent="0.2">
      <c r="B661" s="43" t="s">
        <v>524</v>
      </c>
      <c r="C661" s="27">
        <v>-0.01</v>
      </c>
      <c r="D661" s="27">
        <v>-0.01</v>
      </c>
      <c r="E661" s="125">
        <f t="shared" si="3"/>
        <v>0</v>
      </c>
      <c r="F661" s="140" t="s">
        <v>208</v>
      </c>
      <c r="J661" s="50"/>
      <c r="L661" s="50"/>
    </row>
    <row r="662" spans="2:12" ht="12.75" customHeight="1" x14ac:dyDescent="0.2">
      <c r="B662" s="43" t="s">
        <v>525</v>
      </c>
      <c r="C662" s="27">
        <v>0.02</v>
      </c>
      <c r="D662" s="27">
        <v>0.02</v>
      </c>
      <c r="E662" s="125">
        <f t="shared" si="3"/>
        <v>0</v>
      </c>
      <c r="F662" s="140" t="s">
        <v>208</v>
      </c>
      <c r="J662" s="50"/>
      <c r="L662" s="50"/>
    </row>
    <row r="663" spans="2:12" ht="12.75" customHeight="1" x14ac:dyDescent="0.2">
      <c r="B663" s="43" t="s">
        <v>526</v>
      </c>
      <c r="C663" s="27">
        <v>112451.27</v>
      </c>
      <c r="D663" s="27">
        <v>112451.27</v>
      </c>
      <c r="E663" s="125">
        <f t="shared" si="3"/>
        <v>0</v>
      </c>
      <c r="F663" s="140" t="s">
        <v>208</v>
      </c>
      <c r="J663" s="50"/>
      <c r="L663" s="50"/>
    </row>
    <row r="664" spans="2:12" ht="12.75" customHeight="1" x14ac:dyDescent="0.2">
      <c r="B664" s="43" t="s">
        <v>527</v>
      </c>
      <c r="C664" s="27">
        <v>2527542.37</v>
      </c>
      <c r="D664" s="27">
        <v>2527542.37</v>
      </c>
      <c r="E664" s="125">
        <f t="shared" si="3"/>
        <v>0</v>
      </c>
      <c r="F664" s="140" t="s">
        <v>208</v>
      </c>
      <c r="J664" s="50"/>
      <c r="L664" s="50"/>
    </row>
    <row r="665" spans="2:12" ht="12.75" customHeight="1" x14ac:dyDescent="0.2">
      <c r="B665" s="43" t="s">
        <v>528</v>
      </c>
      <c r="C665" s="27">
        <v>4594329.33</v>
      </c>
      <c r="D665" s="27">
        <v>4594329.33</v>
      </c>
      <c r="E665" s="125">
        <f t="shared" si="3"/>
        <v>0</v>
      </c>
      <c r="F665" s="140" t="s">
        <v>208</v>
      </c>
      <c r="J665" s="50"/>
      <c r="L665" s="50"/>
    </row>
    <row r="666" spans="2:12" ht="12.75" customHeight="1" x14ac:dyDescent="0.2">
      <c r="B666" s="43" t="s">
        <v>529</v>
      </c>
      <c r="C666" s="27">
        <v>646394.81999999995</v>
      </c>
      <c r="D666" s="27">
        <v>646394.81999999995</v>
      </c>
      <c r="E666" s="125">
        <f t="shared" si="3"/>
        <v>0</v>
      </c>
      <c r="F666" s="140" t="s">
        <v>208</v>
      </c>
      <c r="J666" s="50"/>
      <c r="L666" s="50"/>
    </row>
    <row r="667" spans="2:12" ht="12.75" customHeight="1" x14ac:dyDescent="0.2">
      <c r="B667" s="43" t="s">
        <v>530</v>
      </c>
      <c r="C667" s="27">
        <v>2312019.54</v>
      </c>
      <c r="D667" s="27">
        <v>2312019.54</v>
      </c>
      <c r="E667" s="125">
        <f t="shared" si="3"/>
        <v>0</v>
      </c>
      <c r="F667" s="140" t="s">
        <v>208</v>
      </c>
      <c r="J667" s="50"/>
      <c r="L667" s="50"/>
    </row>
    <row r="668" spans="2:12" ht="12.75" customHeight="1" x14ac:dyDescent="0.2">
      <c r="B668" s="43" t="s">
        <v>531</v>
      </c>
      <c r="C668" s="27">
        <v>405566.53</v>
      </c>
      <c r="D668" s="27">
        <v>405566.53</v>
      </c>
      <c r="E668" s="125">
        <f t="shared" si="3"/>
        <v>0</v>
      </c>
      <c r="F668" s="140" t="s">
        <v>208</v>
      </c>
      <c r="J668" s="50"/>
      <c r="L668" s="50"/>
    </row>
    <row r="669" spans="2:12" ht="12.75" customHeight="1" x14ac:dyDescent="0.2">
      <c r="B669" s="43" t="s">
        <v>532</v>
      </c>
      <c r="C669" s="27">
        <v>2502368.7200000002</v>
      </c>
      <c r="D669" s="27">
        <v>2502368.7200000002</v>
      </c>
      <c r="E669" s="125">
        <f t="shared" si="3"/>
        <v>0</v>
      </c>
      <c r="F669" s="140" t="s">
        <v>208</v>
      </c>
      <c r="I669" s="50"/>
      <c r="L669" s="50"/>
    </row>
    <row r="670" spans="2:12" ht="12.75" customHeight="1" x14ac:dyDescent="0.2">
      <c r="B670" s="43" t="s">
        <v>533</v>
      </c>
      <c r="C670" s="27">
        <v>1033122.33</v>
      </c>
      <c r="D670" s="27">
        <v>1033122.33</v>
      </c>
      <c r="E670" s="125">
        <f t="shared" si="3"/>
        <v>0</v>
      </c>
      <c r="F670" s="140" t="s">
        <v>208</v>
      </c>
      <c r="I670" s="50"/>
      <c r="L670" s="50"/>
    </row>
    <row r="671" spans="2:12" ht="12.75" customHeight="1" x14ac:dyDescent="0.2">
      <c r="B671" s="43" t="s">
        <v>534</v>
      </c>
      <c r="C671" s="27">
        <v>378757.49</v>
      </c>
      <c r="D671" s="27">
        <v>378757.49</v>
      </c>
      <c r="E671" s="125">
        <f t="shared" si="3"/>
        <v>0</v>
      </c>
      <c r="F671" s="140" t="s">
        <v>208</v>
      </c>
      <c r="J671" s="50"/>
      <c r="L671" s="50"/>
    </row>
    <row r="672" spans="2:12" ht="12.75" customHeight="1" x14ac:dyDescent="0.2">
      <c r="B672" s="43" t="s">
        <v>535</v>
      </c>
      <c r="C672" s="27">
        <v>365.01</v>
      </c>
      <c r="D672" s="27">
        <v>365.01</v>
      </c>
      <c r="E672" s="125">
        <f t="shared" si="3"/>
        <v>0</v>
      </c>
      <c r="F672" s="140" t="s">
        <v>208</v>
      </c>
      <c r="J672" s="50"/>
      <c r="L672" s="50"/>
    </row>
    <row r="673" spans="2:12" ht="12.75" customHeight="1" x14ac:dyDescent="0.2">
      <c r="B673" s="43" t="s">
        <v>536</v>
      </c>
      <c r="C673" s="27">
        <v>225252.2</v>
      </c>
      <c r="D673" s="27">
        <v>225252.2</v>
      </c>
      <c r="E673" s="125">
        <f t="shared" si="3"/>
        <v>0</v>
      </c>
      <c r="F673" s="140" t="s">
        <v>208</v>
      </c>
      <c r="J673" s="50"/>
      <c r="L673" s="50"/>
    </row>
    <row r="674" spans="2:12" ht="12.75" customHeight="1" x14ac:dyDescent="0.2">
      <c r="B674" s="43" t="s">
        <v>537</v>
      </c>
      <c r="C674" s="27">
        <v>395017.77</v>
      </c>
      <c r="D674" s="27">
        <v>395017.77</v>
      </c>
      <c r="E674" s="125">
        <f t="shared" si="3"/>
        <v>0</v>
      </c>
      <c r="F674" s="140" t="s">
        <v>208</v>
      </c>
      <c r="J674" s="50"/>
      <c r="L674" s="50"/>
    </row>
    <row r="675" spans="2:12" ht="12.75" customHeight="1" x14ac:dyDescent="0.2">
      <c r="B675" s="43" t="s">
        <v>538</v>
      </c>
      <c r="C675" s="27">
        <v>240535.31</v>
      </c>
      <c r="D675" s="27">
        <v>240535.31</v>
      </c>
      <c r="E675" s="125">
        <f t="shared" si="3"/>
        <v>0</v>
      </c>
      <c r="F675" s="140" t="s">
        <v>208</v>
      </c>
      <c r="J675" s="50"/>
      <c r="L675" s="50"/>
    </row>
    <row r="676" spans="2:12" ht="12.75" customHeight="1" x14ac:dyDescent="0.2">
      <c r="B676" s="43" t="s">
        <v>539</v>
      </c>
      <c r="C676" s="27">
        <v>28753.55</v>
      </c>
      <c r="D676" s="27">
        <v>28753.55</v>
      </c>
      <c r="E676" s="125">
        <f t="shared" si="3"/>
        <v>0</v>
      </c>
      <c r="F676" s="140" t="s">
        <v>208</v>
      </c>
      <c r="J676" s="50"/>
      <c r="L676" s="50"/>
    </row>
    <row r="677" spans="2:12" ht="12.75" customHeight="1" x14ac:dyDescent="0.2">
      <c r="B677" s="43" t="s">
        <v>540</v>
      </c>
      <c r="C677" s="27">
        <v>59190.92</v>
      </c>
      <c r="D677" s="27">
        <v>59190.92</v>
      </c>
      <c r="E677" s="125">
        <f t="shared" si="3"/>
        <v>0</v>
      </c>
      <c r="F677" s="140" t="s">
        <v>208</v>
      </c>
      <c r="J677" s="50"/>
      <c r="L677" s="50"/>
    </row>
    <row r="678" spans="2:12" ht="12.75" customHeight="1" x14ac:dyDescent="0.2">
      <c r="B678" s="43" t="s">
        <v>541</v>
      </c>
      <c r="C678" s="27">
        <v>319135.11</v>
      </c>
      <c r="D678" s="27">
        <v>319135.11</v>
      </c>
      <c r="E678" s="125">
        <f t="shared" si="3"/>
        <v>0</v>
      </c>
      <c r="F678" s="140" t="s">
        <v>208</v>
      </c>
      <c r="J678" s="50"/>
      <c r="L678" s="50"/>
    </row>
    <row r="679" spans="2:12" ht="12.75" customHeight="1" x14ac:dyDescent="0.2">
      <c r="B679" s="43" t="s">
        <v>542</v>
      </c>
      <c r="C679" s="27">
        <v>180220.7</v>
      </c>
      <c r="D679" s="27">
        <v>180220.7</v>
      </c>
      <c r="E679" s="125">
        <f t="shared" si="3"/>
        <v>0</v>
      </c>
      <c r="F679" s="140" t="s">
        <v>208</v>
      </c>
      <c r="J679" s="50"/>
      <c r="L679" s="50"/>
    </row>
    <row r="680" spans="2:12" ht="12.75" customHeight="1" x14ac:dyDescent="0.2">
      <c r="B680" s="43" t="s">
        <v>543</v>
      </c>
      <c r="C680" s="27">
        <v>57063.68</v>
      </c>
      <c r="D680" s="27">
        <v>57063.68</v>
      </c>
      <c r="E680" s="125">
        <f t="shared" si="3"/>
        <v>0</v>
      </c>
      <c r="F680" s="140" t="s">
        <v>208</v>
      </c>
      <c r="J680" s="50"/>
      <c r="L680" s="50"/>
    </row>
    <row r="681" spans="2:12" ht="12.75" customHeight="1" x14ac:dyDescent="0.2">
      <c r="B681" s="43" t="s">
        <v>544</v>
      </c>
      <c r="C681" s="27">
        <v>7776.04</v>
      </c>
      <c r="D681" s="27">
        <v>7776.04</v>
      </c>
      <c r="E681" s="125">
        <f t="shared" si="3"/>
        <v>0</v>
      </c>
      <c r="F681" s="140" t="s">
        <v>208</v>
      </c>
      <c r="J681" s="50"/>
      <c r="L681" s="50"/>
    </row>
    <row r="682" spans="2:12" ht="12.75" customHeight="1" x14ac:dyDescent="0.2">
      <c r="B682" s="43" t="s">
        <v>545</v>
      </c>
      <c r="C682" s="27">
        <v>800000</v>
      </c>
      <c r="D682" s="27">
        <v>800000</v>
      </c>
      <c r="E682" s="125">
        <f t="shared" si="3"/>
        <v>0</v>
      </c>
      <c r="F682" s="140" t="s">
        <v>208</v>
      </c>
      <c r="J682" s="50"/>
      <c r="L682" s="50"/>
    </row>
    <row r="683" spans="2:12" ht="12.75" customHeight="1" x14ac:dyDescent="0.2">
      <c r="B683" s="43" t="s">
        <v>546</v>
      </c>
      <c r="C683" s="27">
        <v>1340.56</v>
      </c>
      <c r="D683" s="27">
        <v>1340.56</v>
      </c>
      <c r="E683" s="125">
        <f t="shared" si="3"/>
        <v>0</v>
      </c>
      <c r="F683" s="140" t="s">
        <v>208</v>
      </c>
      <c r="J683" s="50"/>
      <c r="L683" s="50"/>
    </row>
    <row r="684" spans="2:12" ht="12.75" customHeight="1" x14ac:dyDescent="0.2">
      <c r="B684" s="43" t="s">
        <v>547</v>
      </c>
      <c r="C684" s="27">
        <v>35112.93</v>
      </c>
      <c r="D684" s="27">
        <v>35112.93</v>
      </c>
      <c r="E684" s="125">
        <f t="shared" si="3"/>
        <v>0</v>
      </c>
      <c r="F684" s="140" t="s">
        <v>208</v>
      </c>
      <c r="J684" s="50"/>
      <c r="L684" s="50"/>
    </row>
    <row r="685" spans="2:12" ht="12.75" customHeight="1" x14ac:dyDescent="0.2">
      <c r="B685" s="43" t="s">
        <v>548</v>
      </c>
      <c r="C685" s="27">
        <v>313818.99</v>
      </c>
      <c r="D685" s="27">
        <v>313818.99</v>
      </c>
      <c r="E685" s="125">
        <f t="shared" si="3"/>
        <v>0</v>
      </c>
      <c r="F685" s="140" t="s">
        <v>208</v>
      </c>
      <c r="J685" s="50"/>
      <c r="L685" s="50"/>
    </row>
    <row r="686" spans="2:12" ht="12.75" customHeight="1" x14ac:dyDescent="0.2">
      <c r="B686" s="43" t="s">
        <v>549</v>
      </c>
      <c r="C686" s="27">
        <v>414148.22</v>
      </c>
      <c r="D686" s="27">
        <v>414148.22</v>
      </c>
      <c r="E686" s="125">
        <f t="shared" si="3"/>
        <v>0</v>
      </c>
      <c r="F686" s="140" t="s">
        <v>208</v>
      </c>
      <c r="I686" s="50"/>
      <c r="L686" s="50"/>
    </row>
    <row r="687" spans="2:12" ht="12.75" customHeight="1" x14ac:dyDescent="0.2">
      <c r="B687" s="43" t="s">
        <v>550</v>
      </c>
      <c r="C687" s="27">
        <v>245161.86</v>
      </c>
      <c r="D687" s="27">
        <v>245161.86</v>
      </c>
      <c r="E687" s="125">
        <f t="shared" si="3"/>
        <v>0</v>
      </c>
      <c r="F687" s="140" t="s">
        <v>208</v>
      </c>
      <c r="J687" s="50"/>
      <c r="L687" s="50"/>
    </row>
    <row r="688" spans="2:12" ht="12.75" customHeight="1" x14ac:dyDescent="0.2">
      <c r="B688" s="43" t="s">
        <v>551</v>
      </c>
      <c r="C688" s="27">
        <v>180119.82</v>
      </c>
      <c r="D688" s="27">
        <v>180119.82</v>
      </c>
      <c r="E688" s="125">
        <f t="shared" si="3"/>
        <v>0</v>
      </c>
      <c r="F688" s="140" t="s">
        <v>208</v>
      </c>
      <c r="J688" s="50"/>
      <c r="L688" s="50"/>
    </row>
    <row r="689" spans="2:12" ht="12.75" customHeight="1" x14ac:dyDescent="0.2">
      <c r="B689" s="43" t="s">
        <v>552</v>
      </c>
      <c r="C689" s="27">
        <v>621.35</v>
      </c>
      <c r="D689" s="27">
        <v>621.35</v>
      </c>
      <c r="E689" s="125">
        <f t="shared" si="3"/>
        <v>0</v>
      </c>
      <c r="F689" s="140" t="s">
        <v>208</v>
      </c>
      <c r="I689" s="50"/>
      <c r="L689" s="50"/>
    </row>
    <row r="690" spans="2:12" ht="12.75" customHeight="1" x14ac:dyDescent="0.2">
      <c r="B690" s="43" t="s">
        <v>553</v>
      </c>
      <c r="C690" s="27">
        <v>11534943.560000001</v>
      </c>
      <c r="D690" s="27">
        <v>11534943.560000001</v>
      </c>
      <c r="E690" s="125">
        <f t="shared" si="3"/>
        <v>0</v>
      </c>
      <c r="F690" s="140" t="s">
        <v>208</v>
      </c>
      <c r="J690" s="50"/>
      <c r="L690" s="50"/>
    </row>
    <row r="691" spans="2:12" ht="12.75" customHeight="1" x14ac:dyDescent="0.2">
      <c r="B691" s="43" t="s">
        <v>554</v>
      </c>
      <c r="C691" s="27">
        <v>227439.09</v>
      </c>
      <c r="D691" s="27">
        <v>227439.09</v>
      </c>
      <c r="E691" s="125">
        <f t="shared" si="3"/>
        <v>0</v>
      </c>
      <c r="F691" s="140" t="s">
        <v>208</v>
      </c>
      <c r="I691" s="50"/>
      <c r="L691" s="50"/>
    </row>
    <row r="692" spans="2:12" ht="12.75" customHeight="1" x14ac:dyDescent="0.2">
      <c r="B692" s="43" t="s">
        <v>555</v>
      </c>
      <c r="C692" s="27">
        <v>50877.05</v>
      </c>
      <c r="D692" s="27">
        <v>50877.05</v>
      </c>
      <c r="E692" s="125">
        <f t="shared" si="3"/>
        <v>0</v>
      </c>
      <c r="F692" s="140" t="s">
        <v>208</v>
      </c>
      <c r="J692" s="50"/>
      <c r="L692" s="50"/>
    </row>
    <row r="693" spans="2:12" ht="12.75" customHeight="1" x14ac:dyDescent="0.2">
      <c r="B693" s="43" t="s">
        <v>556</v>
      </c>
      <c r="C693" s="27">
        <v>617777.69999999995</v>
      </c>
      <c r="D693" s="27">
        <v>617777.69999999995</v>
      </c>
      <c r="E693" s="125">
        <f t="shared" si="3"/>
        <v>0</v>
      </c>
      <c r="F693" s="140" t="s">
        <v>208</v>
      </c>
      <c r="I693" s="50"/>
      <c r="L693" s="50"/>
    </row>
    <row r="694" spans="2:12" ht="12.75" customHeight="1" x14ac:dyDescent="0.2">
      <c r="B694" s="43" t="s">
        <v>557</v>
      </c>
      <c r="C694" s="27">
        <v>-800000</v>
      </c>
      <c r="D694" s="27">
        <v>-800000</v>
      </c>
      <c r="E694" s="125">
        <f t="shared" si="3"/>
        <v>0</v>
      </c>
      <c r="F694" s="140" t="s">
        <v>208</v>
      </c>
      <c r="I694" s="50"/>
      <c r="L694" s="50"/>
    </row>
    <row r="695" spans="2:12" ht="12.75" customHeight="1" x14ac:dyDescent="0.2">
      <c r="B695" s="43" t="s">
        <v>558</v>
      </c>
      <c r="C695" s="27">
        <v>10598.34</v>
      </c>
      <c r="D695" s="27">
        <v>10598.34</v>
      </c>
      <c r="E695" s="125">
        <f t="shared" si="3"/>
        <v>0</v>
      </c>
      <c r="F695" s="140" t="s">
        <v>208</v>
      </c>
      <c r="I695" s="50"/>
      <c r="L695" s="50"/>
    </row>
    <row r="696" spans="2:12" ht="12.75" customHeight="1" x14ac:dyDescent="0.2">
      <c r="B696" s="43" t="s">
        <v>559</v>
      </c>
      <c r="C696" s="27">
        <v>1678.98</v>
      </c>
      <c r="D696" s="27">
        <v>1678.98</v>
      </c>
      <c r="E696" s="125">
        <f t="shared" si="3"/>
        <v>0</v>
      </c>
      <c r="F696" s="140" t="s">
        <v>208</v>
      </c>
      <c r="J696" s="50"/>
      <c r="L696" s="50"/>
    </row>
    <row r="697" spans="2:12" ht="12.75" customHeight="1" x14ac:dyDescent="0.2">
      <c r="B697" s="43" t="s">
        <v>560</v>
      </c>
      <c r="C697" s="27">
        <v>20099799.629999999</v>
      </c>
      <c r="D697" s="27">
        <v>20099799.629999999</v>
      </c>
      <c r="E697" s="125">
        <f t="shared" ref="E697" si="4">+C697-D697</f>
        <v>0</v>
      </c>
      <c r="F697" s="140" t="s">
        <v>208</v>
      </c>
      <c r="J697" s="50"/>
      <c r="L697" s="50"/>
    </row>
    <row r="698" spans="2:12" x14ac:dyDescent="0.2">
      <c r="B698" s="45"/>
      <c r="C698" s="27"/>
      <c r="D698" s="27"/>
      <c r="E698" s="27"/>
      <c r="F698" s="140"/>
      <c r="L698" s="50"/>
    </row>
    <row r="699" spans="2:12" x14ac:dyDescent="0.2">
      <c r="C699" s="35">
        <f>SUM(C563:C698)</f>
        <v>256056727.02999994</v>
      </c>
      <c r="D699" s="35">
        <f>SUM(D563:D698)</f>
        <v>256056727.02999994</v>
      </c>
      <c r="E699" s="35">
        <f>SUM(E563:E698)</f>
        <v>0</v>
      </c>
      <c r="F699" s="145"/>
    </row>
    <row r="700" spans="2:12" x14ac:dyDescent="0.2">
      <c r="C700" s="46"/>
      <c r="D700" s="46"/>
      <c r="E700" s="46"/>
      <c r="F700" s="46"/>
    </row>
    <row r="701" spans="2:12" x14ac:dyDescent="0.2">
      <c r="C701" s="46"/>
      <c r="D701" s="46"/>
      <c r="E701" s="46"/>
      <c r="F701" s="46"/>
    </row>
    <row r="702" spans="2:12" x14ac:dyDescent="0.2">
      <c r="C702" s="46"/>
      <c r="D702" s="46"/>
      <c r="E702" s="46"/>
      <c r="F702" s="46"/>
      <c r="G702" s="46"/>
    </row>
    <row r="703" spans="2:12" x14ac:dyDescent="0.2">
      <c r="B703" s="128" t="s">
        <v>561</v>
      </c>
      <c r="C703" s="146"/>
      <c r="D703" s="146"/>
    </row>
    <row r="705" spans="2:11" x14ac:dyDescent="0.2">
      <c r="B705" s="99" t="s">
        <v>562</v>
      </c>
      <c r="C705" s="93" t="s">
        <v>114</v>
      </c>
      <c r="D705" s="21" t="s">
        <v>115</v>
      </c>
      <c r="E705" s="21" t="s">
        <v>116</v>
      </c>
    </row>
    <row r="706" spans="2:11" x14ac:dyDescent="0.2">
      <c r="B706" s="22" t="s">
        <v>563</v>
      </c>
      <c r="C706" s="147"/>
      <c r="D706" s="147"/>
      <c r="E706" s="147"/>
    </row>
    <row r="707" spans="2:11" ht="12.75" customHeight="1" x14ac:dyDescent="0.2">
      <c r="B707" s="43" t="s">
        <v>12</v>
      </c>
      <c r="C707" s="147">
        <v>2500</v>
      </c>
      <c r="D707" s="27">
        <v>2500</v>
      </c>
      <c r="E707" s="27">
        <f t="shared" ref="E707:E770" si="5">+D707-C707</f>
        <v>0</v>
      </c>
      <c r="K707" s="50"/>
    </row>
    <row r="708" spans="2:11" ht="12.75" customHeight="1" x14ac:dyDescent="0.2">
      <c r="B708" s="43" t="s">
        <v>14</v>
      </c>
      <c r="C708" s="147">
        <v>15000</v>
      </c>
      <c r="D708" s="27">
        <v>25000</v>
      </c>
      <c r="E708" s="27">
        <f t="shared" si="5"/>
        <v>10000</v>
      </c>
      <c r="K708" s="50"/>
    </row>
    <row r="709" spans="2:11" ht="12.75" customHeight="1" x14ac:dyDescent="0.2">
      <c r="B709" s="43" t="s">
        <v>16</v>
      </c>
      <c r="C709" s="27">
        <v>5573282.21</v>
      </c>
      <c r="D709" s="27">
        <v>21621869.309999999</v>
      </c>
      <c r="E709" s="27">
        <f t="shared" si="5"/>
        <v>16048587.099999998</v>
      </c>
      <c r="K709" s="50"/>
    </row>
    <row r="710" spans="2:11" ht="12.75" customHeight="1" x14ac:dyDescent="0.2">
      <c r="B710" s="43" t="s">
        <v>18</v>
      </c>
      <c r="C710" s="27">
        <v>8569.36</v>
      </c>
      <c r="D710" s="27">
        <v>9223.3799999999992</v>
      </c>
      <c r="E710" s="27">
        <f t="shared" si="5"/>
        <v>654.01999999999862</v>
      </c>
      <c r="K710" s="50"/>
    </row>
    <row r="711" spans="2:11" ht="12.75" customHeight="1" x14ac:dyDescent="0.2">
      <c r="B711" s="43" t="s">
        <v>19</v>
      </c>
      <c r="C711" s="27">
        <v>541050.06999999995</v>
      </c>
      <c r="D711" s="27">
        <v>35005.08</v>
      </c>
      <c r="E711" s="27">
        <f t="shared" si="5"/>
        <v>-506044.98999999993</v>
      </c>
      <c r="K711" s="50"/>
    </row>
    <row r="712" spans="2:11" ht="12.75" customHeight="1" x14ac:dyDescent="0.2">
      <c r="B712" s="43" t="s">
        <v>20</v>
      </c>
      <c r="C712" s="27">
        <v>5713363.0599999996</v>
      </c>
      <c r="D712" s="27">
        <v>6020452.1399999997</v>
      </c>
      <c r="E712" s="27">
        <f t="shared" si="5"/>
        <v>307089.08000000007</v>
      </c>
      <c r="K712" s="50"/>
    </row>
    <row r="713" spans="2:11" ht="12.75" customHeight="1" x14ac:dyDescent="0.2">
      <c r="B713" s="43" t="s">
        <v>21</v>
      </c>
      <c r="C713" s="27">
        <v>18203220.870000001</v>
      </c>
      <c r="D713" s="27">
        <v>36940878.899999999</v>
      </c>
      <c r="E713" s="27">
        <f t="shared" si="5"/>
        <v>18737658.029999997</v>
      </c>
      <c r="K713" s="50"/>
    </row>
    <row r="714" spans="2:11" ht="12.75" customHeight="1" x14ac:dyDescent="0.2">
      <c r="B714" s="43" t="s">
        <v>22</v>
      </c>
      <c r="C714" s="27">
        <v>1026.5899999999999</v>
      </c>
      <c r="D714" s="27">
        <v>460.54</v>
      </c>
      <c r="E714" s="27">
        <f t="shared" si="5"/>
        <v>-566.04999999999995</v>
      </c>
      <c r="K714" s="50"/>
    </row>
    <row r="715" spans="2:11" ht="12.75" customHeight="1" x14ac:dyDescent="0.2">
      <c r="B715" s="43" t="s">
        <v>23</v>
      </c>
      <c r="C715" s="147">
        <v>64867.16</v>
      </c>
      <c r="D715" s="27">
        <v>10313.030000000001</v>
      </c>
      <c r="E715" s="27">
        <f t="shared" si="5"/>
        <v>-54554.130000000005</v>
      </c>
      <c r="K715" s="50"/>
    </row>
    <row r="716" spans="2:11" ht="12.75" customHeight="1" x14ac:dyDescent="0.2">
      <c r="B716" s="43" t="s">
        <v>24</v>
      </c>
      <c r="C716" s="147">
        <v>24548268.050000001</v>
      </c>
      <c r="D716" s="27">
        <v>15861799.33</v>
      </c>
      <c r="E716" s="27">
        <f t="shared" si="5"/>
        <v>-8686468.7200000007</v>
      </c>
      <c r="K716" s="50"/>
    </row>
    <row r="717" spans="2:11" ht="12.75" customHeight="1" x14ac:dyDescent="0.2">
      <c r="B717" s="30" t="s">
        <v>25</v>
      </c>
      <c r="C717" s="147">
        <v>1481501.66</v>
      </c>
      <c r="D717" s="27">
        <v>339727.7</v>
      </c>
      <c r="E717" s="27">
        <f t="shared" si="5"/>
        <v>-1141773.96</v>
      </c>
      <c r="K717" s="50"/>
    </row>
    <row r="718" spans="2:11" ht="12.75" customHeight="1" x14ac:dyDescent="0.2">
      <c r="B718" s="30" t="s">
        <v>26</v>
      </c>
      <c r="C718" s="147">
        <v>60506081.490000002</v>
      </c>
      <c r="D718" s="27">
        <v>63216036.759999998</v>
      </c>
      <c r="E718" s="27">
        <f t="shared" si="5"/>
        <v>2709955.2699999958</v>
      </c>
      <c r="K718" s="50"/>
    </row>
    <row r="719" spans="2:11" ht="12.75" customHeight="1" x14ac:dyDescent="0.2">
      <c r="B719" s="43" t="s">
        <v>27</v>
      </c>
      <c r="C719" s="27">
        <v>22266107.66</v>
      </c>
      <c r="D719" s="27">
        <v>21821195.48</v>
      </c>
      <c r="E719" s="27">
        <f t="shared" si="5"/>
        <v>-444912.1799999997</v>
      </c>
      <c r="K719" s="50"/>
    </row>
    <row r="720" spans="2:11" ht="12.75" customHeight="1" x14ac:dyDescent="0.2">
      <c r="B720" s="43" t="s">
        <v>28</v>
      </c>
      <c r="C720" s="27">
        <v>6685596.96</v>
      </c>
      <c r="D720" s="27">
        <v>16808648.329999998</v>
      </c>
      <c r="E720" s="27">
        <f t="shared" si="5"/>
        <v>10123051.369999997</v>
      </c>
      <c r="K720" s="50"/>
    </row>
    <row r="721" spans="2:11" ht="12.75" customHeight="1" x14ac:dyDescent="0.2">
      <c r="B721" s="43" t="s">
        <v>29</v>
      </c>
      <c r="C721" s="27">
        <v>19032948.18</v>
      </c>
      <c r="D721" s="27">
        <v>37388391.799999997</v>
      </c>
      <c r="E721" s="27">
        <f t="shared" si="5"/>
        <v>18355443.619999997</v>
      </c>
      <c r="K721" s="50"/>
    </row>
    <row r="722" spans="2:11" ht="12.75" customHeight="1" x14ac:dyDescent="0.2">
      <c r="B722" s="43" t="s">
        <v>30</v>
      </c>
      <c r="C722" s="27">
        <v>2482460.0099999998</v>
      </c>
      <c r="D722" s="27">
        <v>9721.65</v>
      </c>
      <c r="E722" s="27">
        <f t="shared" si="5"/>
        <v>-2472738.36</v>
      </c>
      <c r="K722" s="50"/>
    </row>
    <row r="723" spans="2:11" ht="12.75" customHeight="1" x14ac:dyDescent="0.2">
      <c r="B723" s="43" t="s">
        <v>31</v>
      </c>
      <c r="C723" s="27">
        <v>5276.1</v>
      </c>
      <c r="D723" s="27">
        <v>27621.67</v>
      </c>
      <c r="E723" s="27">
        <f t="shared" si="5"/>
        <v>22345.57</v>
      </c>
      <c r="K723" s="50"/>
    </row>
    <row r="724" spans="2:11" ht="12.75" customHeight="1" x14ac:dyDescent="0.2">
      <c r="B724" s="43" t="s">
        <v>564</v>
      </c>
      <c r="C724" s="27">
        <v>71.03</v>
      </c>
      <c r="D724" s="27">
        <v>0</v>
      </c>
      <c r="E724" s="27">
        <f t="shared" si="5"/>
        <v>-71.03</v>
      </c>
      <c r="K724" s="50"/>
    </row>
    <row r="725" spans="2:11" ht="12.75" customHeight="1" x14ac:dyDescent="0.2">
      <c r="B725" s="43" t="s">
        <v>565</v>
      </c>
      <c r="C725" s="27">
        <v>4203.0600000000004</v>
      </c>
      <c r="D725" s="27">
        <v>0</v>
      </c>
      <c r="E725" s="27">
        <f t="shared" si="5"/>
        <v>-4203.0600000000004</v>
      </c>
      <c r="K725" s="50"/>
    </row>
    <row r="726" spans="2:11" ht="12.75" customHeight="1" x14ac:dyDescent="0.2">
      <c r="B726" s="43" t="s">
        <v>32</v>
      </c>
      <c r="C726" s="27">
        <v>3383259.85</v>
      </c>
      <c r="D726" s="27">
        <v>2744689.43</v>
      </c>
      <c r="E726" s="27">
        <f t="shared" si="5"/>
        <v>-638570.41999999993</v>
      </c>
      <c r="K726" s="50"/>
    </row>
    <row r="727" spans="2:11" ht="12.75" customHeight="1" x14ac:dyDescent="0.2">
      <c r="B727" s="43" t="s">
        <v>33</v>
      </c>
      <c r="C727" s="27">
        <v>14271490.380000001</v>
      </c>
      <c r="D727" s="27">
        <v>24602601.5</v>
      </c>
      <c r="E727" s="27">
        <f t="shared" si="5"/>
        <v>10331111.119999999</v>
      </c>
      <c r="K727" s="50"/>
    </row>
    <row r="728" spans="2:11" ht="12.75" customHeight="1" x14ac:dyDescent="0.2">
      <c r="B728" s="43" t="s">
        <v>566</v>
      </c>
      <c r="C728" s="27">
        <v>51300.38</v>
      </c>
      <c r="D728" s="27">
        <v>0</v>
      </c>
      <c r="E728" s="27">
        <f t="shared" si="5"/>
        <v>-51300.38</v>
      </c>
      <c r="K728" s="50"/>
    </row>
    <row r="729" spans="2:11" ht="12.75" customHeight="1" x14ac:dyDescent="0.2">
      <c r="B729" s="43" t="s">
        <v>34</v>
      </c>
      <c r="C729" s="27">
        <v>3277.29</v>
      </c>
      <c r="D729" s="27">
        <v>3527.38</v>
      </c>
      <c r="E729" s="27">
        <f t="shared" si="5"/>
        <v>250.09000000000015</v>
      </c>
      <c r="K729" s="50"/>
    </row>
    <row r="730" spans="2:11" ht="12.75" customHeight="1" x14ac:dyDescent="0.2">
      <c r="B730" s="43" t="s">
        <v>35</v>
      </c>
      <c r="C730" s="27">
        <v>839965.3</v>
      </c>
      <c r="D730" s="27">
        <v>904072.45</v>
      </c>
      <c r="E730" s="27">
        <f t="shared" si="5"/>
        <v>64107.149999999907</v>
      </c>
      <c r="K730" s="50"/>
    </row>
    <row r="731" spans="2:11" ht="12.75" customHeight="1" x14ac:dyDescent="0.2">
      <c r="B731" s="43" t="s">
        <v>36</v>
      </c>
      <c r="C731" s="27">
        <v>1049511.8</v>
      </c>
      <c r="D731" s="27">
        <v>1129611.78</v>
      </c>
      <c r="E731" s="27">
        <f t="shared" si="5"/>
        <v>80099.979999999981</v>
      </c>
      <c r="K731" s="50"/>
    </row>
    <row r="732" spans="2:11" ht="12.75" customHeight="1" x14ac:dyDescent="0.2">
      <c r="B732" s="43" t="s">
        <v>567</v>
      </c>
      <c r="C732" s="27">
        <v>118.32</v>
      </c>
      <c r="D732" s="27">
        <v>0</v>
      </c>
      <c r="E732" s="27">
        <f t="shared" si="5"/>
        <v>-118.32</v>
      </c>
      <c r="K732" s="50"/>
    </row>
    <row r="733" spans="2:11" ht="12.75" customHeight="1" x14ac:dyDescent="0.2">
      <c r="B733" s="95" t="s">
        <v>568</v>
      </c>
      <c r="C733" s="27">
        <v>0</v>
      </c>
      <c r="D733" s="27">
        <v>0</v>
      </c>
      <c r="E733" s="27">
        <f t="shared" si="5"/>
        <v>0</v>
      </c>
      <c r="K733" s="50"/>
    </row>
    <row r="734" spans="2:11" ht="12.75" customHeight="1" x14ac:dyDescent="0.2">
      <c r="B734" s="43" t="s">
        <v>569</v>
      </c>
      <c r="C734" s="27">
        <v>390494.21</v>
      </c>
      <c r="D734" s="27">
        <v>0</v>
      </c>
      <c r="E734" s="27">
        <f t="shared" si="5"/>
        <v>-390494.21</v>
      </c>
      <c r="K734" s="50"/>
    </row>
    <row r="735" spans="2:11" ht="12.75" customHeight="1" x14ac:dyDescent="0.2">
      <c r="B735" s="43" t="s">
        <v>570</v>
      </c>
      <c r="C735" s="27">
        <v>16359.08</v>
      </c>
      <c r="D735" s="27">
        <v>0</v>
      </c>
      <c r="E735" s="27">
        <f t="shared" si="5"/>
        <v>-16359.08</v>
      </c>
      <c r="K735" s="50"/>
    </row>
    <row r="736" spans="2:11" ht="12.75" customHeight="1" x14ac:dyDescent="0.2">
      <c r="B736" s="43" t="s">
        <v>571</v>
      </c>
      <c r="C736" s="27">
        <v>787917.27</v>
      </c>
      <c r="D736" s="27">
        <v>0</v>
      </c>
      <c r="E736" s="27">
        <f t="shared" si="5"/>
        <v>-787917.27</v>
      </c>
      <c r="K736" s="50"/>
    </row>
    <row r="737" spans="2:11" ht="12.75" customHeight="1" x14ac:dyDescent="0.2">
      <c r="B737" s="43" t="s">
        <v>37</v>
      </c>
      <c r="C737" s="27">
        <v>280668.59000000003</v>
      </c>
      <c r="D737" s="27">
        <v>302089.49</v>
      </c>
      <c r="E737" s="27">
        <f t="shared" si="5"/>
        <v>21420.899999999965</v>
      </c>
      <c r="K737" s="50"/>
    </row>
    <row r="738" spans="2:11" ht="12.75" customHeight="1" x14ac:dyDescent="0.2">
      <c r="B738" s="43" t="s">
        <v>38</v>
      </c>
      <c r="C738" s="27">
        <v>20592.41</v>
      </c>
      <c r="D738" s="27">
        <v>262.26</v>
      </c>
      <c r="E738" s="27">
        <f t="shared" si="5"/>
        <v>-20330.150000000001</v>
      </c>
      <c r="K738" s="50"/>
    </row>
    <row r="739" spans="2:11" ht="12.75" customHeight="1" x14ac:dyDescent="0.2">
      <c r="B739" s="43" t="s">
        <v>39</v>
      </c>
      <c r="C739" s="27">
        <v>44755.87</v>
      </c>
      <c r="D739" s="27">
        <v>48171.69</v>
      </c>
      <c r="E739" s="27">
        <f t="shared" si="5"/>
        <v>3415.8199999999997</v>
      </c>
      <c r="K739" s="50"/>
    </row>
    <row r="740" spans="2:11" ht="12.75" customHeight="1" x14ac:dyDescent="0.2">
      <c r="B740" s="43" t="s">
        <v>572</v>
      </c>
      <c r="C740" s="27">
        <v>267.99</v>
      </c>
      <c r="D740" s="27">
        <v>0</v>
      </c>
      <c r="E740" s="27">
        <f t="shared" si="5"/>
        <v>-267.99</v>
      </c>
      <c r="K740" s="50"/>
    </row>
    <row r="741" spans="2:11" ht="12.75" customHeight="1" x14ac:dyDescent="0.2">
      <c r="B741" s="43" t="s">
        <v>40</v>
      </c>
      <c r="C741" s="27">
        <v>107411.97</v>
      </c>
      <c r="D741" s="27">
        <v>115609.82</v>
      </c>
      <c r="E741" s="27">
        <f t="shared" si="5"/>
        <v>8197.8500000000058</v>
      </c>
      <c r="K741" s="50"/>
    </row>
    <row r="742" spans="2:11" ht="12.75" customHeight="1" x14ac:dyDescent="0.2">
      <c r="B742" s="43" t="s">
        <v>41</v>
      </c>
      <c r="C742" s="27">
        <v>819675.56</v>
      </c>
      <c r="D742" s="27">
        <v>70932.820000000007</v>
      </c>
      <c r="E742" s="27">
        <f t="shared" si="5"/>
        <v>-748742.74</v>
      </c>
      <c r="K742" s="50"/>
    </row>
    <row r="743" spans="2:11" ht="12.75" customHeight="1" x14ac:dyDescent="0.2">
      <c r="B743" s="43" t="s">
        <v>42</v>
      </c>
      <c r="C743" s="27">
        <v>2864795.93</v>
      </c>
      <c r="D743" s="27">
        <v>7727258.8300000001</v>
      </c>
      <c r="E743" s="27">
        <f t="shared" si="5"/>
        <v>4862462.9000000004</v>
      </c>
      <c r="K743" s="50"/>
    </row>
    <row r="744" spans="2:11" ht="12.75" customHeight="1" x14ac:dyDescent="0.2">
      <c r="B744" s="43" t="s">
        <v>43</v>
      </c>
      <c r="C744" s="27">
        <v>157280.51999999999</v>
      </c>
      <c r="D744" s="27">
        <v>624568.69999999995</v>
      </c>
      <c r="E744" s="27">
        <f t="shared" si="5"/>
        <v>467288.17999999993</v>
      </c>
    </row>
    <row r="745" spans="2:11" ht="12.75" customHeight="1" x14ac:dyDescent="0.2">
      <c r="B745" s="43" t="s">
        <v>44</v>
      </c>
      <c r="C745" s="27">
        <v>16637353.140000001</v>
      </c>
      <c r="D745" s="27">
        <v>17818955.109999999</v>
      </c>
      <c r="E745" s="27">
        <f t="shared" si="5"/>
        <v>1181601.9699999988</v>
      </c>
      <c r="K745" s="50"/>
    </row>
    <row r="746" spans="2:11" ht="12.75" customHeight="1" x14ac:dyDescent="0.2">
      <c r="B746" s="43" t="s">
        <v>45</v>
      </c>
      <c r="C746" s="27">
        <v>40061.31</v>
      </c>
      <c r="D746" s="27">
        <v>41909.660000000003</v>
      </c>
      <c r="E746" s="27">
        <f t="shared" si="5"/>
        <v>1848.3500000000058</v>
      </c>
      <c r="K746" s="50"/>
    </row>
    <row r="747" spans="2:11" ht="12.75" customHeight="1" x14ac:dyDescent="0.2">
      <c r="B747" s="43" t="s">
        <v>46</v>
      </c>
      <c r="C747" s="27">
        <v>1988901.71</v>
      </c>
      <c r="D747" s="27">
        <v>4510808.0199999996</v>
      </c>
      <c r="E747" s="27">
        <f t="shared" si="5"/>
        <v>2521906.3099999996</v>
      </c>
      <c r="F747" s="148"/>
      <c r="G747" s="148"/>
    </row>
    <row r="748" spans="2:11" ht="12.75" customHeight="1" x14ac:dyDescent="0.2">
      <c r="B748" s="43" t="s">
        <v>47</v>
      </c>
      <c r="C748" s="147">
        <v>1651096.15</v>
      </c>
      <c r="D748" s="27">
        <v>1976667.91</v>
      </c>
      <c r="E748" s="27">
        <f t="shared" si="5"/>
        <v>325571.76</v>
      </c>
      <c r="F748" s="148"/>
      <c r="G748" s="148"/>
    </row>
    <row r="749" spans="2:11" ht="12.75" customHeight="1" x14ac:dyDescent="0.2">
      <c r="B749" s="43" t="s">
        <v>48</v>
      </c>
      <c r="C749" s="147">
        <v>4656166.96</v>
      </c>
      <c r="D749" s="27">
        <v>5826553.9400000004</v>
      </c>
      <c r="E749" s="27">
        <f t="shared" si="5"/>
        <v>1170386.9800000004</v>
      </c>
      <c r="F749" s="148"/>
      <c r="G749" s="148"/>
    </row>
    <row r="750" spans="2:11" ht="12.75" customHeight="1" x14ac:dyDescent="0.2">
      <c r="B750" s="43" t="s">
        <v>49</v>
      </c>
      <c r="C750" s="147">
        <v>120774696.81999999</v>
      </c>
      <c r="D750" s="27">
        <v>162239101.84</v>
      </c>
      <c r="E750" s="27">
        <f t="shared" si="5"/>
        <v>41464405.020000011</v>
      </c>
      <c r="F750" s="148"/>
      <c r="G750" s="148"/>
    </row>
    <row r="751" spans="2:11" ht="12.75" customHeight="1" x14ac:dyDescent="0.2">
      <c r="B751" s="43" t="s">
        <v>50</v>
      </c>
      <c r="C751" s="147">
        <v>3275</v>
      </c>
      <c r="D751" s="27">
        <v>7912</v>
      </c>
      <c r="E751" s="27">
        <f t="shared" si="5"/>
        <v>4637</v>
      </c>
      <c r="F751" s="148"/>
      <c r="G751" s="148"/>
    </row>
    <row r="752" spans="2:11" ht="12.75" customHeight="1" x14ac:dyDescent="0.2">
      <c r="B752" s="43" t="s">
        <v>51</v>
      </c>
      <c r="C752" s="147">
        <v>21379.46</v>
      </c>
      <c r="D752" s="27">
        <v>303045.62</v>
      </c>
      <c r="E752" s="27">
        <f t="shared" si="5"/>
        <v>281666.15999999997</v>
      </c>
      <c r="F752" s="148"/>
      <c r="G752" s="148"/>
    </row>
    <row r="753" spans="2:11" ht="12.75" customHeight="1" x14ac:dyDescent="0.2">
      <c r="B753" s="43" t="s">
        <v>52</v>
      </c>
      <c r="C753" s="147">
        <v>246003.81</v>
      </c>
      <c r="D753" s="27">
        <v>251891.07</v>
      </c>
      <c r="E753" s="27">
        <f t="shared" si="5"/>
        <v>5887.2600000000093</v>
      </c>
      <c r="F753" s="148"/>
      <c r="G753" s="148"/>
    </row>
    <row r="754" spans="2:11" ht="12.75" customHeight="1" x14ac:dyDescent="0.2">
      <c r="B754" s="43" t="s">
        <v>53</v>
      </c>
      <c r="C754" s="147">
        <v>45070.39</v>
      </c>
      <c r="D754" s="27">
        <v>384126.67</v>
      </c>
      <c r="E754" s="27">
        <f t="shared" si="5"/>
        <v>339056.27999999997</v>
      </c>
      <c r="F754" s="148"/>
      <c r="G754" s="148"/>
    </row>
    <row r="755" spans="2:11" ht="12.75" customHeight="1" x14ac:dyDescent="0.2">
      <c r="B755" s="43" t="s">
        <v>54</v>
      </c>
      <c r="C755" s="147">
        <v>1773621.41</v>
      </c>
      <c r="D755" s="27">
        <v>2246672.36</v>
      </c>
      <c r="E755" s="27">
        <f t="shared" si="5"/>
        <v>473050.94999999995</v>
      </c>
      <c r="F755" s="148"/>
      <c r="G755" s="148"/>
    </row>
    <row r="756" spans="2:11" ht="12.75" customHeight="1" x14ac:dyDescent="0.2">
      <c r="B756" s="43" t="s">
        <v>55</v>
      </c>
      <c r="C756" s="147">
        <v>2057.15</v>
      </c>
      <c r="D756" s="27">
        <v>1462.1</v>
      </c>
      <c r="E756" s="27">
        <f t="shared" si="5"/>
        <v>-595.05000000000018</v>
      </c>
      <c r="F756" s="148"/>
      <c r="G756" s="148"/>
    </row>
    <row r="757" spans="2:11" ht="12.75" customHeight="1" x14ac:dyDescent="0.2">
      <c r="B757" s="30" t="s">
        <v>56</v>
      </c>
      <c r="C757" s="147">
        <v>727209.54</v>
      </c>
      <c r="D757" s="27">
        <v>783665.73</v>
      </c>
      <c r="E757" s="27">
        <f t="shared" si="5"/>
        <v>56456.189999999944</v>
      </c>
      <c r="F757" s="148"/>
      <c r="G757" s="148"/>
    </row>
    <row r="758" spans="2:11" ht="12.75" customHeight="1" x14ac:dyDescent="0.2">
      <c r="B758" s="30" t="s">
        <v>57</v>
      </c>
      <c r="C758" s="147">
        <v>14300858.24</v>
      </c>
      <c r="D758" s="27">
        <v>19871623.260000002</v>
      </c>
      <c r="E758" s="27">
        <f t="shared" si="5"/>
        <v>5570765.0200000014</v>
      </c>
      <c r="F758" s="148"/>
      <c r="G758" s="148"/>
    </row>
    <row r="759" spans="2:11" ht="12.75" customHeight="1" x14ac:dyDescent="0.2">
      <c r="B759" s="30" t="s">
        <v>58</v>
      </c>
      <c r="C759" s="147">
        <v>896751.17</v>
      </c>
      <c r="D759" s="27">
        <v>10807.04</v>
      </c>
      <c r="E759" s="27">
        <f t="shared" si="5"/>
        <v>-885944.13</v>
      </c>
      <c r="F759" s="148">
        <f>SUM(C709:C759)</f>
        <v>355971538.50000006</v>
      </c>
      <c r="G759" s="148">
        <f>SUM(D709:D759)</f>
        <v>474659943.5800001</v>
      </c>
    </row>
    <row r="760" spans="2:11" ht="12.75" customHeight="1" x14ac:dyDescent="0.2">
      <c r="B760" s="43" t="s">
        <v>59</v>
      </c>
      <c r="C760" s="27">
        <v>17344106.969999999</v>
      </c>
      <c r="D760" s="27">
        <v>39139540.590000004</v>
      </c>
      <c r="E760" s="27">
        <f t="shared" si="5"/>
        <v>21795433.620000005</v>
      </c>
      <c r="K760" s="50"/>
    </row>
    <row r="761" spans="2:11" ht="12.75" customHeight="1" x14ac:dyDescent="0.2">
      <c r="B761" s="43" t="s">
        <v>60</v>
      </c>
      <c r="C761" s="27">
        <v>3359058.62</v>
      </c>
      <c r="D761" s="27">
        <v>16543322.91</v>
      </c>
      <c r="E761" s="27">
        <f t="shared" si="5"/>
        <v>13184264.289999999</v>
      </c>
      <c r="K761" s="50"/>
    </row>
    <row r="762" spans="2:11" ht="12.75" customHeight="1" x14ac:dyDescent="0.2">
      <c r="B762" s="43" t="s">
        <v>62</v>
      </c>
      <c r="C762" s="27">
        <v>66927.240000000005</v>
      </c>
      <c r="D762" s="27">
        <v>38939.06</v>
      </c>
      <c r="E762" s="27">
        <f t="shared" si="5"/>
        <v>-27988.180000000008</v>
      </c>
      <c r="K762" s="50"/>
    </row>
    <row r="763" spans="2:11" ht="12.75" customHeight="1" x14ac:dyDescent="0.2">
      <c r="B763" s="43" t="s">
        <v>63</v>
      </c>
      <c r="C763" s="27">
        <v>1477673.71</v>
      </c>
      <c r="D763" s="27">
        <v>1597229.62</v>
      </c>
      <c r="E763" s="27">
        <f t="shared" si="5"/>
        <v>119555.91000000015</v>
      </c>
      <c r="K763" s="50"/>
    </row>
    <row r="764" spans="2:11" ht="12.75" customHeight="1" x14ac:dyDescent="0.2">
      <c r="B764" s="43" t="s">
        <v>573</v>
      </c>
      <c r="C764" s="27">
        <v>348.19</v>
      </c>
      <c r="D764" s="27">
        <v>0</v>
      </c>
      <c r="E764" s="27">
        <f t="shared" si="5"/>
        <v>-348.19</v>
      </c>
      <c r="K764" s="50"/>
    </row>
    <row r="765" spans="2:11" ht="12.75" customHeight="1" x14ac:dyDescent="0.2">
      <c r="B765" s="43" t="s">
        <v>64</v>
      </c>
      <c r="C765" s="27">
        <v>10626528.789999999</v>
      </c>
      <c r="D765" s="27">
        <v>9690122.25</v>
      </c>
      <c r="E765" s="27">
        <f t="shared" si="5"/>
        <v>-936406.53999999911</v>
      </c>
      <c r="K765" s="50"/>
    </row>
    <row r="766" spans="2:11" ht="12.75" customHeight="1" x14ac:dyDescent="0.2">
      <c r="B766" s="43" t="s">
        <v>574</v>
      </c>
      <c r="C766" s="27">
        <v>3928.39</v>
      </c>
      <c r="D766" s="27">
        <v>0</v>
      </c>
      <c r="E766" s="27">
        <f t="shared" si="5"/>
        <v>-3928.39</v>
      </c>
      <c r="K766" s="50"/>
    </row>
    <row r="767" spans="2:11" ht="12.75" customHeight="1" x14ac:dyDescent="0.2">
      <c r="B767" s="43" t="s">
        <v>575</v>
      </c>
      <c r="C767" s="27">
        <v>247131.3</v>
      </c>
      <c r="D767" s="27">
        <v>0</v>
      </c>
      <c r="E767" s="27">
        <f t="shared" si="5"/>
        <v>-247131.3</v>
      </c>
      <c r="K767" s="50"/>
    </row>
    <row r="768" spans="2:11" ht="12.75" customHeight="1" x14ac:dyDescent="0.2">
      <c r="B768" s="43" t="s">
        <v>576</v>
      </c>
      <c r="C768" s="27">
        <v>932411.85</v>
      </c>
      <c r="D768" s="27">
        <v>0</v>
      </c>
      <c r="E768" s="27">
        <f t="shared" si="5"/>
        <v>-932411.85</v>
      </c>
      <c r="K768" s="50"/>
    </row>
    <row r="769" spans="2:11" ht="12.75" customHeight="1" x14ac:dyDescent="0.2">
      <c r="B769" s="43" t="s">
        <v>65</v>
      </c>
      <c r="C769" s="27">
        <v>88997166.359999999</v>
      </c>
      <c r="D769" s="27">
        <v>79257806.010000005</v>
      </c>
      <c r="E769" s="27">
        <f t="shared" si="5"/>
        <v>-9739360.349999994</v>
      </c>
      <c r="K769" s="50"/>
    </row>
    <row r="770" spans="2:11" ht="12.75" customHeight="1" x14ac:dyDescent="0.2">
      <c r="B770" s="43" t="s">
        <v>66</v>
      </c>
      <c r="C770" s="27">
        <v>105871447.39</v>
      </c>
      <c r="D770" s="27">
        <v>96652432.950000003</v>
      </c>
      <c r="E770" s="27">
        <f t="shared" si="5"/>
        <v>-9219014.4399999976</v>
      </c>
      <c r="K770" s="50"/>
    </row>
    <row r="771" spans="2:11" ht="12.75" customHeight="1" x14ac:dyDescent="0.2">
      <c r="B771" s="43" t="s">
        <v>67</v>
      </c>
      <c r="C771" s="27">
        <v>66055002.390000001</v>
      </c>
      <c r="D771" s="27">
        <v>0</v>
      </c>
      <c r="E771" s="27">
        <f t="shared" ref="E771" si="6">+D771-C771</f>
        <v>-66055002.390000001</v>
      </c>
      <c r="K771" s="50"/>
    </row>
    <row r="772" spans="2:11" ht="12.75" customHeight="1" x14ac:dyDescent="0.2">
      <c r="B772" s="43" t="s">
        <v>577</v>
      </c>
      <c r="C772" s="27">
        <v>0</v>
      </c>
      <c r="D772" s="27">
        <v>100416922.16</v>
      </c>
      <c r="E772" s="27"/>
      <c r="K772" s="50"/>
    </row>
    <row r="773" spans="2:11" x14ac:dyDescent="0.2">
      <c r="B773" s="45"/>
      <c r="C773" s="27"/>
      <c r="D773" s="27"/>
      <c r="E773" s="27"/>
      <c r="F773" s="149"/>
      <c r="G773" s="149"/>
    </row>
    <row r="774" spans="2:11" x14ac:dyDescent="0.2">
      <c r="C774" s="35">
        <f>SUM(C706:C773)</f>
        <v>650970769.70000005</v>
      </c>
      <c r="D774" s="35">
        <f>SUM(D706:D773)</f>
        <v>818023759.13000011</v>
      </c>
      <c r="E774" s="35">
        <f>SUM(E706:E773)</f>
        <v>66636067.269999996</v>
      </c>
      <c r="F774" s="148"/>
      <c r="G774" s="148"/>
    </row>
    <row r="775" spans="2:11" x14ac:dyDescent="0.2">
      <c r="C775" s="46"/>
      <c r="D775" s="46"/>
      <c r="E775" s="46"/>
      <c r="F775" s="148"/>
      <c r="G775" s="148"/>
    </row>
    <row r="776" spans="2:11" x14ac:dyDescent="0.2">
      <c r="C776" s="46"/>
      <c r="D776" s="46"/>
      <c r="E776" s="46"/>
      <c r="F776" s="148"/>
      <c r="G776" s="148"/>
    </row>
    <row r="777" spans="2:11" x14ac:dyDescent="0.2">
      <c r="C777" s="46"/>
      <c r="D777" s="46"/>
      <c r="E777" s="46"/>
      <c r="F777" s="148"/>
      <c r="G777" s="148"/>
    </row>
    <row r="778" spans="2:11" x14ac:dyDescent="0.2">
      <c r="B778" s="99" t="s">
        <v>578</v>
      </c>
      <c r="C778" s="93" t="s">
        <v>116</v>
      </c>
      <c r="D778" s="21" t="s">
        <v>579</v>
      </c>
    </row>
    <row r="779" spans="2:11" x14ac:dyDescent="0.2">
      <c r="B779" s="51" t="s">
        <v>580</v>
      </c>
      <c r="C779" s="150"/>
      <c r="D779" s="52"/>
      <c r="E779" s="32"/>
    </row>
    <row r="780" spans="2:11" x14ac:dyDescent="0.2">
      <c r="B780" s="53" t="s">
        <v>88</v>
      </c>
      <c r="C780" s="59"/>
      <c r="D780" s="29"/>
      <c r="E780" s="32"/>
    </row>
    <row r="781" spans="2:11" x14ac:dyDescent="0.2">
      <c r="B781" s="22" t="s">
        <v>118</v>
      </c>
      <c r="C781" s="59"/>
      <c r="D781" s="29"/>
      <c r="E781" s="32"/>
    </row>
    <row r="782" spans="2:11" x14ac:dyDescent="0.2">
      <c r="B782" s="54" t="s">
        <v>128</v>
      </c>
      <c r="C782" s="59"/>
      <c r="D782" s="29"/>
      <c r="E782" s="32"/>
    </row>
    <row r="783" spans="2:11" x14ac:dyDescent="0.2">
      <c r="C783" s="126">
        <v>0</v>
      </c>
      <c r="D783" s="21"/>
    </row>
    <row r="784" spans="2:11" x14ac:dyDescent="0.2">
      <c r="C784" s="50"/>
    </row>
    <row r="785" spans="2:4" x14ac:dyDescent="0.2">
      <c r="C785" s="50"/>
    </row>
    <row r="786" spans="2:4" x14ac:dyDescent="0.2">
      <c r="C786" s="50"/>
    </row>
    <row r="787" spans="2:4" x14ac:dyDescent="0.2">
      <c r="B787" s="99" t="s">
        <v>581</v>
      </c>
      <c r="C787" s="151">
        <v>2025</v>
      </c>
      <c r="D787" s="151">
        <v>2024</v>
      </c>
    </row>
    <row r="788" spans="2:4" x14ac:dyDescent="0.2">
      <c r="B788" s="152" t="s">
        <v>582</v>
      </c>
      <c r="C788" s="153">
        <f>[1]ESF!E36</f>
        <v>45276889.440000027</v>
      </c>
      <c r="D788" s="153">
        <f>[1]ESF!F36</f>
        <v>66883209.92999994</v>
      </c>
    </row>
    <row r="789" spans="2:4" x14ac:dyDescent="0.2">
      <c r="B789" s="152" t="s">
        <v>583</v>
      </c>
      <c r="C789" s="153">
        <f>SUM(C790,C802,C834,C837)</f>
        <v>19851698.739999998</v>
      </c>
      <c r="D789" s="153">
        <f>SUM(D790,D802,D834,D837)</f>
        <v>4203208.26</v>
      </c>
    </row>
    <row r="790" spans="2:4" x14ac:dyDescent="0.2">
      <c r="B790" s="152" t="s">
        <v>584</v>
      </c>
      <c r="C790" s="154">
        <f>SUM(C791,C793,C795,C797,C799)</f>
        <v>0</v>
      </c>
      <c r="D790" s="154">
        <f>SUM(D791,D793,D795,D797,D799)</f>
        <v>0</v>
      </c>
    </row>
    <row r="791" spans="2:4" ht="12.75" customHeight="1" x14ac:dyDescent="0.2">
      <c r="B791" s="155" t="s">
        <v>585</v>
      </c>
      <c r="C791" s="154">
        <f>C792</f>
        <v>0</v>
      </c>
      <c r="D791" s="154">
        <f>D792</f>
        <v>0</v>
      </c>
    </row>
    <row r="792" spans="2:4" ht="12.75" customHeight="1" x14ac:dyDescent="0.2">
      <c r="B792" s="155" t="s">
        <v>586</v>
      </c>
      <c r="C792" s="154">
        <f>[1]ACT!B49</f>
        <v>0</v>
      </c>
      <c r="D792" s="154">
        <f>[1]ACT!C49</f>
        <v>0</v>
      </c>
    </row>
    <row r="793" spans="2:4" ht="12.75" customHeight="1" x14ac:dyDescent="0.2">
      <c r="B793" s="155" t="s">
        <v>587</v>
      </c>
      <c r="C793" s="154">
        <f>C794</f>
        <v>0</v>
      </c>
      <c r="D793" s="154">
        <f>D794</f>
        <v>0</v>
      </c>
    </row>
    <row r="794" spans="2:4" ht="12.75" customHeight="1" x14ac:dyDescent="0.2">
      <c r="B794" s="155" t="s">
        <v>588</v>
      </c>
      <c r="C794" s="154">
        <f>[1]ACT!B50</f>
        <v>0</v>
      </c>
      <c r="D794" s="154">
        <f>[1]ACT!C50</f>
        <v>0</v>
      </c>
    </row>
    <row r="795" spans="2:4" ht="12.75" customHeight="1" x14ac:dyDescent="0.2">
      <c r="B795" s="155" t="s">
        <v>589</v>
      </c>
      <c r="C795" s="154">
        <f>C796</f>
        <v>0</v>
      </c>
      <c r="D795" s="154">
        <f>D796</f>
        <v>0</v>
      </c>
    </row>
    <row r="796" spans="2:4" ht="12.75" customHeight="1" x14ac:dyDescent="0.2">
      <c r="B796" s="155" t="s">
        <v>590</v>
      </c>
      <c r="C796" s="154">
        <f>[1]ACT!B51</f>
        <v>0</v>
      </c>
      <c r="D796" s="154">
        <f>[1]ACT!C51</f>
        <v>0</v>
      </c>
    </row>
    <row r="797" spans="2:4" ht="12.75" customHeight="1" x14ac:dyDescent="0.2">
      <c r="B797" s="155" t="s">
        <v>591</v>
      </c>
      <c r="C797" s="154">
        <f>C798</f>
        <v>0</v>
      </c>
      <c r="D797" s="154">
        <f>D798</f>
        <v>0</v>
      </c>
    </row>
    <row r="798" spans="2:4" ht="12.75" customHeight="1" x14ac:dyDescent="0.2">
      <c r="B798" s="155" t="s">
        <v>592</v>
      </c>
      <c r="C798" s="154">
        <f>[1]ACT!B52</f>
        <v>0</v>
      </c>
      <c r="D798" s="154">
        <f>[1]ACT!C52</f>
        <v>0</v>
      </c>
    </row>
    <row r="799" spans="2:4" ht="12.75" customHeight="1" x14ac:dyDescent="0.2">
      <c r="B799" s="155" t="s">
        <v>593</v>
      </c>
      <c r="C799" s="154">
        <f>SUM(C800:C801)</f>
        <v>0</v>
      </c>
      <c r="D799" s="154">
        <f>SUM(D800:D801)</f>
        <v>0</v>
      </c>
    </row>
    <row r="800" spans="2:4" ht="12.75" customHeight="1" x14ac:dyDescent="0.2">
      <c r="B800" s="155" t="s">
        <v>594</v>
      </c>
      <c r="C800" s="154">
        <f>[1]ACT!B53</f>
        <v>0</v>
      </c>
      <c r="D800" s="154">
        <f>[1]ACT!C53</f>
        <v>0</v>
      </c>
    </row>
    <row r="801" spans="2:4" ht="12.75" customHeight="1" x14ac:dyDescent="0.2">
      <c r="B801" s="155" t="s">
        <v>595</v>
      </c>
      <c r="C801" s="154">
        <v>0</v>
      </c>
      <c r="D801" s="154">
        <v>0</v>
      </c>
    </row>
    <row r="802" spans="2:4" x14ac:dyDescent="0.2">
      <c r="B802" s="152" t="s">
        <v>596</v>
      </c>
      <c r="C802" s="153">
        <f>SUM(C803,C812,C815,C821,C823,C825)</f>
        <v>19851698.739999998</v>
      </c>
      <c r="D802" s="153">
        <f>SUM(D803,D812,D815,D821,D823,D825)</f>
        <v>4203208.26</v>
      </c>
    </row>
    <row r="803" spans="2:4" ht="12.75" customHeight="1" x14ac:dyDescent="0.2">
      <c r="B803" s="155" t="s">
        <v>597</v>
      </c>
      <c r="C803" s="154">
        <f>SUM(C804:C811)</f>
        <v>10944731.589999998</v>
      </c>
      <c r="D803" s="154">
        <f>SUM(D804:D811)</f>
        <v>4203200.26</v>
      </c>
    </row>
    <row r="804" spans="2:4" ht="12.75" customHeight="1" x14ac:dyDescent="0.2">
      <c r="B804" s="155" t="s">
        <v>598</v>
      </c>
      <c r="C804" s="154">
        <f>+C526</f>
        <v>10153497.899999999</v>
      </c>
      <c r="D804" s="154">
        <v>3373501.82</v>
      </c>
    </row>
    <row r="805" spans="2:4" ht="12.75" customHeight="1" x14ac:dyDescent="0.2">
      <c r="B805" s="155" t="s">
        <v>599</v>
      </c>
      <c r="C805" s="154">
        <v>0</v>
      </c>
      <c r="D805" s="154">
        <v>0</v>
      </c>
    </row>
    <row r="806" spans="2:4" ht="12.75" customHeight="1" x14ac:dyDescent="0.2">
      <c r="B806" s="155" t="s">
        <v>600</v>
      </c>
      <c r="C806" s="154">
        <v>0</v>
      </c>
      <c r="D806" s="154">
        <v>0</v>
      </c>
    </row>
    <row r="807" spans="2:4" ht="12.75" customHeight="1" x14ac:dyDescent="0.2">
      <c r="B807" s="155" t="s">
        <v>601</v>
      </c>
      <c r="C807" s="154">
        <v>0</v>
      </c>
      <c r="D807" s="154">
        <v>0</v>
      </c>
    </row>
    <row r="808" spans="2:4" ht="12.75" customHeight="1" x14ac:dyDescent="0.2">
      <c r="B808" s="155" t="s">
        <v>602</v>
      </c>
      <c r="C808" s="154">
        <f>C527</f>
        <v>791233.69</v>
      </c>
      <c r="D808" s="154">
        <v>829698.44</v>
      </c>
    </row>
    <row r="809" spans="2:4" ht="12.75" customHeight="1" x14ac:dyDescent="0.2">
      <c r="B809" s="155" t="s">
        <v>603</v>
      </c>
      <c r="C809" s="154">
        <v>0</v>
      </c>
      <c r="D809" s="154">
        <v>0</v>
      </c>
    </row>
    <row r="810" spans="2:4" ht="12.75" customHeight="1" x14ac:dyDescent="0.2">
      <c r="B810" s="155" t="s">
        <v>604</v>
      </c>
      <c r="C810" s="154">
        <v>0</v>
      </c>
      <c r="D810" s="154">
        <v>0</v>
      </c>
    </row>
    <row r="811" spans="2:4" ht="12.75" customHeight="1" x14ac:dyDescent="0.2">
      <c r="B811" s="155" t="s">
        <v>605</v>
      </c>
      <c r="C811" s="154">
        <v>0</v>
      </c>
      <c r="D811" s="154">
        <v>0</v>
      </c>
    </row>
    <row r="812" spans="2:4" ht="12.75" customHeight="1" x14ac:dyDescent="0.2">
      <c r="B812" s="155" t="s">
        <v>606</v>
      </c>
      <c r="C812" s="154">
        <f>SUM(C813:C814)</f>
        <v>0</v>
      </c>
      <c r="D812" s="154">
        <f>SUM(D813:D814)</f>
        <v>0</v>
      </c>
    </row>
    <row r="813" spans="2:4" ht="12.75" customHeight="1" x14ac:dyDescent="0.2">
      <c r="B813" s="155" t="s">
        <v>607</v>
      </c>
      <c r="C813" s="154">
        <v>0</v>
      </c>
      <c r="D813" s="154">
        <v>0</v>
      </c>
    </row>
    <row r="814" spans="2:4" ht="12.75" customHeight="1" x14ac:dyDescent="0.2">
      <c r="B814" s="155" t="s">
        <v>608</v>
      </c>
      <c r="C814" s="154">
        <v>0</v>
      </c>
      <c r="D814" s="154">
        <v>0</v>
      </c>
    </row>
    <row r="815" spans="2:4" ht="12.75" customHeight="1" x14ac:dyDescent="0.2">
      <c r="B815" s="155" t="s">
        <v>609</v>
      </c>
      <c r="C815" s="154">
        <f>SUM(C816:C820)</f>
        <v>0</v>
      </c>
      <c r="D815" s="154">
        <f>SUM(D816:D820)</f>
        <v>0</v>
      </c>
    </row>
    <row r="816" spans="2:4" ht="12.75" customHeight="1" x14ac:dyDescent="0.2">
      <c r="B816" s="155" t="s">
        <v>610</v>
      </c>
      <c r="C816" s="154">
        <v>0</v>
      </c>
      <c r="D816" s="154">
        <v>0</v>
      </c>
    </row>
    <row r="817" spans="2:4" ht="12.75" customHeight="1" x14ac:dyDescent="0.2">
      <c r="B817" s="155" t="s">
        <v>611</v>
      </c>
      <c r="C817" s="154">
        <v>0</v>
      </c>
      <c r="D817" s="154">
        <v>0</v>
      </c>
    </row>
    <row r="818" spans="2:4" ht="12.75" customHeight="1" x14ac:dyDescent="0.2">
      <c r="B818" s="155" t="s">
        <v>612</v>
      </c>
      <c r="C818" s="154">
        <v>0</v>
      </c>
      <c r="D818" s="154">
        <v>0</v>
      </c>
    </row>
    <row r="819" spans="2:4" ht="12.75" customHeight="1" x14ac:dyDescent="0.2">
      <c r="B819" s="155" t="s">
        <v>613</v>
      </c>
      <c r="C819" s="154">
        <v>0</v>
      </c>
      <c r="D819" s="154">
        <v>0</v>
      </c>
    </row>
    <row r="820" spans="2:4" ht="12.75" customHeight="1" x14ac:dyDescent="0.2">
      <c r="B820" s="155" t="s">
        <v>614</v>
      </c>
      <c r="C820" s="154">
        <v>0</v>
      </c>
      <c r="D820" s="154">
        <v>0</v>
      </c>
    </row>
    <row r="821" spans="2:4" ht="12.75" customHeight="1" x14ac:dyDescent="0.2">
      <c r="B821" s="155" t="s">
        <v>615</v>
      </c>
      <c r="C821" s="154">
        <f>C822</f>
        <v>0</v>
      </c>
      <c r="D821" s="154">
        <f>D822</f>
        <v>0</v>
      </c>
    </row>
    <row r="822" spans="2:4" ht="12.75" customHeight="1" x14ac:dyDescent="0.2">
      <c r="B822" s="155" t="s">
        <v>616</v>
      </c>
      <c r="C822" s="154">
        <v>0</v>
      </c>
      <c r="D822" s="154">
        <v>0</v>
      </c>
    </row>
    <row r="823" spans="2:4" ht="12.75" customHeight="1" x14ac:dyDescent="0.2">
      <c r="B823" s="155" t="s">
        <v>617</v>
      </c>
      <c r="C823" s="154">
        <f>C824</f>
        <v>0</v>
      </c>
      <c r="D823" s="154">
        <f>D824</f>
        <v>0</v>
      </c>
    </row>
    <row r="824" spans="2:4" ht="12.75" customHeight="1" x14ac:dyDescent="0.2">
      <c r="B824" s="155" t="s">
        <v>618</v>
      </c>
      <c r="C824" s="154">
        <v>0</v>
      </c>
      <c r="D824" s="154">
        <v>0</v>
      </c>
    </row>
    <row r="825" spans="2:4" ht="12.75" customHeight="1" x14ac:dyDescent="0.2">
      <c r="B825" s="155" t="s">
        <v>619</v>
      </c>
      <c r="C825" s="154">
        <f>SUM(C826:C833)</f>
        <v>8906967.1500000004</v>
      </c>
      <c r="D825" s="154">
        <f>SUM(D826:D833)</f>
        <v>8</v>
      </c>
    </row>
    <row r="826" spans="2:4" ht="12.75" customHeight="1" x14ac:dyDescent="0.2">
      <c r="B826" s="155" t="s">
        <v>620</v>
      </c>
      <c r="C826" s="154">
        <v>0</v>
      </c>
      <c r="D826" s="154">
        <v>0</v>
      </c>
    </row>
    <row r="827" spans="2:4" ht="12.75" customHeight="1" x14ac:dyDescent="0.2">
      <c r="B827" s="155" t="s">
        <v>621</v>
      </c>
      <c r="C827" s="154">
        <v>0</v>
      </c>
      <c r="D827" s="154">
        <v>0</v>
      </c>
    </row>
    <row r="828" spans="2:4" ht="12.75" customHeight="1" x14ac:dyDescent="0.2">
      <c r="B828" s="155" t="s">
        <v>622</v>
      </c>
      <c r="C828" s="154">
        <v>0</v>
      </c>
      <c r="D828" s="154">
        <v>0</v>
      </c>
    </row>
    <row r="829" spans="2:4" ht="12.75" customHeight="1" x14ac:dyDescent="0.2">
      <c r="B829" s="155" t="s">
        <v>623</v>
      </c>
      <c r="C829" s="154">
        <v>0</v>
      </c>
      <c r="D829" s="154">
        <v>0</v>
      </c>
    </row>
    <row r="830" spans="2:4" ht="12.75" customHeight="1" x14ac:dyDescent="0.2">
      <c r="B830" s="155" t="s">
        <v>624</v>
      </c>
      <c r="C830" s="154">
        <v>0</v>
      </c>
      <c r="D830" s="154">
        <v>0</v>
      </c>
    </row>
    <row r="831" spans="2:4" ht="12.75" customHeight="1" x14ac:dyDescent="0.2">
      <c r="B831" s="155" t="s">
        <v>625</v>
      </c>
      <c r="C831" s="154">
        <v>0</v>
      </c>
      <c r="D831" s="154">
        <v>0</v>
      </c>
    </row>
    <row r="832" spans="2:4" ht="12.75" customHeight="1" x14ac:dyDescent="0.2">
      <c r="B832" s="155" t="s">
        <v>626</v>
      </c>
      <c r="C832" s="154">
        <v>0</v>
      </c>
      <c r="D832" s="154">
        <v>0</v>
      </c>
    </row>
    <row r="833" spans="2:4" ht="12.75" customHeight="1" x14ac:dyDescent="0.2">
      <c r="B833" s="155" t="s">
        <v>627</v>
      </c>
      <c r="C833" s="154">
        <f>+C528</f>
        <v>8906967.1500000004</v>
      </c>
      <c r="D833" s="154">
        <v>8</v>
      </c>
    </row>
    <row r="834" spans="2:4" x14ac:dyDescent="0.2">
      <c r="B834" s="152" t="s">
        <v>628</v>
      </c>
      <c r="C834" s="153">
        <f>C835</f>
        <v>0</v>
      </c>
      <c r="D834" s="153">
        <f>D835</f>
        <v>0</v>
      </c>
    </row>
    <row r="835" spans="2:4" x14ac:dyDescent="0.2">
      <c r="B835" s="155" t="s">
        <v>629</v>
      </c>
      <c r="C835" s="154">
        <f>C836</f>
        <v>0</v>
      </c>
      <c r="D835" s="154">
        <f>D836</f>
        <v>0</v>
      </c>
    </row>
    <row r="836" spans="2:4" x14ac:dyDescent="0.2">
      <c r="B836" s="155" t="s">
        <v>630</v>
      </c>
      <c r="C836" s="154">
        <v>0</v>
      </c>
      <c r="D836" s="154">
        <v>0</v>
      </c>
    </row>
    <row r="837" spans="2:4" x14ac:dyDescent="0.2">
      <c r="B837" s="152" t="s">
        <v>631</v>
      </c>
      <c r="C837" s="153">
        <f>SUM(C838:C842)</f>
        <v>0</v>
      </c>
      <c r="D837" s="153">
        <f>SUM(D838:D842)</f>
        <v>0</v>
      </c>
    </row>
    <row r="838" spans="2:4" x14ac:dyDescent="0.2">
      <c r="B838" s="155" t="s">
        <v>632</v>
      </c>
      <c r="C838" s="154">
        <v>0</v>
      </c>
      <c r="D838" s="154">
        <v>0</v>
      </c>
    </row>
    <row r="839" spans="2:4" x14ac:dyDescent="0.2">
      <c r="B839" s="155" t="s">
        <v>633</v>
      </c>
      <c r="C839" s="154">
        <v>0</v>
      </c>
      <c r="D839" s="154">
        <v>0</v>
      </c>
    </row>
    <row r="840" spans="2:4" x14ac:dyDescent="0.2">
      <c r="B840" s="155" t="s">
        <v>634</v>
      </c>
      <c r="C840" s="154">
        <v>0</v>
      </c>
      <c r="D840" s="154">
        <v>0</v>
      </c>
    </row>
    <row r="841" spans="2:4" x14ac:dyDescent="0.2">
      <c r="B841" s="155" t="s">
        <v>635</v>
      </c>
      <c r="C841" s="154">
        <v>0</v>
      </c>
      <c r="D841" s="154">
        <v>0</v>
      </c>
    </row>
    <row r="842" spans="2:4" x14ac:dyDescent="0.2">
      <c r="B842" s="155" t="s">
        <v>636</v>
      </c>
      <c r="C842" s="154">
        <v>0</v>
      </c>
      <c r="D842" s="154">
        <v>0</v>
      </c>
    </row>
    <row r="843" spans="2:4" x14ac:dyDescent="0.2">
      <c r="B843" s="152" t="s">
        <v>637</v>
      </c>
      <c r="C843" s="153">
        <f>C844</f>
        <v>0</v>
      </c>
      <c r="D843" s="153">
        <f>D844</f>
        <v>0</v>
      </c>
    </row>
    <row r="844" spans="2:4" x14ac:dyDescent="0.2">
      <c r="B844" s="152" t="s">
        <v>638</v>
      </c>
      <c r="C844" s="153">
        <f>SUM(C845:C853)</f>
        <v>0</v>
      </c>
      <c r="D844" s="153">
        <f>SUM(D845:D853)</f>
        <v>0</v>
      </c>
    </row>
    <row r="845" spans="2:4" x14ac:dyDescent="0.2">
      <c r="B845" s="155" t="s">
        <v>639</v>
      </c>
      <c r="C845" s="154">
        <v>0</v>
      </c>
      <c r="D845" s="154">
        <v>0</v>
      </c>
    </row>
    <row r="846" spans="2:4" x14ac:dyDescent="0.2">
      <c r="B846" s="155" t="s">
        <v>640</v>
      </c>
      <c r="C846" s="154">
        <v>0</v>
      </c>
      <c r="D846" s="154">
        <v>0</v>
      </c>
    </row>
    <row r="847" spans="2:4" x14ac:dyDescent="0.2">
      <c r="B847" s="155" t="s">
        <v>641</v>
      </c>
      <c r="C847" s="154">
        <v>0</v>
      </c>
      <c r="D847" s="154">
        <v>0</v>
      </c>
    </row>
    <row r="848" spans="2:4" x14ac:dyDescent="0.2">
      <c r="B848" s="155" t="s">
        <v>642</v>
      </c>
      <c r="C848" s="154">
        <v>0</v>
      </c>
      <c r="D848" s="154">
        <v>0</v>
      </c>
    </row>
    <row r="849" spans="2:7" x14ac:dyDescent="0.2">
      <c r="B849" s="155" t="s">
        <v>643</v>
      </c>
      <c r="C849" s="154">
        <v>0</v>
      </c>
      <c r="D849" s="154">
        <v>0</v>
      </c>
    </row>
    <row r="850" spans="2:7" x14ac:dyDescent="0.2">
      <c r="B850" s="155" t="s">
        <v>644</v>
      </c>
      <c r="C850" s="154">
        <v>0</v>
      </c>
      <c r="D850" s="154">
        <v>0</v>
      </c>
    </row>
    <row r="851" spans="2:7" x14ac:dyDescent="0.2">
      <c r="B851" s="155" t="s">
        <v>645</v>
      </c>
      <c r="C851" s="154">
        <v>0</v>
      </c>
      <c r="D851" s="154">
        <v>0</v>
      </c>
    </row>
    <row r="852" spans="2:7" x14ac:dyDescent="0.2">
      <c r="B852" s="155" t="s">
        <v>646</v>
      </c>
      <c r="C852" s="154">
        <v>0</v>
      </c>
      <c r="D852" s="154">
        <v>0</v>
      </c>
    </row>
    <row r="853" spans="2:7" x14ac:dyDescent="0.2">
      <c r="B853" s="155" t="s">
        <v>647</v>
      </c>
      <c r="C853" s="154">
        <v>0</v>
      </c>
      <c r="D853" s="154">
        <v>0</v>
      </c>
    </row>
    <row r="854" spans="2:7" x14ac:dyDescent="0.2">
      <c r="B854" s="152" t="s">
        <v>648</v>
      </c>
      <c r="C854" s="153">
        <f>C788+C789-C843</f>
        <v>65128588.180000022</v>
      </c>
      <c r="D854" s="153">
        <f>D788+D789-D843</f>
        <v>71086418.189999938</v>
      </c>
    </row>
    <row r="855" spans="2:7" x14ac:dyDescent="0.2">
      <c r="B855" s="56"/>
      <c r="C855" s="156"/>
      <c r="D855" s="156"/>
    </row>
    <row r="856" spans="2:7" x14ac:dyDescent="0.2">
      <c r="B856" s="56"/>
      <c r="C856" s="156"/>
      <c r="D856" s="156"/>
    </row>
    <row r="857" spans="2:7" x14ac:dyDescent="0.2">
      <c r="B857" s="56"/>
      <c r="C857" s="156"/>
      <c r="D857" s="156"/>
    </row>
    <row r="858" spans="2:7" x14ac:dyDescent="0.2">
      <c r="B858" s="56"/>
      <c r="C858" s="156"/>
      <c r="D858" s="156"/>
    </row>
    <row r="859" spans="2:7" x14ac:dyDescent="0.2">
      <c r="B859" s="157" t="s">
        <v>649</v>
      </c>
    </row>
    <row r="860" spans="2:7" x14ac:dyDescent="0.2">
      <c r="B860" s="157" t="s">
        <v>650</v>
      </c>
    </row>
    <row r="862" spans="2:7" x14ac:dyDescent="0.2">
      <c r="B862" s="158" t="s">
        <v>0</v>
      </c>
      <c r="C862" s="159"/>
      <c r="D862" s="159"/>
      <c r="E862" s="160"/>
    </row>
    <row r="863" spans="2:7" ht="15" customHeight="1" x14ac:dyDescent="0.2">
      <c r="B863" s="161" t="s">
        <v>651</v>
      </c>
      <c r="C863" s="162"/>
      <c r="D863" s="162"/>
      <c r="E863" s="163"/>
    </row>
    <row r="864" spans="2:7" x14ac:dyDescent="0.2">
      <c r="B864" s="164" t="s">
        <v>652</v>
      </c>
      <c r="C864" s="165"/>
      <c r="D864" s="165"/>
      <c r="E864" s="166"/>
      <c r="G864" s="146"/>
    </row>
    <row r="865" spans="2:9" x14ac:dyDescent="0.2">
      <c r="B865" s="167" t="s">
        <v>653</v>
      </c>
      <c r="C865" s="168"/>
      <c r="D865" s="168"/>
      <c r="E865" s="169"/>
      <c r="G865" s="146"/>
    </row>
    <row r="866" spans="2:9" x14ac:dyDescent="0.2">
      <c r="B866" s="170" t="s">
        <v>654</v>
      </c>
      <c r="C866" s="171"/>
      <c r="E866" s="35">
        <f>[1]EAI!$E$16</f>
        <v>107399909.43000002</v>
      </c>
      <c r="G866" s="146"/>
    </row>
    <row r="867" spans="2:9" x14ac:dyDescent="0.2">
      <c r="B867" s="172"/>
      <c r="C867" s="173"/>
      <c r="E867" s="174"/>
      <c r="G867" s="146"/>
    </row>
    <row r="868" spans="2:9" x14ac:dyDescent="0.2">
      <c r="B868" s="175" t="s">
        <v>655</v>
      </c>
      <c r="C868" s="175"/>
      <c r="D868" s="176"/>
      <c r="E868" s="177">
        <f>SUM(D868:D874)</f>
        <v>0</v>
      </c>
    </row>
    <row r="869" spans="2:9" x14ac:dyDescent="0.2">
      <c r="B869" s="178" t="s">
        <v>656</v>
      </c>
      <c r="C869" s="178"/>
      <c r="D869" s="176">
        <f>[1]ACT!$B$18</f>
        <v>0</v>
      </c>
      <c r="E869" s="179" t="s">
        <v>657</v>
      </c>
    </row>
    <row r="870" spans="2:9" x14ac:dyDescent="0.2">
      <c r="B870" s="178" t="s">
        <v>658</v>
      </c>
      <c r="C870" s="178"/>
      <c r="D870" s="176">
        <f>[1]ACT!$B$19</f>
        <v>0</v>
      </c>
      <c r="E870" s="179" t="s">
        <v>659</v>
      </c>
      <c r="G870" s="146"/>
    </row>
    <row r="871" spans="2:9" x14ac:dyDescent="0.2">
      <c r="B871" s="178" t="s">
        <v>660</v>
      </c>
      <c r="C871" s="178"/>
      <c r="D871" s="176">
        <f>[1]ACT!$B$20</f>
        <v>0</v>
      </c>
      <c r="E871" s="179" t="s">
        <v>661</v>
      </c>
    </row>
    <row r="872" spans="2:9" x14ac:dyDescent="0.2">
      <c r="B872" s="178" t="s">
        <v>662</v>
      </c>
      <c r="C872" s="178"/>
      <c r="D872" s="176">
        <f>[1]ACT!$B$21</f>
        <v>0</v>
      </c>
      <c r="E872" s="179" t="s">
        <v>663</v>
      </c>
    </row>
    <row r="873" spans="2:9" x14ac:dyDescent="0.2">
      <c r="B873" s="178" t="s">
        <v>664</v>
      </c>
      <c r="C873" s="178"/>
      <c r="D873" s="176">
        <f>[1]ACT!$B$22</f>
        <v>0</v>
      </c>
      <c r="E873" s="179" t="s">
        <v>665</v>
      </c>
      <c r="G873" s="146"/>
    </row>
    <row r="874" spans="2:9" x14ac:dyDescent="0.2">
      <c r="B874" s="180" t="s">
        <v>666</v>
      </c>
      <c r="C874" s="181"/>
      <c r="D874" s="176">
        <v>0</v>
      </c>
      <c r="E874" s="182"/>
    </row>
    <row r="875" spans="2:9" x14ac:dyDescent="0.2">
      <c r="B875" s="175" t="s">
        <v>667</v>
      </c>
      <c r="C875" s="175"/>
      <c r="D875" s="176"/>
      <c r="E875" s="177">
        <f>SUM(D875:D878)</f>
        <v>0</v>
      </c>
    </row>
    <row r="876" spans="2:9" x14ac:dyDescent="0.2">
      <c r="B876" s="178" t="s">
        <v>668</v>
      </c>
      <c r="C876" s="178"/>
      <c r="D876" s="176">
        <f>[1]EAI!$E$10</f>
        <v>0</v>
      </c>
      <c r="E876" s="179" t="s">
        <v>669</v>
      </c>
    </row>
    <row r="877" spans="2:9" x14ac:dyDescent="0.2">
      <c r="B877" s="178" t="s">
        <v>670</v>
      </c>
      <c r="C877" s="178"/>
      <c r="D877" s="176">
        <f>[1]EAI!$E$14</f>
        <v>0</v>
      </c>
      <c r="E877" s="179" t="s">
        <v>671</v>
      </c>
    </row>
    <row r="878" spans="2:9" x14ac:dyDescent="0.2">
      <c r="B878" s="183" t="s">
        <v>672</v>
      </c>
      <c r="C878" s="184"/>
      <c r="D878" s="176">
        <v>0</v>
      </c>
      <c r="E878" s="185"/>
    </row>
    <row r="879" spans="2:9" x14ac:dyDescent="0.2">
      <c r="B879" s="186" t="s">
        <v>673</v>
      </c>
      <c r="C879" s="186"/>
      <c r="E879" s="35">
        <f>+E866+E868-E875</f>
        <v>107399909.43000002</v>
      </c>
      <c r="F879" s="187"/>
      <c r="G879" s="146"/>
      <c r="I879" s="146"/>
    </row>
    <row r="880" spans="2:9" x14ac:dyDescent="0.2">
      <c r="B880" s="187"/>
      <c r="C880" s="187"/>
      <c r="D880" s="187"/>
      <c r="E880" s="187"/>
      <c r="F880" s="187"/>
      <c r="G880" s="146"/>
      <c r="I880" s="146"/>
    </row>
    <row r="881" spans="2:9" x14ac:dyDescent="0.2">
      <c r="B881" s="187"/>
      <c r="C881" s="187"/>
      <c r="D881" s="187"/>
      <c r="E881" s="187"/>
      <c r="F881" s="187"/>
      <c r="G881" s="146"/>
      <c r="I881" s="146"/>
    </row>
    <row r="882" spans="2:9" x14ac:dyDescent="0.2">
      <c r="B882" s="187"/>
      <c r="C882" s="187"/>
      <c r="D882" s="187"/>
      <c r="E882" s="187"/>
      <c r="F882" s="187"/>
      <c r="G882" s="146"/>
      <c r="I882" s="146"/>
    </row>
    <row r="883" spans="2:9" x14ac:dyDescent="0.2">
      <c r="B883" s="187"/>
      <c r="C883" s="187"/>
      <c r="D883" s="187"/>
      <c r="E883" s="187"/>
      <c r="F883" s="187"/>
      <c r="G883" s="146"/>
      <c r="I883" s="146"/>
    </row>
    <row r="884" spans="2:9" x14ac:dyDescent="0.2">
      <c r="B884" s="187"/>
      <c r="C884" s="187"/>
      <c r="D884" s="187"/>
      <c r="E884" s="187"/>
      <c r="F884" s="187"/>
      <c r="G884" s="146"/>
      <c r="I884" s="146"/>
    </row>
    <row r="885" spans="2:9" x14ac:dyDescent="0.2">
      <c r="B885" s="187"/>
      <c r="C885" s="187"/>
      <c r="D885" s="187"/>
      <c r="E885" s="187"/>
      <c r="F885" s="187"/>
      <c r="G885" s="146"/>
      <c r="I885" s="146"/>
    </row>
    <row r="886" spans="2:9" x14ac:dyDescent="0.2">
      <c r="B886" s="187"/>
      <c r="C886" s="187"/>
      <c r="D886" s="187"/>
      <c r="E886" s="187"/>
      <c r="F886" s="187"/>
      <c r="G886" s="146"/>
      <c r="I886" s="146"/>
    </row>
    <row r="887" spans="2:9" x14ac:dyDescent="0.2">
      <c r="B887" s="187"/>
      <c r="C887" s="187"/>
      <c r="D887" s="187"/>
      <c r="E887" s="187"/>
      <c r="F887" s="187"/>
      <c r="G887" s="146"/>
      <c r="I887" s="146"/>
    </row>
    <row r="888" spans="2:9" x14ac:dyDescent="0.2">
      <c r="B888" s="187"/>
      <c r="C888" s="187"/>
      <c r="D888" s="187"/>
      <c r="E888" s="187"/>
      <c r="F888" s="187"/>
      <c r="G888" s="146"/>
      <c r="I888" s="146"/>
    </row>
    <row r="889" spans="2:9" x14ac:dyDescent="0.2">
      <c r="B889" s="187"/>
      <c r="C889" s="187"/>
      <c r="D889" s="187"/>
      <c r="E889" s="187"/>
      <c r="F889" s="187"/>
      <c r="G889" s="146"/>
      <c r="I889" s="146"/>
    </row>
    <row r="890" spans="2:9" x14ac:dyDescent="0.2">
      <c r="B890" s="187"/>
      <c r="C890" s="187"/>
      <c r="D890" s="187"/>
      <c r="E890" s="187"/>
      <c r="F890" s="187"/>
      <c r="G890" s="146"/>
      <c r="I890" s="146"/>
    </row>
    <row r="891" spans="2:9" x14ac:dyDescent="0.2">
      <c r="B891" s="187"/>
      <c r="C891" s="187"/>
      <c r="D891" s="187"/>
      <c r="E891" s="187"/>
      <c r="F891" s="187"/>
      <c r="G891" s="146"/>
      <c r="I891" s="146"/>
    </row>
    <row r="892" spans="2:9" x14ac:dyDescent="0.2">
      <c r="B892" s="187"/>
      <c r="C892" s="187"/>
      <c r="D892" s="187"/>
      <c r="E892" s="187"/>
      <c r="F892" s="187"/>
      <c r="G892" s="146"/>
      <c r="I892" s="146"/>
    </row>
    <row r="893" spans="2:9" x14ac:dyDescent="0.2">
      <c r="B893" s="187"/>
      <c r="C893" s="187"/>
      <c r="D893" s="187"/>
      <c r="E893" s="187"/>
      <c r="F893" s="187"/>
      <c r="G893" s="146"/>
      <c r="I893" s="146"/>
    </row>
    <row r="894" spans="2:9" x14ac:dyDescent="0.2">
      <c r="B894" s="187"/>
      <c r="C894" s="187"/>
      <c r="D894" s="187"/>
      <c r="E894" s="187"/>
      <c r="F894" s="187"/>
      <c r="G894" s="146"/>
      <c r="I894" s="146"/>
    </row>
    <row r="895" spans="2:9" x14ac:dyDescent="0.2">
      <c r="B895" s="187"/>
      <c r="C895" s="187"/>
      <c r="D895" s="187"/>
      <c r="E895" s="187"/>
      <c r="F895" s="187"/>
      <c r="G895" s="146"/>
      <c r="I895" s="146"/>
    </row>
    <row r="896" spans="2:9" x14ac:dyDescent="0.2">
      <c r="B896" s="158" t="s">
        <v>0</v>
      </c>
      <c r="C896" s="159"/>
      <c r="D896" s="159"/>
      <c r="E896" s="160"/>
    </row>
    <row r="897" spans="2:11" ht="15" customHeight="1" x14ac:dyDescent="0.2">
      <c r="B897" s="161" t="s">
        <v>674</v>
      </c>
      <c r="C897" s="162"/>
      <c r="D897" s="162"/>
      <c r="E897" s="163"/>
    </row>
    <row r="898" spans="2:11" x14ac:dyDescent="0.2">
      <c r="B898" s="164" t="s">
        <v>675</v>
      </c>
      <c r="C898" s="165"/>
      <c r="D898" s="165"/>
      <c r="E898" s="166"/>
    </row>
    <row r="899" spans="2:11" x14ac:dyDescent="0.2">
      <c r="B899" s="167" t="s">
        <v>653</v>
      </c>
      <c r="C899" s="168"/>
      <c r="D899" s="168"/>
      <c r="E899" s="169"/>
    </row>
    <row r="900" spans="2:11" x14ac:dyDescent="0.2">
      <c r="B900" s="170" t="s">
        <v>676</v>
      </c>
      <c r="C900" s="171"/>
      <c r="D900" s="114"/>
      <c r="E900" s="82">
        <f>[1]COG!$E$77</f>
        <v>42271321.25</v>
      </c>
      <c r="G900" s="188"/>
    </row>
    <row r="901" spans="2:11" x14ac:dyDescent="0.2">
      <c r="B901" s="189"/>
      <c r="C901" s="189"/>
      <c r="D901" s="114"/>
      <c r="E901" s="114"/>
    </row>
    <row r="902" spans="2:11" x14ac:dyDescent="0.2">
      <c r="B902" s="190" t="s">
        <v>677</v>
      </c>
      <c r="C902" s="190"/>
      <c r="D902" s="191"/>
      <c r="E902" s="192">
        <f>SUM(D902:D923)</f>
        <v>0</v>
      </c>
      <c r="F902" s="188"/>
    </row>
    <row r="903" spans="2:11" x14ac:dyDescent="0.2">
      <c r="B903" s="178" t="s">
        <v>678</v>
      </c>
      <c r="C903" s="178"/>
      <c r="D903" s="193">
        <v>0</v>
      </c>
      <c r="E903" s="194" t="s">
        <v>679</v>
      </c>
    </row>
    <row r="904" spans="2:11" x14ac:dyDescent="0.2">
      <c r="B904" s="178" t="s">
        <v>680</v>
      </c>
      <c r="C904" s="178"/>
      <c r="D904" s="193">
        <v>0</v>
      </c>
      <c r="E904" s="195" t="s">
        <v>681</v>
      </c>
    </row>
    <row r="905" spans="2:11" x14ac:dyDescent="0.2">
      <c r="B905" s="178" t="s">
        <v>682</v>
      </c>
      <c r="C905" s="178"/>
      <c r="D905" s="193">
        <f>[1]COG!$E$44</f>
        <v>0</v>
      </c>
      <c r="E905" s="194" t="s">
        <v>683</v>
      </c>
    </row>
    <row r="906" spans="2:11" x14ac:dyDescent="0.2">
      <c r="B906" s="178" t="s">
        <v>684</v>
      </c>
      <c r="C906" s="178"/>
      <c r="D906" s="176">
        <f>[1]COG!$E$45</f>
        <v>0</v>
      </c>
      <c r="E906" s="194" t="s">
        <v>685</v>
      </c>
    </row>
    <row r="907" spans="2:11" x14ac:dyDescent="0.2">
      <c r="B907" s="178" t="s">
        <v>686</v>
      </c>
      <c r="C907" s="178"/>
      <c r="D907" s="176">
        <f>[1]COG!$E$46</f>
        <v>0</v>
      </c>
      <c r="E907" s="194" t="s">
        <v>687</v>
      </c>
      <c r="G907" s="146"/>
      <c r="K907" s="146"/>
    </row>
    <row r="908" spans="2:11" x14ac:dyDescent="0.2">
      <c r="B908" s="178" t="s">
        <v>688</v>
      </c>
      <c r="C908" s="178"/>
      <c r="D908" s="176">
        <f>[1]COG!$E47</f>
        <v>0</v>
      </c>
      <c r="E908" s="194" t="s">
        <v>689</v>
      </c>
    </row>
    <row r="909" spans="2:11" x14ac:dyDescent="0.2">
      <c r="B909" s="178" t="s">
        <v>690</v>
      </c>
      <c r="C909" s="178"/>
      <c r="D909" s="176">
        <f>[1]COG!$E$48</f>
        <v>0</v>
      </c>
      <c r="E909" s="194" t="s">
        <v>691</v>
      </c>
    </row>
    <row r="910" spans="2:11" x14ac:dyDescent="0.2">
      <c r="B910" s="178" t="s">
        <v>692</v>
      </c>
      <c r="C910" s="178"/>
      <c r="D910" s="176">
        <f>[1]COG!$E$49</f>
        <v>0</v>
      </c>
      <c r="E910" s="194" t="s">
        <v>693</v>
      </c>
    </row>
    <row r="911" spans="2:11" x14ac:dyDescent="0.2">
      <c r="B911" s="178" t="s">
        <v>694</v>
      </c>
      <c r="C911" s="178"/>
      <c r="D911" s="176">
        <f>[1]COG!$E$50</f>
        <v>0</v>
      </c>
      <c r="E911" s="194" t="s">
        <v>695</v>
      </c>
    </row>
    <row r="912" spans="2:11" x14ac:dyDescent="0.2">
      <c r="B912" s="178" t="s">
        <v>696</v>
      </c>
      <c r="C912" s="178"/>
      <c r="D912" s="176">
        <f>[1]COG!$E$51</f>
        <v>0</v>
      </c>
      <c r="E912" s="194" t="s">
        <v>697</v>
      </c>
    </row>
    <row r="913" spans="2:11" x14ac:dyDescent="0.2">
      <c r="B913" s="178" t="s">
        <v>698</v>
      </c>
      <c r="C913" s="178"/>
      <c r="D913" s="176">
        <f>[1]COG!$E$52</f>
        <v>0</v>
      </c>
      <c r="E913" s="194" t="s">
        <v>699</v>
      </c>
      <c r="G913" s="146"/>
      <c r="K913" s="146"/>
    </row>
    <row r="914" spans="2:11" x14ac:dyDescent="0.2">
      <c r="B914" s="178" t="s">
        <v>700</v>
      </c>
      <c r="C914" s="178"/>
      <c r="D914" s="176">
        <f>[1]COG!$E$54</f>
        <v>0</v>
      </c>
      <c r="E914" s="194" t="s">
        <v>701</v>
      </c>
    </row>
    <row r="915" spans="2:11" x14ac:dyDescent="0.2">
      <c r="B915" s="178" t="s">
        <v>702</v>
      </c>
      <c r="C915" s="178"/>
      <c r="D915" s="176">
        <f>[1]COG!$E$55</f>
        <v>0</v>
      </c>
      <c r="E915" s="194" t="s">
        <v>703</v>
      </c>
      <c r="G915" s="146"/>
    </row>
    <row r="916" spans="2:11" x14ac:dyDescent="0.2">
      <c r="B916" s="178" t="s">
        <v>704</v>
      </c>
      <c r="C916" s="178"/>
      <c r="D916" s="176">
        <f>[1]COG!$E$59</f>
        <v>0</v>
      </c>
      <c r="E916" s="194" t="s">
        <v>705</v>
      </c>
      <c r="G916" s="146"/>
    </row>
    <row r="917" spans="2:11" x14ac:dyDescent="0.2">
      <c r="B917" s="178" t="s">
        <v>706</v>
      </c>
      <c r="C917" s="178"/>
      <c r="D917" s="176">
        <f>[1]COG!$E$60</f>
        <v>0</v>
      </c>
      <c r="E917" s="194" t="s">
        <v>707</v>
      </c>
      <c r="G917" s="146"/>
      <c r="H917" s="146"/>
    </row>
    <row r="918" spans="2:11" x14ac:dyDescent="0.2">
      <c r="B918" s="178" t="s">
        <v>708</v>
      </c>
      <c r="C918" s="178"/>
      <c r="D918" s="176">
        <f>[1]COG!$E$61</f>
        <v>0</v>
      </c>
      <c r="E918" s="194" t="s">
        <v>709</v>
      </c>
      <c r="G918" s="146"/>
      <c r="H918" s="146"/>
    </row>
    <row r="919" spans="2:11" x14ac:dyDescent="0.2">
      <c r="B919" s="178" t="s">
        <v>710</v>
      </c>
      <c r="C919" s="178"/>
      <c r="D919" s="176">
        <f>[1]COG!$E$62</f>
        <v>0</v>
      </c>
      <c r="E919" s="194" t="s">
        <v>711</v>
      </c>
      <c r="G919" s="196"/>
    </row>
    <row r="920" spans="2:11" x14ac:dyDescent="0.2">
      <c r="B920" s="178" t="s">
        <v>712</v>
      </c>
      <c r="C920" s="178"/>
      <c r="D920" s="176">
        <f>[1]COG!$E$64</f>
        <v>0</v>
      </c>
      <c r="E920" s="194" t="s">
        <v>713</v>
      </c>
    </row>
    <row r="921" spans="2:11" x14ac:dyDescent="0.2">
      <c r="B921" s="178" t="s">
        <v>714</v>
      </c>
      <c r="C921" s="178"/>
      <c r="D921" s="176">
        <f>[1]COG!$E$70</f>
        <v>0</v>
      </c>
      <c r="E921" s="194" t="s">
        <v>715</v>
      </c>
    </row>
    <row r="922" spans="2:11" x14ac:dyDescent="0.2">
      <c r="B922" s="178" t="s">
        <v>716</v>
      </c>
      <c r="C922" s="178"/>
      <c r="D922" s="176">
        <f>[1]COG!$E$76</f>
        <v>0</v>
      </c>
      <c r="E922" s="194" t="s">
        <v>717</v>
      </c>
    </row>
    <row r="923" spans="2:11" x14ac:dyDescent="0.2">
      <c r="B923" s="197" t="s">
        <v>718</v>
      </c>
      <c r="C923" s="198"/>
      <c r="D923" s="176">
        <v>0</v>
      </c>
      <c r="E923" s="199"/>
    </row>
    <row r="924" spans="2:11" x14ac:dyDescent="0.2">
      <c r="B924" s="200"/>
      <c r="C924" s="201"/>
      <c r="D924" s="202"/>
      <c r="E924" s="199"/>
    </row>
    <row r="925" spans="2:11" x14ac:dyDescent="0.2">
      <c r="B925" s="190" t="s">
        <v>719</v>
      </c>
      <c r="C925" s="190"/>
      <c r="D925" s="191"/>
      <c r="E925" s="192">
        <f>SUM(D925:D932)</f>
        <v>19851698.739999998</v>
      </c>
    </row>
    <row r="926" spans="2:11" x14ac:dyDescent="0.2">
      <c r="B926" s="178" t="s">
        <v>720</v>
      </c>
      <c r="C926" s="178"/>
      <c r="D926" s="191">
        <f>[1]ACT!$B$56</f>
        <v>10944731.589999998</v>
      </c>
      <c r="E926" s="194" t="s">
        <v>721</v>
      </c>
    </row>
    <row r="927" spans="2:11" x14ac:dyDescent="0.2">
      <c r="B927" s="178" t="s">
        <v>722</v>
      </c>
      <c r="C927" s="178"/>
      <c r="D927" s="176">
        <f>[1]ACT!$B$57</f>
        <v>0</v>
      </c>
      <c r="E927" s="194" t="s">
        <v>723</v>
      </c>
    </row>
    <row r="928" spans="2:11" x14ac:dyDescent="0.2">
      <c r="B928" s="178" t="s">
        <v>724</v>
      </c>
      <c r="C928" s="178"/>
      <c r="D928" s="176">
        <f>[1]ACT!$B$58</f>
        <v>0</v>
      </c>
      <c r="E928" s="194" t="s">
        <v>725</v>
      </c>
    </row>
    <row r="929" spans="2:10" x14ac:dyDescent="0.2">
      <c r="B929" s="178" t="s">
        <v>726</v>
      </c>
      <c r="C929" s="178"/>
      <c r="D929" s="191">
        <f>[1]ACT!$B$59</f>
        <v>8906967.1500000004</v>
      </c>
      <c r="E929" s="194" t="s">
        <v>727</v>
      </c>
    </row>
    <row r="930" spans="2:10" x14ac:dyDescent="0.2">
      <c r="B930" s="178" t="s">
        <v>728</v>
      </c>
      <c r="C930" s="178"/>
      <c r="D930" s="176">
        <f>[1]ACT!$B$62</f>
        <v>0</v>
      </c>
      <c r="E930" s="194" t="s">
        <v>729</v>
      </c>
    </row>
    <row r="931" spans="2:10" x14ac:dyDescent="0.2">
      <c r="B931" s="178" t="s">
        <v>730</v>
      </c>
      <c r="C931" s="178"/>
      <c r="D931" s="176">
        <v>0</v>
      </c>
      <c r="E931" s="194" t="s">
        <v>731</v>
      </c>
    </row>
    <row r="932" spans="2:10" x14ac:dyDescent="0.2">
      <c r="B932" s="197" t="s">
        <v>732</v>
      </c>
      <c r="C932" s="198"/>
      <c r="D932" s="176">
        <v>0</v>
      </c>
      <c r="E932" s="199"/>
    </row>
    <row r="933" spans="2:10" x14ac:dyDescent="0.2">
      <c r="B933" s="200"/>
      <c r="C933" s="201"/>
      <c r="D933" s="202"/>
      <c r="E933" s="199"/>
    </row>
    <row r="934" spans="2:10" x14ac:dyDescent="0.2">
      <c r="B934" s="203" t="s">
        <v>733</v>
      </c>
      <c r="D934" s="114"/>
      <c r="E934" s="82">
        <f>+E900-E902+E925</f>
        <v>62123019.989999995</v>
      </c>
      <c r="G934" s="146"/>
      <c r="H934" s="146"/>
      <c r="I934" s="146"/>
      <c r="J934" s="146"/>
    </row>
    <row r="935" spans="2:10" x14ac:dyDescent="0.2">
      <c r="B935" s="172"/>
      <c r="E935" s="37"/>
      <c r="F935" s="146"/>
      <c r="G935" s="146"/>
      <c r="H935" s="146"/>
      <c r="I935" s="146"/>
      <c r="J935" s="146"/>
    </row>
    <row r="936" spans="2:10" x14ac:dyDescent="0.2">
      <c r="B936" s="172"/>
      <c r="E936" s="37"/>
      <c r="F936" s="146"/>
      <c r="G936" s="146"/>
      <c r="H936" s="146"/>
      <c r="I936" s="146"/>
      <c r="J936" s="146"/>
    </row>
    <row r="937" spans="2:10" x14ac:dyDescent="0.2">
      <c r="B937" s="172"/>
      <c r="E937" s="37"/>
      <c r="F937" s="146"/>
      <c r="G937" s="146"/>
      <c r="H937" s="146"/>
      <c r="I937" s="146"/>
      <c r="J937" s="146"/>
    </row>
    <row r="938" spans="2:10" x14ac:dyDescent="0.2">
      <c r="B938" s="13" t="s">
        <v>734</v>
      </c>
      <c r="C938" s="13"/>
      <c r="D938" s="13"/>
      <c r="E938" s="13"/>
      <c r="F938" s="13"/>
      <c r="G938" s="13"/>
      <c r="H938" s="146"/>
      <c r="I938" s="146"/>
      <c r="J938" s="146"/>
    </row>
    <row r="939" spans="2:10" x14ac:dyDescent="0.2">
      <c r="B939" s="204"/>
      <c r="C939" s="14"/>
      <c r="D939" s="14"/>
      <c r="E939" s="14"/>
      <c r="F939" s="205"/>
    </row>
    <row r="940" spans="2:10" x14ac:dyDescent="0.2">
      <c r="B940" s="83" t="s">
        <v>734</v>
      </c>
      <c r="C940" s="84" t="s">
        <v>114</v>
      </c>
      <c r="D940" s="120" t="s">
        <v>735</v>
      </c>
      <c r="E940" s="120" t="s">
        <v>736</v>
      </c>
      <c r="F940" s="120" t="s">
        <v>115</v>
      </c>
    </row>
    <row r="941" spans="2:10" x14ac:dyDescent="0.2">
      <c r="B941" s="51" t="s">
        <v>737</v>
      </c>
      <c r="C941" s="206"/>
      <c r="D941" s="207"/>
      <c r="E941" s="206"/>
      <c r="F941" s="206"/>
    </row>
    <row r="942" spans="2:10" ht="12.75" customHeight="1" x14ac:dyDescent="0.2">
      <c r="B942" s="43" t="s">
        <v>738</v>
      </c>
      <c r="C942" s="71">
        <v>0</v>
      </c>
      <c r="D942" s="71">
        <v>0</v>
      </c>
      <c r="E942" s="71">
        <v>0</v>
      </c>
      <c r="F942" s="71">
        <f>+C942+D942-E942</f>
        <v>0</v>
      </c>
    </row>
    <row r="943" spans="2:10" ht="12.75" customHeight="1" x14ac:dyDescent="0.2">
      <c r="B943" s="43" t="s">
        <v>739</v>
      </c>
      <c r="C943" s="71">
        <v>0</v>
      </c>
      <c r="D943" s="71">
        <v>0</v>
      </c>
      <c r="E943" s="71">
        <v>0</v>
      </c>
      <c r="F943" s="71">
        <f t="shared" ref="F943:F967" si="7">+C943+D943-E943</f>
        <v>0</v>
      </c>
    </row>
    <row r="944" spans="2:10" ht="12.75" customHeight="1" x14ac:dyDescent="0.2">
      <c r="B944" s="43" t="s">
        <v>740</v>
      </c>
      <c r="C944" s="71">
        <v>0</v>
      </c>
      <c r="D944" s="71">
        <v>0</v>
      </c>
      <c r="E944" s="71">
        <v>0</v>
      </c>
      <c r="F944" s="71">
        <f t="shared" si="7"/>
        <v>0</v>
      </c>
    </row>
    <row r="945" spans="2:6" ht="12.75" customHeight="1" x14ac:dyDescent="0.2">
      <c r="B945" s="43" t="s">
        <v>741</v>
      </c>
      <c r="C945" s="71">
        <v>0</v>
      </c>
      <c r="D945" s="71">
        <v>0</v>
      </c>
      <c r="E945" s="71">
        <v>0</v>
      </c>
      <c r="F945" s="71">
        <f t="shared" si="7"/>
        <v>0</v>
      </c>
    </row>
    <row r="946" spans="2:6" ht="12.75" customHeight="1" x14ac:dyDescent="0.2">
      <c r="B946" s="43" t="s">
        <v>742</v>
      </c>
      <c r="C946" s="71">
        <v>0</v>
      </c>
      <c r="D946" s="71">
        <v>0</v>
      </c>
      <c r="E946" s="71">
        <v>0</v>
      </c>
      <c r="F946" s="71">
        <f t="shared" si="7"/>
        <v>0</v>
      </c>
    </row>
    <row r="947" spans="2:6" ht="12.75" customHeight="1" x14ac:dyDescent="0.2">
      <c r="B947" s="43" t="s">
        <v>743</v>
      </c>
      <c r="C947" s="71">
        <v>0</v>
      </c>
      <c r="D947" s="71">
        <v>0</v>
      </c>
      <c r="E947" s="71">
        <v>0</v>
      </c>
      <c r="F947" s="71">
        <f t="shared" si="7"/>
        <v>0</v>
      </c>
    </row>
    <row r="948" spans="2:6" ht="12.75" customHeight="1" x14ac:dyDescent="0.2">
      <c r="B948" s="43" t="s">
        <v>744</v>
      </c>
      <c r="C948" s="71">
        <v>0</v>
      </c>
      <c r="D948" s="71">
        <v>0</v>
      </c>
      <c r="E948" s="71">
        <v>0</v>
      </c>
      <c r="F948" s="71">
        <f t="shared" si="7"/>
        <v>0</v>
      </c>
    </row>
    <row r="949" spans="2:6" ht="12.75" customHeight="1" x14ac:dyDescent="0.2">
      <c r="B949" s="43" t="s">
        <v>745</v>
      </c>
      <c r="C949" s="71">
        <v>0</v>
      </c>
      <c r="D949" s="71">
        <v>0</v>
      </c>
      <c r="E949" s="71">
        <v>0</v>
      </c>
      <c r="F949" s="71">
        <f t="shared" si="7"/>
        <v>0</v>
      </c>
    </row>
    <row r="950" spans="2:6" ht="12.75" customHeight="1" x14ac:dyDescent="0.2">
      <c r="B950" s="43" t="s">
        <v>746</v>
      </c>
      <c r="C950" s="71">
        <v>0</v>
      </c>
      <c r="D950" s="71">
        <v>0</v>
      </c>
      <c r="E950" s="71">
        <v>0</v>
      </c>
      <c r="F950" s="71">
        <f t="shared" si="7"/>
        <v>0</v>
      </c>
    </row>
    <row r="951" spans="2:6" ht="12.75" customHeight="1" x14ac:dyDescent="0.2">
      <c r="B951" s="43" t="s">
        <v>747</v>
      </c>
      <c r="C951" s="71">
        <v>0</v>
      </c>
      <c r="D951" s="71">
        <v>0</v>
      </c>
      <c r="E951" s="71">
        <v>0</v>
      </c>
      <c r="F951" s="71">
        <f t="shared" si="7"/>
        <v>0</v>
      </c>
    </row>
    <row r="952" spans="2:6" ht="12.75" customHeight="1" x14ac:dyDescent="0.2">
      <c r="B952" s="43" t="s">
        <v>748</v>
      </c>
      <c r="C952" s="71">
        <v>0</v>
      </c>
      <c r="D952" s="71">
        <v>0</v>
      </c>
      <c r="E952" s="71">
        <v>0</v>
      </c>
      <c r="F952" s="71">
        <f t="shared" si="7"/>
        <v>0</v>
      </c>
    </row>
    <row r="953" spans="2:6" ht="12.75" customHeight="1" x14ac:dyDescent="0.2">
      <c r="B953" s="43" t="s">
        <v>749</v>
      </c>
      <c r="C953" s="71">
        <v>0</v>
      </c>
      <c r="D953" s="71">
        <v>0</v>
      </c>
      <c r="E953" s="71">
        <v>0</v>
      </c>
      <c r="F953" s="71">
        <f t="shared" si="7"/>
        <v>0</v>
      </c>
    </row>
    <row r="954" spans="2:6" ht="12.75" customHeight="1" x14ac:dyDescent="0.2">
      <c r="B954" s="43" t="s">
        <v>750</v>
      </c>
      <c r="C954" s="71">
        <v>0</v>
      </c>
      <c r="D954" s="71">
        <v>0</v>
      </c>
      <c r="E954" s="71">
        <v>0</v>
      </c>
      <c r="F954" s="71">
        <f t="shared" si="7"/>
        <v>0</v>
      </c>
    </row>
    <row r="955" spans="2:6" ht="12.75" customHeight="1" x14ac:dyDescent="0.2">
      <c r="B955" s="43" t="s">
        <v>751</v>
      </c>
      <c r="C955" s="71">
        <v>0</v>
      </c>
      <c r="D955" s="71">
        <v>0</v>
      </c>
      <c r="E955" s="71">
        <v>0</v>
      </c>
      <c r="F955" s="71">
        <f t="shared" si="7"/>
        <v>0</v>
      </c>
    </row>
    <row r="956" spans="2:6" ht="12.75" customHeight="1" x14ac:dyDescent="0.2">
      <c r="B956" s="43" t="s">
        <v>752</v>
      </c>
      <c r="C956" s="71">
        <v>0</v>
      </c>
      <c r="D956" s="71">
        <v>0</v>
      </c>
      <c r="E956" s="71">
        <v>0</v>
      </c>
      <c r="F956" s="71">
        <f t="shared" si="7"/>
        <v>0</v>
      </c>
    </row>
    <row r="957" spans="2:6" ht="12.75" customHeight="1" x14ac:dyDescent="0.2">
      <c r="B957" s="43" t="s">
        <v>753</v>
      </c>
      <c r="C957" s="71">
        <v>0</v>
      </c>
      <c r="D957" s="71">
        <v>0</v>
      </c>
      <c r="E957" s="71">
        <v>0</v>
      </c>
      <c r="F957" s="71">
        <f t="shared" si="7"/>
        <v>0</v>
      </c>
    </row>
    <row r="958" spans="2:6" ht="12.75" customHeight="1" x14ac:dyDescent="0.2">
      <c r="B958" s="95" t="s">
        <v>754</v>
      </c>
      <c r="C958" s="71">
        <v>0</v>
      </c>
      <c r="D958" s="71">
        <v>0</v>
      </c>
      <c r="E958" s="71">
        <v>0</v>
      </c>
      <c r="F958" s="71">
        <f t="shared" si="7"/>
        <v>0</v>
      </c>
    </row>
    <row r="959" spans="2:6" ht="12.75" customHeight="1" x14ac:dyDescent="0.2">
      <c r="B959" s="95" t="s">
        <v>755</v>
      </c>
      <c r="C959" s="71">
        <v>0</v>
      </c>
      <c r="D959" s="71">
        <v>0</v>
      </c>
      <c r="E959" s="71">
        <v>0</v>
      </c>
      <c r="F959" s="71">
        <f t="shared" si="7"/>
        <v>0</v>
      </c>
    </row>
    <row r="960" spans="2:6" ht="12.75" customHeight="1" x14ac:dyDescent="0.2">
      <c r="B960" s="43" t="s">
        <v>756</v>
      </c>
      <c r="C960" s="71">
        <v>0</v>
      </c>
      <c r="D960" s="71">
        <v>0</v>
      </c>
      <c r="E960" s="71">
        <v>0</v>
      </c>
      <c r="F960" s="71">
        <f t="shared" si="7"/>
        <v>0</v>
      </c>
    </row>
    <row r="961" spans="2:7" ht="12.75" customHeight="1" x14ac:dyDescent="0.2">
      <c r="B961" s="43" t="s">
        <v>757</v>
      </c>
      <c r="C961" s="71">
        <v>0</v>
      </c>
      <c r="D961" s="71">
        <v>0</v>
      </c>
      <c r="E961" s="71">
        <v>0</v>
      </c>
      <c r="F961" s="71">
        <f t="shared" si="7"/>
        <v>0</v>
      </c>
    </row>
    <row r="962" spans="2:7" ht="12.75" customHeight="1" x14ac:dyDescent="0.2">
      <c r="B962" s="43" t="s">
        <v>758</v>
      </c>
      <c r="C962" s="71">
        <v>0</v>
      </c>
      <c r="D962" s="71">
        <v>0</v>
      </c>
      <c r="E962" s="71">
        <v>0</v>
      </c>
      <c r="F962" s="71">
        <f t="shared" si="7"/>
        <v>0</v>
      </c>
    </row>
    <row r="963" spans="2:7" ht="12.75" customHeight="1" x14ac:dyDescent="0.2">
      <c r="B963" s="43" t="s">
        <v>759</v>
      </c>
      <c r="C963" s="71">
        <v>0</v>
      </c>
      <c r="D963" s="71">
        <v>0</v>
      </c>
      <c r="E963" s="71">
        <v>0</v>
      </c>
      <c r="F963" s="71">
        <f t="shared" si="7"/>
        <v>0</v>
      </c>
    </row>
    <row r="964" spans="2:7" ht="12.75" customHeight="1" x14ac:dyDescent="0.2">
      <c r="B964" s="43" t="s">
        <v>760</v>
      </c>
      <c r="C964" s="71">
        <v>0</v>
      </c>
      <c r="D964" s="71">
        <v>0</v>
      </c>
      <c r="E964" s="71">
        <v>0</v>
      </c>
      <c r="F964" s="71">
        <f t="shared" si="7"/>
        <v>0</v>
      </c>
    </row>
    <row r="965" spans="2:7" ht="12.75" customHeight="1" x14ac:dyDescent="0.2">
      <c r="B965" s="43" t="s">
        <v>761</v>
      </c>
      <c r="C965" s="71">
        <v>0</v>
      </c>
      <c r="D965" s="71">
        <v>0</v>
      </c>
      <c r="E965" s="71">
        <v>0</v>
      </c>
      <c r="F965" s="71">
        <f t="shared" si="7"/>
        <v>0</v>
      </c>
    </row>
    <row r="966" spans="2:7" ht="12.75" customHeight="1" x14ac:dyDescent="0.2">
      <c r="B966" s="43" t="s">
        <v>762</v>
      </c>
      <c r="C966" s="71">
        <v>0</v>
      </c>
      <c r="D966" s="71">
        <v>0</v>
      </c>
      <c r="E966" s="71">
        <v>0</v>
      </c>
      <c r="F966" s="71">
        <f t="shared" si="7"/>
        <v>0</v>
      </c>
    </row>
    <row r="967" spans="2:7" ht="12.75" customHeight="1" x14ac:dyDescent="0.2">
      <c r="B967" s="43" t="s">
        <v>763</v>
      </c>
      <c r="C967" s="71">
        <v>0</v>
      </c>
      <c r="D967" s="71">
        <v>0</v>
      </c>
      <c r="E967" s="71">
        <v>0</v>
      </c>
      <c r="F967" s="71">
        <f t="shared" si="7"/>
        <v>0</v>
      </c>
    </row>
    <row r="968" spans="2:7" x14ac:dyDescent="0.2">
      <c r="B968" s="54"/>
      <c r="C968" s="208"/>
      <c r="D968" s="209"/>
      <c r="E968" s="208"/>
      <c r="F968" s="208"/>
    </row>
    <row r="969" spans="2:7" x14ac:dyDescent="0.2">
      <c r="C969" s="126">
        <f>SUM(C941:C968)</f>
        <v>0</v>
      </c>
      <c r="D969" s="126">
        <f>SUM(D941:D968)</f>
        <v>0</v>
      </c>
      <c r="E969" s="126">
        <f>SUM(E941:E968)</f>
        <v>0</v>
      </c>
      <c r="F969" s="126">
        <f>SUM(F941:F968)</f>
        <v>0</v>
      </c>
    </row>
    <row r="970" spans="2:7" x14ac:dyDescent="0.2">
      <c r="C970" s="46"/>
      <c r="D970" s="46"/>
      <c r="E970" s="46"/>
      <c r="F970" s="46"/>
      <c r="G970" s="46"/>
    </row>
    <row r="972" spans="2:7" x14ac:dyDescent="0.2">
      <c r="B972" s="83" t="s">
        <v>734</v>
      </c>
      <c r="C972" s="84" t="s">
        <v>114</v>
      </c>
      <c r="D972" s="120" t="s">
        <v>735</v>
      </c>
      <c r="E972" s="120" t="s">
        <v>736</v>
      </c>
      <c r="F972" s="120" t="s">
        <v>115</v>
      </c>
    </row>
    <row r="973" spans="2:7" x14ac:dyDescent="0.2">
      <c r="B973" s="51" t="s">
        <v>764</v>
      </c>
      <c r="C973" s="210"/>
      <c r="D973" s="210"/>
      <c r="E973" s="210"/>
      <c r="F973" s="210"/>
    </row>
    <row r="974" spans="2:7" x14ac:dyDescent="0.2">
      <c r="B974" s="43" t="s">
        <v>765</v>
      </c>
      <c r="C974" s="211">
        <v>0</v>
      </c>
      <c r="D974" s="27">
        <v>75170114</v>
      </c>
      <c r="E974" s="211">
        <v>0</v>
      </c>
      <c r="F974" s="27">
        <f>+C974+D974-E974</f>
        <v>75170114</v>
      </c>
    </row>
    <row r="975" spans="2:7" x14ac:dyDescent="0.2">
      <c r="B975" s="43" t="s">
        <v>766</v>
      </c>
      <c r="C975" s="211">
        <v>0</v>
      </c>
      <c r="D975" s="27">
        <f>[1]EAI!E16</f>
        <v>107399909.43000002</v>
      </c>
      <c r="E975" s="27">
        <f>75170114+[1]EAI!C16</f>
        <v>75170114</v>
      </c>
      <c r="F975" s="27">
        <f t="shared" ref="F975:F985" si="8">+C975+D975-E975</f>
        <v>32229795.430000022</v>
      </c>
    </row>
    <row r="976" spans="2:7" x14ac:dyDescent="0.2">
      <c r="B976" s="43" t="s">
        <v>767</v>
      </c>
      <c r="C976" s="211">
        <v>0</v>
      </c>
      <c r="D976" s="211">
        <f>[1]EAI!C16</f>
        <v>0</v>
      </c>
      <c r="E976" s="211">
        <v>0</v>
      </c>
      <c r="F976" s="211">
        <f t="shared" si="8"/>
        <v>0</v>
      </c>
    </row>
    <row r="977" spans="2:9" x14ac:dyDescent="0.2">
      <c r="B977" s="43" t="s">
        <v>768</v>
      </c>
      <c r="C977" s="211">
        <v>0</v>
      </c>
      <c r="D977" s="27">
        <f>[1]EAI!F16</f>
        <v>107399909.43000002</v>
      </c>
      <c r="E977" s="27">
        <f>[1]EAI!E16</f>
        <v>107399909.43000002</v>
      </c>
      <c r="F977" s="211">
        <f t="shared" si="8"/>
        <v>0</v>
      </c>
    </row>
    <row r="978" spans="2:9" x14ac:dyDescent="0.2">
      <c r="B978" s="43" t="s">
        <v>769</v>
      </c>
      <c r="C978" s="211">
        <v>0</v>
      </c>
      <c r="D978" s="211">
        <v>0</v>
      </c>
      <c r="E978" s="27">
        <f>[1]EAI!F16</f>
        <v>107399909.43000002</v>
      </c>
      <c r="F978" s="27">
        <f t="shared" si="8"/>
        <v>-107399909.43000002</v>
      </c>
      <c r="I978" s="212"/>
    </row>
    <row r="979" spans="2:9" x14ac:dyDescent="0.2">
      <c r="B979" s="43" t="s">
        <v>770</v>
      </c>
      <c r="C979" s="211">
        <v>0</v>
      </c>
      <c r="D979" s="211">
        <v>0</v>
      </c>
      <c r="E979" s="27">
        <v>75170114</v>
      </c>
      <c r="F979" s="27">
        <f t="shared" si="8"/>
        <v>-75170114</v>
      </c>
      <c r="I979" s="146"/>
    </row>
    <row r="980" spans="2:9" x14ac:dyDescent="0.2">
      <c r="B980" s="43" t="s">
        <v>771</v>
      </c>
      <c r="C980" s="211">
        <v>0</v>
      </c>
      <c r="D980" s="27">
        <f>75170114+[1]COG!C44+[1]COG!C45+[1]COG!C47+[1]COG!C49</f>
        <v>75170114</v>
      </c>
      <c r="E980" s="27">
        <f>62419953.81+[1]COG!C24+[1]COG!C26+[1]COG!C27+[1]COG!C28</f>
        <v>62419953.810000002</v>
      </c>
      <c r="F980" s="27">
        <f t="shared" si="8"/>
        <v>12750160.189999998</v>
      </c>
    </row>
    <row r="981" spans="2:9" x14ac:dyDescent="0.2">
      <c r="B981" s="43" t="s">
        <v>772</v>
      </c>
      <c r="C981" s="211">
        <v>0</v>
      </c>
      <c r="D981" s="211">
        <f>[1]COG!C24+[1]COG!C26+[1]COG!C27+[1]COG!C28</f>
        <v>0</v>
      </c>
      <c r="E981" s="211">
        <f>+[1]COG!C44+[1]COG!C45+[1]COG!C47+[1]COG!C49</f>
        <v>0</v>
      </c>
      <c r="F981" s="211">
        <f t="shared" si="8"/>
        <v>0</v>
      </c>
    </row>
    <row r="982" spans="2:9" x14ac:dyDescent="0.2">
      <c r="B982" s="43" t="s">
        <v>773</v>
      </c>
      <c r="C982" s="211">
        <v>0</v>
      </c>
      <c r="D982" s="27">
        <v>62419953.810000002</v>
      </c>
      <c r="E982" s="27">
        <f>+[1]COG!E77</f>
        <v>42271321.25</v>
      </c>
      <c r="F982" s="27">
        <f t="shared" si="8"/>
        <v>20148632.560000002</v>
      </c>
    </row>
    <row r="983" spans="2:9" x14ac:dyDescent="0.2">
      <c r="B983" s="43" t="s">
        <v>774</v>
      </c>
      <c r="C983" s="211">
        <v>0</v>
      </c>
      <c r="D983" s="27">
        <f>+[1]COG!E77</f>
        <v>42271321.25</v>
      </c>
      <c r="E983" s="27">
        <f>+[1]COG!F77</f>
        <v>42271321.25</v>
      </c>
      <c r="F983" s="211">
        <f t="shared" si="8"/>
        <v>0</v>
      </c>
    </row>
    <row r="984" spans="2:9" x14ac:dyDescent="0.2">
      <c r="B984" s="43" t="s">
        <v>775</v>
      </c>
      <c r="C984" s="211">
        <v>0</v>
      </c>
      <c r="D984" s="27">
        <f>+[1]COG!F77</f>
        <v>42271321.25</v>
      </c>
      <c r="E984" s="27">
        <f>+[1]COG!F77</f>
        <v>42271321.25</v>
      </c>
      <c r="F984" s="211">
        <f t="shared" si="8"/>
        <v>0</v>
      </c>
    </row>
    <row r="985" spans="2:9" x14ac:dyDescent="0.2">
      <c r="B985" s="43" t="s">
        <v>776</v>
      </c>
      <c r="C985" s="211">
        <v>0</v>
      </c>
      <c r="D985" s="27">
        <f>+[1]COG!F77</f>
        <v>42271321.25</v>
      </c>
      <c r="E985" s="211">
        <v>0</v>
      </c>
      <c r="F985" s="27">
        <f t="shared" si="8"/>
        <v>42271321.25</v>
      </c>
    </row>
    <row r="986" spans="2:9" x14ac:dyDescent="0.2">
      <c r="B986" s="45"/>
      <c r="C986" s="213"/>
      <c r="D986" s="213"/>
      <c r="E986" s="213"/>
      <c r="F986" s="213"/>
    </row>
    <row r="987" spans="2:9" x14ac:dyDescent="0.2">
      <c r="B987" s="214"/>
      <c r="C987" s="215">
        <f>SUM(C973:C986)</f>
        <v>0</v>
      </c>
      <c r="D987" s="216">
        <f>SUM(D973:D986)</f>
        <v>554373964.42000008</v>
      </c>
      <c r="E987" s="216">
        <f>SUM(E973:E986)</f>
        <v>554373964.42000008</v>
      </c>
      <c r="F987" s="215">
        <f>SUM(F973:F986)</f>
        <v>0</v>
      </c>
    </row>
    <row r="988" spans="2:9" x14ac:dyDescent="0.2">
      <c r="B988" s="214"/>
      <c r="C988" s="212"/>
      <c r="D988" s="212"/>
      <c r="E988" s="212"/>
      <c r="F988" s="212"/>
    </row>
    <row r="989" spans="2:9" x14ac:dyDescent="0.2">
      <c r="B989" s="214"/>
      <c r="C989" s="212"/>
      <c r="D989" s="212"/>
      <c r="E989" s="212"/>
      <c r="F989" s="212"/>
    </row>
    <row r="990" spans="2:9" x14ac:dyDescent="0.2">
      <c r="B990" s="83" t="s">
        <v>734</v>
      </c>
      <c r="C990" s="84" t="s">
        <v>114</v>
      </c>
      <c r="D990" s="120" t="s">
        <v>735</v>
      </c>
      <c r="E990" s="120" t="s">
        <v>736</v>
      </c>
      <c r="F990" s="120" t="s">
        <v>115</v>
      </c>
    </row>
    <row r="991" spans="2:9" x14ac:dyDescent="0.2">
      <c r="B991" s="51" t="s">
        <v>777</v>
      </c>
      <c r="C991" s="206"/>
      <c r="D991" s="207"/>
      <c r="E991" s="206"/>
      <c r="F991" s="206"/>
    </row>
    <row r="992" spans="2:9" x14ac:dyDescent="0.2">
      <c r="B992" s="43" t="s">
        <v>778</v>
      </c>
      <c r="C992" s="71">
        <v>0</v>
      </c>
      <c r="D992" s="71">
        <v>0</v>
      </c>
      <c r="E992" s="71">
        <v>0</v>
      </c>
      <c r="F992" s="71">
        <f t="shared" ref="F992:F994" si="9">+C992+D992-E992</f>
        <v>0</v>
      </c>
    </row>
    <row r="993" spans="2:6" x14ac:dyDescent="0.2">
      <c r="B993" s="43" t="s">
        <v>779</v>
      </c>
      <c r="C993" s="71">
        <v>0</v>
      </c>
      <c r="D993" s="71">
        <v>0</v>
      </c>
      <c r="E993" s="71">
        <v>0</v>
      </c>
      <c r="F993" s="71">
        <f t="shared" si="9"/>
        <v>0</v>
      </c>
    </row>
    <row r="994" spans="2:6" x14ac:dyDescent="0.2">
      <c r="B994" s="43" t="s">
        <v>780</v>
      </c>
      <c r="C994" s="71">
        <v>0</v>
      </c>
      <c r="D994" s="71">
        <v>0</v>
      </c>
      <c r="E994" s="71">
        <v>0</v>
      </c>
      <c r="F994" s="71">
        <f t="shared" si="9"/>
        <v>0</v>
      </c>
    </row>
    <row r="995" spans="2:6" x14ac:dyDescent="0.2">
      <c r="B995" s="54"/>
      <c r="C995" s="208"/>
      <c r="D995" s="209"/>
      <c r="E995" s="208"/>
      <c r="F995" s="208"/>
    </row>
    <row r="996" spans="2:6" x14ac:dyDescent="0.2">
      <c r="C996" s="126">
        <f>SUM(C991:C995)</f>
        <v>0</v>
      </c>
      <c r="D996" s="126">
        <f>SUM(D991:D995)</f>
        <v>0</v>
      </c>
      <c r="E996" s="126">
        <f>SUM(E991:E995)</f>
        <v>0</v>
      </c>
      <c r="F996" s="126">
        <f>SUM(F991:F995)</f>
        <v>0</v>
      </c>
    </row>
    <row r="998" spans="2:6" x14ac:dyDescent="0.2">
      <c r="B998" s="4" t="s">
        <v>781</v>
      </c>
    </row>
    <row r="999" spans="2:6" x14ac:dyDescent="0.2">
      <c r="B999" s="4"/>
    </row>
    <row r="1000" spans="2:6" x14ac:dyDescent="0.2">
      <c r="B1000" s="4"/>
    </row>
    <row r="1001" spans="2:6" x14ac:dyDescent="0.2">
      <c r="B1001" s="4"/>
    </row>
    <row r="1002" spans="2:6" ht="12.75" customHeight="1" x14ac:dyDescent="0.2"/>
    <row r="1005" spans="2:6" x14ac:dyDescent="0.2">
      <c r="B1005" s="113" t="s">
        <v>782</v>
      </c>
      <c r="D1005" s="217" t="s">
        <v>783</v>
      </c>
      <c r="E1005" s="217"/>
      <c r="F1005" s="217"/>
    </row>
    <row r="1006" spans="2:6" x14ac:dyDescent="0.2">
      <c r="B1006" s="113" t="s">
        <v>784</v>
      </c>
      <c r="D1006" s="218" t="s">
        <v>785</v>
      </c>
      <c r="E1006" s="218"/>
      <c r="F1006" s="218"/>
    </row>
    <row r="1007" spans="2:6" x14ac:dyDescent="0.2">
      <c r="B1007" s="219"/>
      <c r="D1007" s="218"/>
      <c r="E1007" s="218"/>
      <c r="F1007" s="218"/>
    </row>
  </sheetData>
  <mergeCells count="73">
    <mergeCell ref="D1007:F1007"/>
    <mergeCell ref="B930:C930"/>
    <mergeCell ref="B931:C931"/>
    <mergeCell ref="B932:C932"/>
    <mergeCell ref="B938:G938"/>
    <mergeCell ref="D1005:F1005"/>
    <mergeCell ref="D1006:F1006"/>
    <mergeCell ref="B923:C923"/>
    <mergeCell ref="B925:C925"/>
    <mergeCell ref="B926:C926"/>
    <mergeCell ref="B927:C927"/>
    <mergeCell ref="B928:C928"/>
    <mergeCell ref="B929:C929"/>
    <mergeCell ref="B917:C917"/>
    <mergeCell ref="B918:C918"/>
    <mergeCell ref="B919:C919"/>
    <mergeCell ref="B920:C920"/>
    <mergeCell ref="B921:C921"/>
    <mergeCell ref="B922:C922"/>
    <mergeCell ref="B911:C911"/>
    <mergeCell ref="B912:C912"/>
    <mergeCell ref="B913:C913"/>
    <mergeCell ref="B914:C914"/>
    <mergeCell ref="B915:C915"/>
    <mergeCell ref="B916:C916"/>
    <mergeCell ref="B905:C905"/>
    <mergeCell ref="B906:C906"/>
    <mergeCell ref="B907:C907"/>
    <mergeCell ref="B908:C908"/>
    <mergeCell ref="B909:C909"/>
    <mergeCell ref="B910:C910"/>
    <mergeCell ref="B899:E899"/>
    <mergeCell ref="B900:C900"/>
    <mergeCell ref="B901:C901"/>
    <mergeCell ref="B902:C902"/>
    <mergeCell ref="B903:C903"/>
    <mergeCell ref="B904:C904"/>
    <mergeCell ref="B877:C877"/>
    <mergeCell ref="B878:C878"/>
    <mergeCell ref="B879:C879"/>
    <mergeCell ref="B896:E896"/>
    <mergeCell ref="B897:E897"/>
    <mergeCell ref="B898:E898"/>
    <mergeCell ref="B871:C871"/>
    <mergeCell ref="B872:C872"/>
    <mergeCell ref="B873:C873"/>
    <mergeCell ref="B874:C874"/>
    <mergeCell ref="B875:C875"/>
    <mergeCell ref="B876:C876"/>
    <mergeCell ref="B864:E864"/>
    <mergeCell ref="B865:E865"/>
    <mergeCell ref="B866:C866"/>
    <mergeCell ref="B868:C868"/>
    <mergeCell ref="B869:C869"/>
    <mergeCell ref="B870:C870"/>
    <mergeCell ref="D376:E376"/>
    <mergeCell ref="D480:E480"/>
    <mergeCell ref="D488:E488"/>
    <mergeCell ref="D496:E496"/>
    <mergeCell ref="B862:E862"/>
    <mergeCell ref="B863:E863"/>
    <mergeCell ref="C176:E176"/>
    <mergeCell ref="D282:E282"/>
    <mergeCell ref="D304:E304"/>
    <mergeCell ref="D313:E313"/>
    <mergeCell ref="D322:E322"/>
    <mergeCell ref="D368:E368"/>
    <mergeCell ref="B1:G1"/>
    <mergeCell ref="B2:G2"/>
    <mergeCell ref="B3:G3"/>
    <mergeCell ref="B5:G5"/>
    <mergeCell ref="C122:G123"/>
    <mergeCell ref="C130:G133"/>
  </mergeCells>
  <dataValidations count="4">
    <dataValidation allowBlank="1" showInputMessage="1" showErrorMessage="1" prompt="Saldo final del periodo que corresponde la cuenta pública presentada (mensual:  enero, febrero, marzo, etc.; trimestral: 1er, 2do, 3ro. o 4to.)." sqref="C372 C326 C309 C190 C278 C287" xr:uid="{F084A98E-8032-4900-BC7F-45A73268F887}"/>
    <dataValidation allowBlank="1" showInputMessage="1" showErrorMessage="1" prompt="Características cualitativas significativas que les impacten financieramente." sqref="E372 E326 E309 D190:E190 E278 E287" xr:uid="{489F55FA-EA8E-44A0-A374-298F8D1432B6}"/>
    <dataValidation allowBlank="1" showInputMessage="1" showErrorMessage="1" prompt="Especificar origen de dicho recurso: Federal, Estatal, Municipal, Particulares." sqref="D372 D326 D309 D278 D287" xr:uid="{AB094C80-4438-4B49-8BB8-DC845BC13EF1}"/>
    <dataValidation allowBlank="1" showInputMessage="1" showErrorMessage="1" prompt="Corresponde al número de la cuenta de acuerdo al Plan de Cuentas emitido por el CONAC (DOF 22/11/2010)." sqref="B190" xr:uid="{5EFD68A5-FD27-4F5A-9D32-4052D10FA55B}"/>
  </dataValidations>
  <pageMargins left="0.70866141732283472" right="0.70866141732283472" top="0.74803149606299213" bottom="0.74803149606299213" header="0.31496062992125984" footer="0.31496062992125984"/>
  <pageSetup scale="51" fitToHeight="0" orientation="portrait" r:id="rId1"/>
  <headerFooter>
    <oddFooter>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NOTAS</vt:lpstr>
      <vt:lpstr>NOTAS!Área_de_impresión</vt:lpstr>
      <vt:lpstr>NOTAS!Títulos_a_imprimir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2026-01-28T14:46:10Z</dcterms:created>
  <dcterms:modified xsi:type="dcterms:W3CDTF">2026-01-28T14:46:42Z</dcterms:modified>
</cp:coreProperties>
</file>