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4to. Trimestre 2025\"/>
    </mc:Choice>
  </mc:AlternateContent>
  <xr:revisionPtr revIDLastSave="0" documentId="8_{45D53608-D00D-4595-899C-6D4D1A018901}" xr6:coauthVersionLast="47" xr6:coauthVersionMax="47" xr10:uidLastSave="{00000000-0000-0000-0000-000000000000}"/>
  <bookViews>
    <workbookView xWindow="15030" yWindow="3930" windowWidth="13680" windowHeight="8880" xr2:uid="{54C3BAAE-6334-4175-AB1E-CE7213F1C02D}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EAA!$A$1:$F$33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I21" i="1" s="1"/>
  <c r="D21" i="1"/>
  <c r="C21" i="1"/>
  <c r="B21" i="1"/>
  <c r="J21" i="1" s="1"/>
  <c r="D20" i="1"/>
  <c r="C20" i="1"/>
  <c r="B20" i="1"/>
  <c r="J20" i="1" s="1"/>
  <c r="D19" i="1"/>
  <c r="C19" i="1"/>
  <c r="E19" i="1" s="1"/>
  <c r="B19" i="1"/>
  <c r="J19" i="1" s="1"/>
  <c r="J18" i="1"/>
  <c r="D18" i="1"/>
  <c r="C18" i="1"/>
  <c r="B18" i="1"/>
  <c r="E18" i="1" s="1"/>
  <c r="E17" i="1"/>
  <c r="F17" i="1" s="1"/>
  <c r="D17" i="1"/>
  <c r="C17" i="1"/>
  <c r="B17" i="1"/>
  <c r="J17" i="1" s="1"/>
  <c r="D16" i="1"/>
  <c r="C16" i="1"/>
  <c r="B16" i="1"/>
  <c r="E16" i="1" s="1"/>
  <c r="J15" i="1"/>
  <c r="D15" i="1"/>
  <c r="C15" i="1"/>
  <c r="E15" i="1" s="1"/>
  <c r="B15" i="1"/>
  <c r="J14" i="1"/>
  <c r="D14" i="1"/>
  <c r="D12" i="1" s="1"/>
  <c r="C14" i="1"/>
  <c r="B14" i="1"/>
  <c r="E14" i="1" s="1"/>
  <c r="E13" i="1"/>
  <c r="I13" i="1" s="1"/>
  <c r="D13" i="1"/>
  <c r="C13" i="1"/>
  <c r="B13" i="1"/>
  <c r="J13" i="1" s="1"/>
  <c r="B12" i="1"/>
  <c r="J11" i="1"/>
  <c r="D11" i="1"/>
  <c r="C11" i="1"/>
  <c r="E11" i="1" s="1"/>
  <c r="B11" i="1"/>
  <c r="J10" i="1"/>
  <c r="D10" i="1"/>
  <c r="E10" i="1" s="1"/>
  <c r="C10" i="1"/>
  <c r="B10" i="1"/>
  <c r="E9" i="1"/>
  <c r="I9" i="1" s="1"/>
  <c r="D9" i="1"/>
  <c r="C9" i="1"/>
  <c r="B9" i="1"/>
  <c r="J9" i="1" s="1"/>
  <c r="D8" i="1"/>
  <c r="C8" i="1"/>
  <c r="B8" i="1"/>
  <c r="J8" i="1" s="1"/>
  <c r="J7" i="1"/>
  <c r="D7" i="1"/>
  <c r="C7" i="1"/>
  <c r="E7" i="1" s="1"/>
  <c r="B7" i="1"/>
  <c r="J6" i="1"/>
  <c r="D6" i="1"/>
  <c r="D4" i="1" s="1"/>
  <c r="C6" i="1"/>
  <c r="B6" i="1"/>
  <c r="E6" i="1" s="1"/>
  <c r="D5" i="1"/>
  <c r="C5" i="1"/>
  <c r="C4" i="1" s="1"/>
  <c r="B5" i="1"/>
  <c r="E5" i="1" s="1"/>
  <c r="I10" i="1" l="1"/>
  <c r="F10" i="1"/>
  <c r="I15" i="1"/>
  <c r="F15" i="1"/>
  <c r="D3" i="1"/>
  <c r="I18" i="1"/>
  <c r="F18" i="1"/>
  <c r="I14" i="1"/>
  <c r="F14" i="1"/>
  <c r="I16" i="1"/>
  <c r="F16" i="1"/>
  <c r="M17" i="1"/>
  <c r="N17" i="1"/>
  <c r="I11" i="1"/>
  <c r="F11" i="1"/>
  <c r="F5" i="1"/>
  <c r="I5" i="1"/>
  <c r="I7" i="1"/>
  <c r="F7" i="1"/>
  <c r="C3" i="1"/>
  <c r="E12" i="1"/>
  <c r="F12" i="1" s="1"/>
  <c r="I6" i="1"/>
  <c r="F6" i="1"/>
  <c r="I19" i="1"/>
  <c r="F19" i="1"/>
  <c r="B4" i="1"/>
  <c r="J16" i="1"/>
  <c r="I17" i="1"/>
  <c r="J5" i="1"/>
  <c r="E8" i="1"/>
  <c r="E20" i="1"/>
  <c r="F9" i="1"/>
  <c r="C12" i="1"/>
  <c r="F13" i="1"/>
  <c r="F21" i="1"/>
  <c r="F20" i="1" l="1"/>
  <c r="I20" i="1"/>
  <c r="N9" i="1"/>
  <c r="M9" i="1"/>
  <c r="N5" i="1"/>
  <c r="M5" i="1"/>
  <c r="N6" i="1"/>
  <c r="M6" i="1"/>
  <c r="N15" i="1"/>
  <c r="M15" i="1"/>
  <c r="N18" i="1"/>
  <c r="M18" i="1"/>
  <c r="N21" i="1"/>
  <c r="M21" i="1"/>
  <c r="N7" i="1"/>
  <c r="M7" i="1"/>
  <c r="N16" i="1"/>
  <c r="M16" i="1"/>
  <c r="F8" i="1"/>
  <c r="I8" i="1"/>
  <c r="E4" i="1"/>
  <c r="F4" i="1" s="1"/>
  <c r="B3" i="1"/>
  <c r="E3" i="1" s="1"/>
  <c r="F3" i="1" s="1"/>
  <c r="M10" i="1"/>
  <c r="N10" i="1"/>
  <c r="N11" i="1"/>
  <c r="M11" i="1"/>
  <c r="N13" i="1"/>
  <c r="M13" i="1"/>
  <c r="N19" i="1"/>
  <c r="M19" i="1"/>
  <c r="M14" i="1"/>
  <c r="N14" i="1"/>
  <c r="N8" i="1" l="1"/>
  <c r="M8" i="1"/>
  <c r="M20" i="1"/>
  <c r="N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ylugof</author>
  </authors>
  <commentList>
    <comment ref="N5" authorId="0" shapeId="0" xr:uid="{E4DAAADB-8E01-49BE-8044-89C94B513D4B}">
      <text>
        <r>
          <rPr>
            <b/>
            <sz val="9"/>
            <color indexed="81"/>
            <rFont val="Tahoma"/>
            <family val="2"/>
          </rPr>
          <t>C.P.:</t>
        </r>
        <r>
          <rPr>
            <sz val="9"/>
            <color indexed="81"/>
            <rFont val="Tahoma"/>
            <family val="2"/>
          </rPr>
          <t xml:space="preserve">
Aumento es Aplicación
Disminución es Origen</t>
        </r>
      </text>
    </comment>
  </commentList>
</comments>
</file>

<file path=xl/sharedStrings.xml><?xml version="1.0" encoding="utf-8"?>
<sst xmlns="http://schemas.openxmlformats.org/spreadsheetml/2006/main" count="63" uniqueCount="33">
  <si>
    <t>Fondos Guanajuato de Financiamiento
Estado Analítico del Activo
Del 1 de Enero al 31 de Diciembre de 2025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</si>
  <si>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</si>
  <si>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</si>
  <si>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</si>
  <si>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</si>
  <si>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</si>
  <si>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</si>
  <si>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</si>
  <si>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</si>
  <si>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</si>
  <si>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18 EAA-ESF 01</t>
  </si>
  <si>
    <t>19 EAA-CSF 01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</si>
  <si>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</si>
  <si>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</si>
  <si>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</si>
  <si>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</si>
  <si>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</si>
  <si>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</si>
  <si>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</si>
  <si>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</si>
  <si>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</si>
  <si>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</si>
  <si>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</si>
  <si>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</si>
  <si>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</si>
  <si>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</si>
  <si>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</si>
  <si>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</si>
  <si>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</si>
  <si>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 xml:space="preserve">        Ricardo Martínez Huaracha</t>
  </si>
  <si>
    <t>Fátima Karina López Jiménez</t>
  </si>
  <si>
    <t xml:space="preserve">      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</si>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</sst>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left" vertical="center" indent="1"/>
    </xf>
    <xf numFmtId="3" fontId="2" fillId="3" borderId="4" xfId="1" applyNumberFormat="1" applyFont="1" applyFill="1" applyBorder="1" applyAlignment="1">
      <alignment vertical="center" wrapText="1"/>
    </xf>
    <xf numFmtId="3" fontId="3" fillId="3" borderId="0" xfId="0" applyNumberFormat="1" applyFont="1" applyFill="1" applyProtection="1">
      <protection locked="0"/>
    </xf>
    <xf numFmtId="0" fontId="2" fillId="3" borderId="4" xfId="1" applyFont="1" applyFill="1" applyBorder="1" applyAlignment="1">
      <alignment horizontal="left" vertical="center" indent="2"/>
    </xf>
    <xf numFmtId="0" fontId="1" fillId="3" borderId="5" xfId="1" applyFill="1" applyBorder="1" applyAlignment="1">
      <alignment horizontal="left" vertical="top" indent="2"/>
    </xf>
    <xf numFmtId="3" fontId="1" fillId="3" borderId="5" xfId="1" applyNumberFormat="1" applyFill="1" applyBorder="1" applyAlignment="1">
      <alignment vertical="top" wrapText="1"/>
    </xf>
    <xf numFmtId="3" fontId="1" fillId="3" borderId="6" xfId="1" applyNumberFormat="1" applyFill="1" applyBorder="1" applyAlignment="1">
      <alignment vertical="top" wrapText="1"/>
    </xf>
    <xf numFmtId="164" fontId="2" fillId="3" borderId="0" xfId="1" applyNumberFormat="1" applyFont="1" applyFill="1" applyAlignment="1">
      <alignment vertical="center"/>
    </xf>
    <xf numFmtId="0" fontId="2" fillId="3" borderId="0" xfId="1" applyFont="1" applyFill="1" applyAlignment="1" applyProtection="1">
      <alignment vertical="center"/>
      <protection locked="0"/>
    </xf>
    <xf numFmtId="164" fontId="4" fillId="4" borderId="0" xfId="1" applyNumberFormat="1" applyFont="1" applyFill="1" applyAlignment="1">
      <alignment vertical="center"/>
    </xf>
    <xf numFmtId="0" fontId="1" fillId="3" borderId="7" xfId="1" applyFill="1" applyBorder="1" applyAlignment="1">
      <alignment horizontal="left" vertical="top" indent="2"/>
    </xf>
    <xf numFmtId="3" fontId="1" fillId="3" borderId="7" xfId="1" applyNumberFormat="1" applyFill="1" applyBorder="1" applyAlignment="1">
      <alignment vertical="top" wrapText="1"/>
    </xf>
    <xf numFmtId="3" fontId="1" fillId="3" borderId="8" xfId="1" applyNumberFormat="1" applyFill="1" applyBorder="1" applyAlignment="1">
      <alignment vertical="top" wrapText="1"/>
    </xf>
    <xf numFmtId="3" fontId="1" fillId="3" borderId="9" xfId="1" applyNumberFormat="1" applyFill="1" applyBorder="1" applyAlignment="1">
      <alignment vertical="top" wrapText="1"/>
    </xf>
    <xf numFmtId="164" fontId="5" fillId="3" borderId="0" xfId="1" applyNumberFormat="1" applyFont="1" applyFill="1" applyAlignment="1">
      <alignment vertical="center"/>
    </xf>
    <xf numFmtId="0" fontId="1" fillId="3" borderId="9" xfId="1" applyFill="1" applyBorder="1" applyAlignment="1">
      <alignment horizontal="left" vertical="top" indent="2"/>
    </xf>
    <xf numFmtId="0" fontId="1" fillId="3" borderId="8" xfId="1" applyFill="1" applyBorder="1" applyAlignment="1">
      <alignment horizontal="left" vertical="top" indent="2"/>
    </xf>
    <xf numFmtId="0" fontId="1" fillId="3" borderId="10" xfId="1" applyFill="1" applyBorder="1" applyAlignment="1">
      <alignment horizontal="left" vertical="top" indent="2"/>
    </xf>
    <xf numFmtId="3" fontId="1" fillId="3" borderId="10" xfId="1" applyNumberFormat="1" applyFill="1" applyBorder="1" applyAlignment="1">
      <alignment vertical="top" wrapText="1"/>
    </xf>
    <xf numFmtId="3" fontId="1" fillId="3" borderId="11" xfId="1" applyNumberFormat="1" applyFill="1" applyBorder="1" applyAlignment="1">
      <alignment vertical="top" wrapText="1"/>
    </xf>
    <xf numFmtId="0" fontId="1" fillId="3" borderId="11" xfId="1" applyFill="1" applyBorder="1" applyAlignment="1">
      <alignment horizontal="left" vertical="top" indent="2"/>
    </xf>
    <xf numFmtId="0" fontId="1" fillId="3" borderId="0" xfId="1" applyFill="1" applyAlignment="1" applyProtection="1">
      <alignment horizontal="left" vertical="top" indent="1"/>
      <protection locked="0"/>
    </xf>
    <xf numFmtId="0" fontId="1" fillId="3" borderId="0" xfId="1" applyFill="1" applyAlignment="1" applyProtection="1">
      <alignment horizontal="left" vertical="top" indent="19"/>
      <protection locked="0"/>
    </xf>
    <xf numFmtId="0" fontId="3" fillId="3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Normal 2 2" xfId="1" xr:uid="{3DDFDE41-8D12-41A3-89D0-55F0A18E6C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JUN%202025%20ARM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DIC%202025%20A%20ARMON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12\SOLO%20ARCHIVOS%20DEFINITIVOS\12_2025_EFP_FOFI.xlsx" TargetMode="External"/><Relationship Id="rId1" Type="http://schemas.openxmlformats.org/officeDocument/2006/relationships/externalLinkPath" Target="/Users/MA%20DE%20LOURDES/Documents/2025/ESTADOS%20FINANCIEROS%202025/12/SOLO%20ARCHIVOS%20DEFINITIVOS/12_2025_EFP_FOF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DIC%202025%20ARM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ENE%202025%20ARMO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MAR%202025%20ARMO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FEB%202025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15">
          <cell r="E15">
            <v>62838410.469999999</v>
          </cell>
        </row>
      </sheetData>
      <sheetData sheetId="3"/>
      <sheetData sheetId="4">
        <row r="14">
          <cell r="D14">
            <v>27500</v>
          </cell>
        </row>
      </sheetData>
      <sheetData sheetId="5">
        <row r="16">
          <cell r="G16">
            <v>650970769.70000005</v>
          </cell>
        </row>
        <row r="29">
          <cell r="G29">
            <v>1576205.4600000002</v>
          </cell>
        </row>
        <row r="42">
          <cell r="G42">
            <v>7821.13</v>
          </cell>
        </row>
        <row r="56">
          <cell r="G56">
            <v>0</v>
          </cell>
        </row>
        <row r="75">
          <cell r="G75">
            <v>15489933.220000001</v>
          </cell>
        </row>
        <row r="105">
          <cell r="G105">
            <v>1051193378.8500001</v>
          </cell>
        </row>
        <row r="122">
          <cell r="G122">
            <v>4516948.38</v>
          </cell>
        </row>
        <row r="141">
          <cell r="G141">
            <v>-2865794.98</v>
          </cell>
        </row>
        <row r="163">
          <cell r="G163">
            <v>-224371372.15000001</v>
          </cell>
        </row>
      </sheetData>
      <sheetData sheetId="6">
        <row r="30">
          <cell r="F30">
            <v>-1051705781.5400002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15">
          <cell r="E15">
            <v>107399909.43000002</v>
          </cell>
        </row>
      </sheetData>
      <sheetData sheetId="3"/>
      <sheetData sheetId="4">
        <row r="14">
          <cell r="D14">
            <v>0</v>
          </cell>
        </row>
      </sheetData>
      <sheetData sheetId="5">
        <row r="16">
          <cell r="H16">
            <v>1542908750.1700001</v>
          </cell>
          <cell r="I16">
            <v>1357327176.2200003</v>
          </cell>
        </row>
        <row r="29">
          <cell r="I29">
            <v>45411079.060000002</v>
          </cell>
        </row>
      </sheetData>
      <sheetData sheetId="6">
        <row r="30">
          <cell r="F30">
            <v>-1051705781.5400002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oct 25 elim"/>
      <sheetName val="RBM 2 con baja MIMI nov 25"/>
      <sheetName val="RBM"/>
      <sheetName val="AF VerticalHorizontal"/>
      <sheetName val="EA Comparativo"/>
      <sheetName val="ESF Comparativo"/>
    </sheetNames>
    <sheetDataSet>
      <sheetData sheetId="0"/>
      <sheetData sheetId="1">
        <row r="5">
          <cell r="B5">
            <v>836552343.64999998</v>
          </cell>
          <cell r="C5">
            <v>650970769.70000005</v>
          </cell>
        </row>
        <row r="6">
          <cell r="B6">
            <v>1190488.8199999998</v>
          </cell>
          <cell r="C6">
            <v>1576205.4600000002</v>
          </cell>
        </row>
        <row r="7">
          <cell r="B7">
            <v>7821.13</v>
          </cell>
          <cell r="C7">
            <v>7821.13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15489933.220000001</v>
          </cell>
          <cell r="C11">
            <v>15489933.220000001</v>
          </cell>
        </row>
        <row r="16">
          <cell r="B16">
            <v>0</v>
          </cell>
          <cell r="C16">
            <v>0</v>
          </cell>
        </row>
        <row r="17">
          <cell r="B17">
            <v>846925157.78000057</v>
          </cell>
          <cell r="C17">
            <v>1051193378.85</v>
          </cell>
        </row>
        <row r="18">
          <cell r="B18">
            <v>0</v>
          </cell>
          <cell r="C18">
            <v>0</v>
          </cell>
        </row>
        <row r="19">
          <cell r="B19">
            <v>4389969.0999999996</v>
          </cell>
          <cell r="C19">
            <v>4516948.38</v>
          </cell>
        </row>
        <row r="20">
          <cell r="B20">
            <v>0</v>
          </cell>
          <cell r="C20">
            <v>0</v>
          </cell>
        </row>
        <row r="21">
          <cell r="B21">
            <v>-2785081.74</v>
          </cell>
          <cell r="C21">
            <v>-2865794.98</v>
          </cell>
        </row>
        <row r="22">
          <cell r="B22">
            <v>0</v>
          </cell>
          <cell r="C22">
            <v>0</v>
          </cell>
        </row>
        <row r="23">
          <cell r="B23">
            <v>-220847141.63</v>
          </cell>
          <cell r="C23">
            <v>-224371372.15000001</v>
          </cell>
        </row>
        <row r="24">
          <cell r="B24">
            <v>0</v>
          </cell>
          <cell r="C24">
            <v>0</v>
          </cell>
        </row>
      </sheetData>
      <sheetData sheetId="2"/>
      <sheetData sheetId="3"/>
      <sheetData sheetId="4"/>
      <sheetData sheetId="5">
        <row r="5">
          <cell r="B5">
            <v>0</v>
          </cell>
          <cell r="C5">
            <v>185581573.94999993</v>
          </cell>
        </row>
        <row r="6">
          <cell r="B6">
            <v>385716.64000000036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204268221.06999946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126979.28000000026</v>
          </cell>
          <cell r="C17">
            <v>0</v>
          </cell>
        </row>
        <row r="18">
          <cell r="B18">
            <v>0</v>
          </cell>
          <cell r="C18">
            <v>0</v>
          </cell>
        </row>
        <row r="19">
          <cell r="B19">
            <v>0</v>
          </cell>
          <cell r="C19">
            <v>80713.239999999758</v>
          </cell>
        </row>
        <row r="20">
          <cell r="B20">
            <v>0</v>
          </cell>
          <cell r="C20">
            <v>0</v>
          </cell>
        </row>
        <row r="21">
          <cell r="B21">
            <v>0</v>
          </cell>
          <cell r="C21">
            <v>3524230.5200000107</v>
          </cell>
        </row>
        <row r="22">
          <cell r="B22">
            <v>0</v>
          </cell>
          <cell r="C22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44">
          <cell r="E44">
            <v>27266194.269999996</v>
          </cell>
        </row>
      </sheetData>
      <sheetData sheetId="3"/>
      <sheetData sheetId="4">
        <row r="25">
          <cell r="D25">
            <v>7821.13</v>
          </cell>
        </row>
      </sheetData>
      <sheetData sheetId="5">
        <row r="29">
          <cell r="H29">
            <v>45025362.419999994</v>
          </cell>
        </row>
        <row r="105">
          <cell r="H105">
            <v>763143668.32000065</v>
          </cell>
          <cell r="I105">
            <v>967411889.39000022</v>
          </cell>
        </row>
        <row r="122">
          <cell r="H122">
            <v>735000.34</v>
          </cell>
          <cell r="I122">
            <v>861979.62</v>
          </cell>
        </row>
        <row r="141">
          <cell r="H141">
            <v>851089.85</v>
          </cell>
          <cell r="I141">
            <v>770376.61</v>
          </cell>
        </row>
        <row r="163">
          <cell r="H163">
            <v>1802624007.4000001</v>
          </cell>
          <cell r="I163">
            <v>1799099776.8800001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15">
          <cell r="E15">
            <v>9155536.9600000009</v>
          </cell>
        </row>
      </sheetData>
      <sheetData sheetId="3"/>
      <sheetData sheetId="4">
        <row r="14">
          <cell r="D14">
            <v>27500</v>
          </cell>
        </row>
      </sheetData>
      <sheetData sheetId="5">
        <row r="16">
          <cell r="G16">
            <v>650970769.70000005</v>
          </cell>
        </row>
        <row r="42">
          <cell r="H42">
            <v>0</v>
          </cell>
          <cell r="I42">
            <v>0</v>
          </cell>
        </row>
        <row r="56">
          <cell r="H56">
            <v>0</v>
          </cell>
          <cell r="I56">
            <v>0</v>
          </cell>
        </row>
        <row r="65">
          <cell r="G65">
            <v>0</v>
          </cell>
          <cell r="H65">
            <v>0</v>
          </cell>
          <cell r="I65">
            <v>0</v>
          </cell>
        </row>
        <row r="68">
          <cell r="G68">
            <v>0</v>
          </cell>
          <cell r="H68">
            <v>0</v>
          </cell>
          <cell r="I68">
            <v>0</v>
          </cell>
        </row>
        <row r="75">
          <cell r="H75">
            <v>0</v>
          </cell>
          <cell r="I75">
            <v>0</v>
          </cell>
        </row>
        <row r="98">
          <cell r="H98">
            <v>0</v>
          </cell>
        </row>
        <row r="112">
          <cell r="H112">
            <v>0</v>
          </cell>
        </row>
        <row r="135">
          <cell r="H135">
            <v>0</v>
          </cell>
        </row>
        <row r="152">
          <cell r="H152">
            <v>0</v>
          </cell>
        </row>
        <row r="178">
          <cell r="G178">
            <v>0</v>
          </cell>
          <cell r="H178">
            <v>0</v>
          </cell>
        </row>
      </sheetData>
      <sheetData sheetId="6">
        <row r="30">
          <cell r="F30">
            <v>-1051705781.5400002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VARIAC"/>
      <sheetName val="movs"/>
      <sheetName val="catal-cnbv"/>
      <sheetName val="ahorro-des 2023-24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15">
          <cell r="E15">
            <v>33183132.74000001</v>
          </cell>
        </row>
      </sheetData>
      <sheetData sheetId="3"/>
      <sheetData sheetId="4">
        <row r="14">
          <cell r="D14">
            <v>27500</v>
          </cell>
        </row>
      </sheetData>
      <sheetData sheetId="5">
        <row r="16">
          <cell r="G16">
            <v>650970769.70000005</v>
          </cell>
        </row>
        <row r="98">
          <cell r="G98">
            <v>0</v>
          </cell>
        </row>
        <row r="112">
          <cell r="G112">
            <v>0</v>
          </cell>
        </row>
        <row r="135">
          <cell r="G135">
            <v>0</v>
          </cell>
        </row>
        <row r="152">
          <cell r="G152">
            <v>0</v>
          </cell>
        </row>
      </sheetData>
      <sheetData sheetId="6">
        <row r="30">
          <cell r="F30">
            <v>-1051705781.5400002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catal-cnbv"/>
      <sheetName val="ahorro-des 2023-24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6">
          <cell r="G16">
            <v>650970769.70000005</v>
          </cell>
        </row>
        <row r="98">
          <cell r="I98">
            <v>0</v>
          </cell>
        </row>
        <row r="112">
          <cell r="I112">
            <v>0</v>
          </cell>
        </row>
        <row r="135">
          <cell r="I135">
            <v>0</v>
          </cell>
        </row>
        <row r="152">
          <cell r="I152">
            <v>0</v>
          </cell>
        </row>
        <row r="178">
          <cell r="I17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4044A-4380-49B8-A5E2-71F51B38C7C4}">
  <sheetPr>
    <tabColor rgb="FF0000FF"/>
    <pageSetUpPr fitToPage="1"/>
  </sheetPr>
  <dimension ref="A1:U33"/>
  <sheetViews>
    <sheetView tabSelected="1" zoomScale="80" zoomScaleNormal="80" workbookViewId="0">
      <selection activeCell="I28" sqref="I28"/>
    </sheetView>
  </sheetViews>
  <sheetFormatPr baseColWidth="10" defaultColWidth="12" defaultRowHeight="12.75" x14ac:dyDescent="0.2"/>
  <cols>
    <col min="1" max="1" width="68.83203125" style="4" customWidth="1"/>
    <col min="2" max="2" width="20.1640625" style="4" customWidth="1"/>
    <col min="3" max="5" width="20.33203125" style="4" customWidth="1"/>
    <col min="6" max="6" width="18.33203125" style="4" customWidth="1"/>
    <col min="7" max="8" width="12" style="4"/>
    <col min="9" max="9" width="16.33203125" style="4" bestFit="1" customWidth="1"/>
    <col min="10" max="10" width="17.5" style="4" bestFit="1" customWidth="1"/>
    <col min="11" max="12" width="12" style="4"/>
    <col min="13" max="13" width="18.5" style="4" bestFit="1" customWidth="1"/>
    <col min="14" max="14" width="17.83203125" style="4" bestFit="1" customWidth="1"/>
    <col min="15" max="16384" width="12" style="4"/>
  </cols>
  <sheetData>
    <row r="1" spans="1:21" ht="63" customHeight="1" x14ac:dyDescent="0.2">
      <c r="A1" s="1" t="s">
        <v>0</v>
      </c>
      <c r="B1" s="2"/>
      <c r="C1" s="2"/>
      <c r="D1" s="2"/>
      <c r="E1" s="2"/>
      <c r="F1" s="3"/>
    </row>
    <row r="2" spans="1:21" ht="29.25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21" ht="16.5" customHeight="1" x14ac:dyDescent="0.2">
      <c r="A3" s="7" t="s">
        <v>7</v>
      </c>
      <c r="B3" s="8">
        <f>+B4+B12</f>
        <v>1496517889.6100001</v>
      </c>
      <c r="C3" s="8">
        <f>+C4+C12</f>
        <v>4155287878.500001</v>
      </c>
      <c r="D3" s="8">
        <f t="shared" ref="D3" si="0">+D4+D12</f>
        <v>4170882277.7800007</v>
      </c>
      <c r="E3" s="8">
        <f t="shared" ref="E3:E21" si="1">+B3+C3-D3</f>
        <v>1480923490.3299999</v>
      </c>
      <c r="F3" s="8">
        <f>+E3-B3</f>
        <v>-15594399.28000021</v>
      </c>
      <c r="U3" s="9"/>
    </row>
    <row r="4" spans="1:21" ht="15.75" customHeight="1" x14ac:dyDescent="0.2">
      <c r="A4" s="10" t="s">
        <v>8</v>
      </c>
      <c r="B4" s="8">
        <f>SUM(B5:B11)</f>
        <v>668044729.51000011</v>
      </c>
      <c r="C4" s="8">
        <f>SUM(C5:C11)</f>
        <v>1587934112.5900002</v>
      </c>
      <c r="D4" s="8">
        <f>SUM(D5:D11)</f>
        <v>1402738255.2800002</v>
      </c>
      <c r="E4" s="8">
        <f t="shared" si="1"/>
        <v>853240586.82000017</v>
      </c>
      <c r="F4" s="8">
        <f t="shared" ref="F4:F21" si="2">+E4-B4</f>
        <v>185195857.31000006</v>
      </c>
      <c r="U4" s="9"/>
    </row>
    <row r="5" spans="1:21" ht="16.5" customHeight="1" x14ac:dyDescent="0.2">
      <c r="A5" s="11" t="s">
        <v>9</v>
      </c>
      <c r="B5" s="12">
        <f>[1]RAA!$G$16</f>
        <v>650970769.70000005</v>
      </c>
      <c r="C5" s="13">
        <f>[2]RAA!$H$16</f>
        <v>1542908750.1700001</v>
      </c>
      <c r="D5" s="12">
        <f>[2]RAA!$I$16</f>
        <v>1357327176.2200003</v>
      </c>
      <c r="E5" s="13">
        <f t="shared" si="1"/>
        <v>836552343.64999962</v>
      </c>
      <c r="F5" s="13">
        <f t="shared" si="2"/>
        <v>185581573.94999957</v>
      </c>
      <c r="I5" s="14">
        <f>+$E$5-[3]ESF!$B$5</f>
        <v>0</v>
      </c>
      <c r="J5" s="14">
        <f>+$B$5-[3]ESF!$C$5</f>
        <v>0</v>
      </c>
      <c r="K5" s="15" t="s">
        <v>10</v>
      </c>
      <c r="M5" s="16">
        <f>+$F$5-[3]CSF!$B$5-[3]CSF!$C$5</f>
        <v>-3.5762786865234375E-7</v>
      </c>
      <c r="N5" s="16">
        <f>+$F$5+[3]CSF!$B$5+[3]CSF!$C$5</f>
        <v>371163147.8999995</v>
      </c>
      <c r="O5" s="15" t="s">
        <v>11</v>
      </c>
      <c r="U5" s="9"/>
    </row>
    <row r="6" spans="1:21" ht="16.5" customHeight="1" x14ac:dyDescent="0.2">
      <c r="A6" s="17" t="s">
        <v>12</v>
      </c>
      <c r="B6" s="18">
        <f>[1]RAA!$G$29</f>
        <v>1576205.4600000002</v>
      </c>
      <c r="C6" s="19">
        <f>[4]RAA!$H$29</f>
        <v>45025362.419999994</v>
      </c>
      <c r="D6" s="18">
        <f>[2]RAA!$I$29</f>
        <v>45411079.060000002</v>
      </c>
      <c r="E6" s="20">
        <f t="shared" si="1"/>
        <v>1190488.8199999928</v>
      </c>
      <c r="F6" s="19">
        <f t="shared" si="2"/>
        <v>-385716.64000000735</v>
      </c>
      <c r="I6" s="14">
        <f>+$E$6-[3]ESF!$B$6</f>
        <v>-6.9849193096160889E-9</v>
      </c>
      <c r="J6" s="14">
        <f>+$B$6-[3]ESF!$C$6</f>
        <v>0</v>
      </c>
      <c r="K6" s="15" t="s">
        <v>10</v>
      </c>
      <c r="M6" s="21">
        <f>-$F$6-[3]CSF!$B$6-[3]CSF!$C$6</f>
        <v>6.9849193096160889E-9</v>
      </c>
      <c r="N6" s="16">
        <f>+$F$6+[3]CSF!$B$6+[3]CSF!$C$6</f>
        <v>-6.9849193096160889E-9</v>
      </c>
      <c r="O6" s="15" t="s">
        <v>11</v>
      </c>
      <c r="U6" s="9"/>
    </row>
    <row r="7" spans="1:21" ht="14.25" customHeight="1" x14ac:dyDescent="0.2">
      <c r="A7" s="17" t="s">
        <v>13</v>
      </c>
      <c r="B7" s="20">
        <f>[1]RAA!$G$42</f>
        <v>7821.13</v>
      </c>
      <c r="C7" s="20">
        <f>[5]RAA!$H$42</f>
        <v>0</v>
      </c>
      <c r="D7" s="18">
        <f>[5]RAA!$I$42</f>
        <v>0</v>
      </c>
      <c r="E7" s="19">
        <f t="shared" si="1"/>
        <v>7821.13</v>
      </c>
      <c r="F7" s="20">
        <f t="shared" si="2"/>
        <v>0</v>
      </c>
      <c r="I7" s="14">
        <f>+$E$7-[3]ESF!$B$7</f>
        <v>0</v>
      </c>
      <c r="J7" s="14">
        <f>+$B$7-[3]ESF!$C$7</f>
        <v>0</v>
      </c>
      <c r="K7" s="15" t="s">
        <v>10</v>
      </c>
      <c r="M7" s="16">
        <f>-$F$7-[3]CSF!$B$7-[3]CSF!$C$7</f>
        <v>0</v>
      </c>
      <c r="N7" s="14">
        <f>+$F$7+[3]CSF!$B$7+[3]CSF!$C$7</f>
        <v>0</v>
      </c>
      <c r="O7" s="15" t="s">
        <v>11</v>
      </c>
      <c r="U7" s="9"/>
    </row>
    <row r="8" spans="1:21" ht="14.25" customHeight="1" x14ac:dyDescent="0.2">
      <c r="A8" s="17" t="s">
        <v>14</v>
      </c>
      <c r="B8" s="19">
        <f>[1]RAA!$G$56</f>
        <v>0</v>
      </c>
      <c r="C8" s="20">
        <f>[5]RAA!$H$56</f>
        <v>0</v>
      </c>
      <c r="D8" s="18">
        <f>[5]RAA!$I$56</f>
        <v>0</v>
      </c>
      <c r="E8" s="18">
        <f t="shared" si="1"/>
        <v>0</v>
      </c>
      <c r="F8" s="20">
        <f t="shared" si="2"/>
        <v>0</v>
      </c>
      <c r="I8" s="14">
        <f>+$E$8-[3]ESF!$B$8</f>
        <v>0</v>
      </c>
      <c r="J8" s="14">
        <f>+$B$8-[3]ESF!$C$8</f>
        <v>0</v>
      </c>
      <c r="K8" s="15" t="s">
        <v>10</v>
      </c>
      <c r="M8" s="14">
        <f>+$F$8-[3]CSF!$B$8-[3]CSF!$C$8</f>
        <v>0</v>
      </c>
      <c r="N8" s="14">
        <f>+$F$8+[3]CSF!$B$8+[3]CSF!$C$8</f>
        <v>0</v>
      </c>
      <c r="O8" s="15" t="s">
        <v>11</v>
      </c>
      <c r="U8" s="9"/>
    </row>
    <row r="9" spans="1:21" ht="15" customHeight="1" x14ac:dyDescent="0.2">
      <c r="A9" s="22" t="s">
        <v>15</v>
      </c>
      <c r="B9" s="18">
        <f>[5]RAA!$G$65</f>
        <v>0</v>
      </c>
      <c r="C9" s="20">
        <f>[5]RAA!$H$65</f>
        <v>0</v>
      </c>
      <c r="D9" s="18">
        <f>[5]RAA!$I$65</f>
        <v>0</v>
      </c>
      <c r="E9" s="18">
        <f t="shared" si="1"/>
        <v>0</v>
      </c>
      <c r="F9" s="20">
        <f t="shared" si="2"/>
        <v>0</v>
      </c>
      <c r="I9" s="14">
        <f>+$E$9-[3]ESF!$B$9</f>
        <v>0</v>
      </c>
      <c r="J9" s="14">
        <f>+$B$9-[3]ESF!$C$9</f>
        <v>0</v>
      </c>
      <c r="K9" s="15" t="s">
        <v>10</v>
      </c>
      <c r="M9" s="14">
        <f>+$F$9-[3]CSF!$B$9-[3]CSF!$C$9</f>
        <v>0</v>
      </c>
      <c r="N9" s="14">
        <f>+$F$9+[3]CSF!$B$9+[3]CSF!$C$9</f>
        <v>0</v>
      </c>
      <c r="O9" s="15" t="s">
        <v>11</v>
      </c>
      <c r="U9" s="9"/>
    </row>
    <row r="10" spans="1:21" ht="16.5" customHeight="1" x14ac:dyDescent="0.2">
      <c r="A10" s="23" t="s">
        <v>16</v>
      </c>
      <c r="B10" s="20">
        <f>[5]RAA!$G$68</f>
        <v>0</v>
      </c>
      <c r="C10" s="19">
        <f>[5]RAA!$H$68</f>
        <v>0</v>
      </c>
      <c r="D10" s="20">
        <f>[5]RAA!$I$68</f>
        <v>0</v>
      </c>
      <c r="E10" s="20">
        <f t="shared" si="1"/>
        <v>0</v>
      </c>
      <c r="F10" s="20">
        <f t="shared" si="2"/>
        <v>0</v>
      </c>
      <c r="I10" s="14">
        <f>+$E$10-[3]ESF!$B$10</f>
        <v>0</v>
      </c>
      <c r="J10" s="14">
        <f>+$B$10-[3]ESF!$C$10</f>
        <v>0</v>
      </c>
      <c r="K10" s="15" t="s">
        <v>10</v>
      </c>
      <c r="M10" s="14">
        <f>+$F$10-[3]CSF!$B$10-[3]CSF!$C$10</f>
        <v>0</v>
      </c>
      <c r="N10" s="14">
        <f>+$F$10+[3]CSF!$B$10+[3]CSF!$C$10</f>
        <v>0</v>
      </c>
      <c r="O10" s="15" t="s">
        <v>11</v>
      </c>
      <c r="U10" s="9"/>
    </row>
    <row r="11" spans="1:21" ht="15.75" customHeight="1" x14ac:dyDescent="0.2">
      <c r="A11" s="24" t="s">
        <v>17</v>
      </c>
      <c r="B11" s="25">
        <f>[1]RAA!$G$75</f>
        <v>15489933.220000001</v>
      </c>
      <c r="C11" s="25">
        <f>[5]RAA!$H$75</f>
        <v>0</v>
      </c>
      <c r="D11" s="26">
        <f>[5]RAA!$I$75</f>
        <v>0</v>
      </c>
      <c r="E11" s="25">
        <f t="shared" si="1"/>
        <v>15489933.220000001</v>
      </c>
      <c r="F11" s="25">
        <f t="shared" si="2"/>
        <v>0</v>
      </c>
      <c r="I11" s="14">
        <f>+$E$11-[3]ESF!$B$11</f>
        <v>0</v>
      </c>
      <c r="J11" s="14">
        <f>+$B$11-[3]ESF!$C$11</f>
        <v>0</v>
      </c>
      <c r="K11" s="15" t="s">
        <v>10</v>
      </c>
      <c r="M11" s="14">
        <f>+$F$11-[3]CSF!$B$11-[3]CSF!$C$11</f>
        <v>0</v>
      </c>
      <c r="N11" s="14">
        <f>+$F$11+[3]CSF!$B$11+[3]CSF!$C$11</f>
        <v>0</v>
      </c>
      <c r="O11" s="15" t="s">
        <v>11</v>
      </c>
      <c r="U11" s="9"/>
    </row>
    <row r="12" spans="1:21" ht="15.75" customHeight="1" x14ac:dyDescent="0.2">
      <c r="A12" s="10" t="s">
        <v>18</v>
      </c>
      <c r="B12" s="8">
        <f>SUM(B13:B21)</f>
        <v>828473160.10000014</v>
      </c>
      <c r="C12" s="8">
        <f>SUM(C13:C21)</f>
        <v>2567353765.9100008</v>
      </c>
      <c r="D12" s="8">
        <f>SUM(D13:D21)</f>
        <v>2768144022.5000005</v>
      </c>
      <c r="E12" s="8">
        <f t="shared" si="1"/>
        <v>627682903.51000071</v>
      </c>
      <c r="F12" s="8">
        <f t="shared" si="2"/>
        <v>-200790256.58999944</v>
      </c>
      <c r="U12" s="9"/>
    </row>
    <row r="13" spans="1:21" ht="16.5" customHeight="1" x14ac:dyDescent="0.2">
      <c r="A13" s="11" t="s">
        <v>19</v>
      </c>
      <c r="B13" s="12">
        <f>[6]RAA!$G$98</f>
        <v>0</v>
      </c>
      <c r="C13" s="12">
        <f>[5]RAA!$H$98</f>
        <v>0</v>
      </c>
      <c r="D13" s="12">
        <f>[7]RAA!$I$98</f>
        <v>0</v>
      </c>
      <c r="E13" s="12">
        <f t="shared" si="1"/>
        <v>0</v>
      </c>
      <c r="F13" s="12">
        <f t="shared" si="2"/>
        <v>0</v>
      </c>
      <c r="I13" s="14">
        <f>+$E$13-[3]ESF!$B$16</f>
        <v>0</v>
      </c>
      <c r="J13" s="14">
        <f>+$B$13-[3]ESF!$C$16</f>
        <v>0</v>
      </c>
      <c r="K13" s="15" t="s">
        <v>10</v>
      </c>
      <c r="M13" s="14">
        <f>+$F$13-[3]CSF!$B$14-[3]CSF!$C$14</f>
        <v>0</v>
      </c>
      <c r="N13" s="14">
        <f>+$F$13+[3]CSF!$B$14+[3]CSF!$C$14</f>
        <v>0</v>
      </c>
      <c r="O13" s="15" t="s">
        <v>11</v>
      </c>
      <c r="U13" s="9"/>
    </row>
    <row r="14" spans="1:21" ht="16.5" customHeight="1" x14ac:dyDescent="0.2">
      <c r="A14" s="17" t="s">
        <v>20</v>
      </c>
      <c r="B14" s="20">
        <f>[1]RAA!$G$105</f>
        <v>1051193378.8500001</v>
      </c>
      <c r="C14" s="18">
        <f>[4]RAA!$H$105</f>
        <v>763143668.32000065</v>
      </c>
      <c r="D14" s="18">
        <f>[4]RAA!$I$105</f>
        <v>967411889.39000022</v>
      </c>
      <c r="E14" s="20">
        <f t="shared" si="1"/>
        <v>846925157.78000057</v>
      </c>
      <c r="F14" s="20">
        <f t="shared" si="2"/>
        <v>-204268221.06999958</v>
      </c>
      <c r="I14" s="14">
        <f>+$E$14-[3]ESF!$B$17</f>
        <v>0</v>
      </c>
      <c r="J14" s="14">
        <f>+$B$14-[3]ESF!$C$17</f>
        <v>0</v>
      </c>
      <c r="K14" s="15" t="s">
        <v>10</v>
      </c>
      <c r="M14" s="16">
        <f>+$F$14-[3]CSF!$B$15-[3]CSF!$C$15</f>
        <v>-408536442.13999903</v>
      </c>
      <c r="N14" s="14">
        <f>-$F$14+[3]CSF!$B$15+[3]CSF!$C$15</f>
        <v>408536442.13999903</v>
      </c>
      <c r="O14" s="15" t="s">
        <v>11</v>
      </c>
      <c r="U14" s="9"/>
    </row>
    <row r="15" spans="1:21" ht="17.25" customHeight="1" x14ac:dyDescent="0.2">
      <c r="A15" s="22" t="s">
        <v>21</v>
      </c>
      <c r="B15" s="19">
        <f>[6]RAA!$G$112</f>
        <v>0</v>
      </c>
      <c r="C15" s="20">
        <f>[5]RAA!$H$112</f>
        <v>0</v>
      </c>
      <c r="D15" s="20">
        <f>[7]RAA!$I$112</f>
        <v>0</v>
      </c>
      <c r="E15" s="19">
        <f t="shared" si="1"/>
        <v>0</v>
      </c>
      <c r="F15" s="19">
        <f t="shared" si="2"/>
        <v>0</v>
      </c>
      <c r="I15" s="14">
        <f>+$E$15-[3]ESF!$B$18</f>
        <v>0</v>
      </c>
      <c r="J15" s="14">
        <f>+$B$15-[3]ESF!$C$18</f>
        <v>0</v>
      </c>
      <c r="K15" s="15" t="s">
        <v>10</v>
      </c>
      <c r="M15" s="14">
        <f>+$F$15-[3]CSF!$B$16-[3]CSF!$C$16</f>
        <v>0</v>
      </c>
      <c r="N15" s="14">
        <f>+$F$15+[3]CSF!$B$16+[3]CSF!$C$16</f>
        <v>0</v>
      </c>
      <c r="O15" s="15" t="s">
        <v>11</v>
      </c>
      <c r="U15" s="9"/>
    </row>
    <row r="16" spans="1:21" ht="15.75" customHeight="1" x14ac:dyDescent="0.2">
      <c r="A16" s="23" t="s">
        <v>22</v>
      </c>
      <c r="B16" s="18">
        <f>[1]RAA!$G$122</f>
        <v>4516948.38</v>
      </c>
      <c r="C16" s="19">
        <f>[4]RAA!$H$122</f>
        <v>735000.34</v>
      </c>
      <c r="D16" s="19">
        <f>[4]RAA!$I$122</f>
        <v>861979.62</v>
      </c>
      <c r="E16" s="18">
        <f t="shared" si="1"/>
        <v>4389969.0999999996</v>
      </c>
      <c r="F16" s="20">
        <f t="shared" si="2"/>
        <v>-126979.28000000026</v>
      </c>
      <c r="I16" s="14">
        <f>+$E$16-[3]ESF!$B$19</f>
        <v>0</v>
      </c>
      <c r="J16" s="14">
        <f>+$B$16-[3]ESF!$C$19</f>
        <v>0</v>
      </c>
      <c r="K16" s="15" t="s">
        <v>10</v>
      </c>
      <c r="M16" s="14">
        <f>-$F$16-[3]CSF!$B$17-[3]CSF!$C$17</f>
        <v>0</v>
      </c>
      <c r="N16" s="14">
        <f>+$F$16+[3]CSF!$B$17+[3]CSF!$C$17</f>
        <v>0</v>
      </c>
      <c r="O16" s="15" t="s">
        <v>11</v>
      </c>
      <c r="U16" s="9"/>
    </row>
    <row r="17" spans="1:21" ht="17.25" customHeight="1" x14ac:dyDescent="0.2">
      <c r="A17" s="17" t="s">
        <v>23</v>
      </c>
      <c r="B17" s="18">
        <f>[6]RAA!$G$135</f>
        <v>0</v>
      </c>
      <c r="C17" s="20">
        <f>[5]RAA!$H$135</f>
        <v>0</v>
      </c>
      <c r="D17" s="18">
        <f>[7]RAA!$I$135</f>
        <v>0</v>
      </c>
      <c r="E17" s="18">
        <f t="shared" si="1"/>
        <v>0</v>
      </c>
      <c r="F17" s="20">
        <f t="shared" si="2"/>
        <v>0</v>
      </c>
      <c r="I17" s="14">
        <f>+$E$17-[3]ESF!$B$20</f>
        <v>0</v>
      </c>
      <c r="J17" s="14">
        <f>+$B$17-[3]ESF!$C$20</f>
        <v>0</v>
      </c>
      <c r="K17" s="15" t="s">
        <v>10</v>
      </c>
      <c r="M17" s="14">
        <f>+$F$17-[3]CSF!$B$18-[3]CSF!$C$18</f>
        <v>0</v>
      </c>
      <c r="N17" s="14">
        <f>+$F$17+[3]CSF!$B$18+[3]CSF!$C$18</f>
        <v>0</v>
      </c>
      <c r="O17" s="15" t="s">
        <v>11</v>
      </c>
      <c r="U17" s="9"/>
    </row>
    <row r="18" spans="1:21" ht="16.5" customHeight="1" x14ac:dyDescent="0.2">
      <c r="A18" s="22" t="s">
        <v>24</v>
      </c>
      <c r="B18" s="18">
        <f>[1]RAA!$G$141</f>
        <v>-2865794.98</v>
      </c>
      <c r="C18" s="20">
        <f>[4]RAA!$H$141</f>
        <v>851089.85</v>
      </c>
      <c r="D18" s="18">
        <f>[4]RAA!$I$141</f>
        <v>770376.61</v>
      </c>
      <c r="E18" s="18">
        <f t="shared" si="1"/>
        <v>-2785081.7399999998</v>
      </c>
      <c r="F18" s="20">
        <f t="shared" si="2"/>
        <v>80713.240000000224</v>
      </c>
      <c r="I18" s="14">
        <f>+$E$18-[3]ESF!$B$21</f>
        <v>0</v>
      </c>
      <c r="J18" s="14">
        <f>+$B$18-[3]ESF!$C$21</f>
        <v>0</v>
      </c>
      <c r="K18" s="15" t="s">
        <v>10</v>
      </c>
      <c r="M18" s="16">
        <f>-$F$18-[3]CSF!$B$19-[3]CSF!$C$19</f>
        <v>-161426.47999999998</v>
      </c>
      <c r="N18" s="14">
        <f>+$F$18+[3]CSF!$B$19+[3]CSF!$C$19</f>
        <v>161426.47999999998</v>
      </c>
      <c r="O18" s="15" t="s">
        <v>11</v>
      </c>
      <c r="U18" s="9"/>
    </row>
    <row r="19" spans="1:21" ht="15" customHeight="1" x14ac:dyDescent="0.2">
      <c r="A19" s="23" t="s">
        <v>25</v>
      </c>
      <c r="B19" s="18">
        <f>[6]RAA!$G$152</f>
        <v>0</v>
      </c>
      <c r="C19" s="20">
        <f>[5]RAA!$H$152</f>
        <v>0</v>
      </c>
      <c r="D19" s="20">
        <f>[7]RAA!$I$152</f>
        <v>0</v>
      </c>
      <c r="E19" s="18">
        <f t="shared" si="1"/>
        <v>0</v>
      </c>
      <c r="F19" s="20">
        <f t="shared" si="2"/>
        <v>0</v>
      </c>
      <c r="I19" s="14">
        <f>+$E$19-[3]ESF!$B$22</f>
        <v>0</v>
      </c>
      <c r="J19" s="14">
        <f>+$B$19-[3]ESF!$C$22</f>
        <v>0</v>
      </c>
      <c r="K19" s="15" t="s">
        <v>10</v>
      </c>
      <c r="M19" s="14">
        <f>+$F$19-[3]CSF!$B$20-[3]CSF!$C$20</f>
        <v>0</v>
      </c>
      <c r="N19" s="14">
        <f>+$F$19+[3]CSF!$B$20+[3]CSF!$C$20</f>
        <v>0</v>
      </c>
      <c r="O19" s="15" t="s">
        <v>11</v>
      </c>
      <c r="U19" s="9"/>
    </row>
    <row r="20" spans="1:21" ht="16.5" customHeight="1" x14ac:dyDescent="0.2">
      <c r="A20" s="22" t="s">
        <v>26</v>
      </c>
      <c r="B20" s="20">
        <f>[1]RAA!$G$163</f>
        <v>-224371372.15000001</v>
      </c>
      <c r="C20" s="20">
        <f>[4]RAA!$H$163</f>
        <v>1802624007.4000001</v>
      </c>
      <c r="D20" s="19">
        <f>[4]RAA!$I$163</f>
        <v>1799099776.8800001</v>
      </c>
      <c r="E20" s="20">
        <f t="shared" si="1"/>
        <v>-220847141.63000011</v>
      </c>
      <c r="F20" s="20">
        <f t="shared" si="2"/>
        <v>3524230.5199998915</v>
      </c>
      <c r="I20" s="14">
        <f>+$E$20-[3]ESF!$B$23</f>
        <v>0</v>
      </c>
      <c r="J20" s="14">
        <f>+$B$20-[3]ESF!$C$23</f>
        <v>0</v>
      </c>
      <c r="K20" s="15" t="s">
        <v>10</v>
      </c>
      <c r="M20" s="16">
        <f>+$F$20-[3]CSF!$B$21-[3]CSF!$C$21</f>
        <v>-1.1920928955078125E-7</v>
      </c>
      <c r="N20" s="14">
        <f>-$F$20+[3]CSF!$B$21+[3]CSF!$C$21</f>
        <v>1.1920928955078125E-7</v>
      </c>
      <c r="O20" s="15" t="s">
        <v>11</v>
      </c>
      <c r="U20" s="9"/>
    </row>
    <row r="21" spans="1:21" ht="15.75" customHeight="1" x14ac:dyDescent="0.2">
      <c r="A21" s="27" t="s">
        <v>27</v>
      </c>
      <c r="B21" s="26">
        <f>[5]RAA!$G$178</f>
        <v>0</v>
      </c>
      <c r="C21" s="25">
        <f>[5]RAA!$H$178</f>
        <v>0</v>
      </c>
      <c r="D21" s="25">
        <f>[7]RAA!$I$178</f>
        <v>0</v>
      </c>
      <c r="E21" s="26">
        <f t="shared" si="1"/>
        <v>0</v>
      </c>
      <c r="F21" s="25">
        <f t="shared" si="2"/>
        <v>0</v>
      </c>
      <c r="I21" s="14">
        <f>+$E$21-[3]ESF!$B$24</f>
        <v>0</v>
      </c>
      <c r="J21" s="14">
        <f>+$B$21-[3]ESF!$C$24</f>
        <v>0</v>
      </c>
      <c r="K21" s="15" t="s">
        <v>10</v>
      </c>
      <c r="M21" s="14">
        <f>+$F$21-[3]CSF!$B$22-[3]CSF!$C$22</f>
        <v>0</v>
      </c>
      <c r="N21" s="14">
        <f>+$F$21+[3]CSF!$B$22+[3]CSF!$C$22</f>
        <v>0</v>
      </c>
      <c r="O21" s="15" t="s">
        <v>11</v>
      </c>
      <c r="U21" s="9"/>
    </row>
    <row r="23" spans="1:21" ht="19.5" customHeight="1" x14ac:dyDescent="0.2">
      <c r="A23" s="28" t="s">
        <v>28</v>
      </c>
    </row>
    <row r="32" spans="1:21" x14ac:dyDescent="0.2">
      <c r="A32" s="29" t="s">
        <v>29</v>
      </c>
      <c r="D32" s="30" t="s">
        <v>30</v>
      </c>
    </row>
    <row r="33" spans="1:4" x14ac:dyDescent="0.2">
      <c r="A33" s="29" t="s">
        <v>31</v>
      </c>
      <c r="D33" s="30" t="s">
        <v>32</v>
      </c>
    </row>
  </sheetData>
  <mergeCells count="1">
    <mergeCell ref="A1:F1"/>
  </mergeCells>
  <printOptions horizontalCentered="1"/>
  <pageMargins left="0.59055118110236227" right="0.39370078740157483" top="0.59055118110236227" bottom="0.59055118110236227" header="0.31496062992125984" footer="0.31496062992125984"/>
  <pageSetup scale="7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2026-01-19T20:52:55Z</dcterms:created>
  <dcterms:modified xsi:type="dcterms:W3CDTF">2026-01-19T20:54:33Z</dcterms:modified>
</cp:coreProperties>
</file>