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1_Información contable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49" i="62" l="1"/>
  <c r="C48" i="62" s="1"/>
  <c r="D49" i="62"/>
  <c r="D48" i="62" s="1"/>
  <c r="C32" i="59" l="1"/>
  <c r="C41" i="59"/>
  <c r="C54" i="59"/>
  <c r="D54" i="59"/>
  <c r="E54" i="59"/>
  <c r="C62" i="59"/>
  <c r="D62" i="59"/>
  <c r="E62" i="59"/>
  <c r="C74" i="59"/>
  <c r="D74" i="59"/>
  <c r="E74" i="59"/>
  <c r="C80" i="59"/>
  <c r="D80" i="59"/>
  <c r="E80" i="59"/>
  <c r="C90" i="59"/>
  <c r="C96" i="59"/>
  <c r="C103" i="59"/>
  <c r="C110" i="59"/>
  <c r="E110" i="59"/>
  <c r="F110" i="59"/>
  <c r="G110" i="59"/>
  <c r="D111" i="59"/>
  <c r="D110" i="59" s="1"/>
  <c r="D112" i="59"/>
  <c r="D113" i="59"/>
  <c r="D114" i="59"/>
  <c r="D115" i="59"/>
  <c r="D116" i="59"/>
  <c r="D117" i="59"/>
  <c r="D118" i="59"/>
  <c r="D119" i="59"/>
  <c r="C120" i="59"/>
  <c r="E120" i="59"/>
  <c r="F120" i="59"/>
  <c r="G120" i="59"/>
  <c r="D121" i="59"/>
  <c r="D120" i="59" s="1"/>
  <c r="D122" i="59"/>
  <c r="D123" i="59"/>
  <c r="C127" i="59"/>
  <c r="C134" i="59"/>
  <c r="C110" i="62" l="1"/>
  <c r="D110" i="62"/>
  <c r="D107" i="62"/>
  <c r="D106" i="62" s="1"/>
  <c r="C107" i="62"/>
  <c r="C106" i="62" s="1"/>
  <c r="D101" i="62"/>
  <c r="D100" i="62" s="1"/>
  <c r="C101" i="62"/>
  <c r="C100" i="62" s="1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204" i="60" l="1"/>
  <c r="D15" i="62" l="1"/>
  <c r="C15" i="62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122" i="62" s="1"/>
  <c r="D63" i="62"/>
  <c r="D122" i="62" s="1"/>
  <c r="C98" i="60"/>
  <c r="C43" i="62"/>
  <c r="C73" i="60"/>
  <c r="C146" i="59" l="1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<sst xmlns="http://schemas.openxmlformats.org/spreadsheetml/2006/main" count="935" uniqueCount="664">
  <si>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</si>
  <si>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</si>
  <si>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</si>
  <si>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</si>
  <si>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</si>
  <si>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</si>
  <si>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</si>
  <si>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</si>
  <si>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</si>
  <si>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</si>
  <si>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</si>
  <si>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</si>
  <si>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</si>
  <si>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</si>
  <si>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</si>
  <si>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</si>
  <si>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</si>
  <si>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</si>
  <si>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</si>
  <si>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</si>
  <si>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</si>
  <si>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</si>
  <si>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</si>
  <si>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</si>
  <si>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</si>
  <si>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</si>
  <si>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</si>
  <si>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</si>
  <si>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</si>
  <si>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</si>
  <si>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</si>
  <si>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</si>
  <si>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</si>
  <si>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</si>
  <si>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</si>
  <si>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</si>
  <si>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</si>
  <si>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</si>
  <si>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</si>
  <si>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</si>
  <si>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</si>
  <si>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</si>
  <si>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</si>
  <si>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</si>
  <si>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</si>
  <si>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</si>
  <si>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</si>
  <si>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</si>
  <si>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</si>
  <si>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</si>
  <si>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</si>
  <si>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</si>
  <si>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</si>
  <si>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</si>
  <si>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</si>
  <si>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</si>
  <si>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</si>
  <si>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</si>
  <si>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</si>
  <si>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</si>
  <si>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</si>
  <si>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</si>
  <si>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</si>
  <si>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</si>
  <si>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</si>
  <si>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</si>
  <si>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</si>
  <si>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</si>
  <si>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</si>
  <si>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</si>
  <si>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</si>
  <si>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</si>
  <si>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</si>
  <si>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</si>
  <si>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</si>
  <si>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</si>
  <si>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</si>
  <si>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</si>
  <si>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</si>
  <si>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</si>
  <si>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</si>
  <si>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</si>
  <si>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</si>
  <si>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</si>
  <si>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</si>
  <si>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</si>
  <si>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</si>
  <si>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</si>
  <si>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</si>
  <si>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</si>
  <si>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</si>
  <si>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</si>
  <si>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</si>
  <si>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</si>
  <si>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</si>
  <si>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</si>
  <si>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</si>
  <si>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</si>
  <si>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</si>
  <si>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</si>
  <si>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</si>
  <si>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</si>
  <si>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</si>
  <si>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</si>
  <si>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</si>
  <si>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</si>
  <si>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</si>
  <si>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</si>
  <si>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</si>
  <si>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</si>
  <si>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</si>
  <si>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</si>
  <si>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</si>
  <si>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</si>
  <si>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</si>
  <si>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</si>
  <si>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</si>
  <si>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</si>
  <si>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</si>
  <si>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</si>
  <si>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</si>
  <si>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</si>
  <si>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</si>
  <si>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</si>
  <si>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</si>
  <si>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</si>
  <si>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</si>
  <si>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</si>
  <si>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</si>
  <si>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</si>
  <si>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</si>
  <si>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</si>
  <si>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</si>
  <si>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</si>
  <si>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</si>
  <si>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</si>
  <si>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</si>
  <si>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</si>
  <si>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</si>
  <si>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</si>
  <si>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</si>
  <si>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</si>
  <si>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</si>
  <si>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</si>
  <si>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</si>
  <si>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</si>
  <si>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</si>
  <si>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</si>
  <si>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</si>
  <si>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</si>
  <si>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</si>
  <si>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</si>
  <si>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</si>
  <si>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</si>
  <si>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</si>
  <si>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</si>
  <si>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</si>
  <si>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</si>
  <si>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</si>
  <si>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</si>
  <si>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</si>
  <si>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</si>
  <si>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</si>
  <si>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</si>
  <si>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</si>
  <si>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</si>
  <si>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</si>
  <si>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</si>
  <si>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</si>
  <si>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</si>
  <si>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</si>
  <si>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</si>
  <si>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</si>
  <si>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</si>
  <si>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</si>
  <si>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</si>
  <si>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</si>
  <si>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</si>
  <si>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</si>
  <si>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</si>
  <si>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</si>
  <si>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</si>
  <si>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</si>
  <si>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</si>
  <si>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</si>
  <si>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</si>
  <si>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</si>
  <si>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</si>
  <si>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</si>
  <si>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</si>
  <si>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</si>
  <si>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</si>
  <si>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</si>
  <si>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</si>
  <si>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</si>
  <si>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</si>
  <si>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</si>
  <si>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</si>
  <si>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</si>
  <si>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</si>
  <si>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</si>
  <si>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</si>
  <si>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</si>
  <si>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</si>
  <si>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</si>
  <si>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</si>
  <si>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</si>
  <si>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</si>
  <si>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</si>
  <si>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</si>
  <si>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</si>
  <si>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</si>
  <si>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</si>
  <si>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</si>
  <si>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</si>
  <si>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</si>
  <si>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</si>
  <si>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</si>
  <si>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</si>
  <si>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</si>
  <si>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</si>
  <si>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</si>
  <si>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</si>
  <si>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</si>
  <si>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</si>
  <si>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</si>
  <si>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</si>
  <si>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</si>
  <si>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</si>
  <si>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</si>
  <si>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</si>
  <si>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</si>
  <si>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</si>
  <si>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</si>
  <si>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</si>
  <si>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</si>
  <si>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</si>
  <si>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</si>
  <si>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</si>
  <si>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</si>
  <si>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</si>
  <si>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</si>
  <si>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</si>
  <si>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</si>
  <si>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</si>
  <si>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</si>
  <si>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</si>
  <si>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</si>
  <si>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</si>
  <si>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</si>
  <si>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</si>
  <si>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</si>
  <si>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</si>
  <si>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</si>
  <si>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</si>
  <si>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</si>
  <si>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</si>
  <si>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</si>
  <si>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</si>
  <si>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</si>
  <si>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</si>
  <si>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</si>
  <si>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</si>
  <si>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</si>
  <si>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</si>
  <si>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</si>
  <si>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</si>
  <si>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</si>
  <si>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</si>
  <si>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</si>
  <si>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</si>
  <si>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</si>
  <si>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</si>
  <si>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</si>
  <si>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</si>
  <si>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</si>
  <si>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</si>
  <si>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</si>
  <si>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</si>
  <si>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</si>
  <si>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</si>
  <si>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</si>
  <si>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</si>
  <si>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</si>
  <si>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</si>
  <si>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</si>
  <si>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</si>
  <si>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</si>
  <si>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</si>
  <si>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</si>
  <si>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</si>
  <si>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</si>
  <si>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</si>
  <si>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</si>
  <si>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</si>
  <si>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</si>
  <si>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</si>
  <si>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</si>
  <si>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</si>
  <si>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</si>
  <si>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</si>
  <si>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</si>
  <si>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</si>
  <si>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</si>
  <si>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</si>
  <si>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</si>
  <si>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</si>
  <si>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</si>
  <si>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</si>
  <si>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</si>
  <si>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</si>
  <si>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</si>
  <si>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</si>
  <si>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</si>
  <si>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</si>
  <si>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</si>
  <si>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</si>
  <si>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</si>
  <si>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</si>
  <si>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</si>
  <si>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</si>
  <si>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</si>
  <si>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</si>
  <si>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</si>
  <si>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</si>
  <si>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</si>
  <si>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</si>
  <si>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</si>
  <si>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</si>
  <si>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</si>
  <si>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</si>
  <si>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</si>
  <si>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</si>
  <si>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</si>
  <si>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</si>
  <si>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</si>
  <si>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</si>
  <si>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</si>
  <si>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</si>
  <si>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</si>
  <si>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</si>
  <si>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</si>
  <si>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</si>
  <si>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</si>
  <si>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</si>
  <si>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</si>
  <si>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</si>
  <si>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</si>
  <si>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</si>
  <si>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</si>
  <si>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</si>
  <si>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</si>
  <si>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</si>
  <si>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</si>
  <si>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</si>
  <si>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</si>
  <si>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</si>
  <si>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</si>
  <si>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</si>
  <si>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</si>
  <si>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</si>
  <si>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</si>
  <si>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</si>
  <si>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</si>
  <si>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</si>
  <si>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</si>
  <si>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</si>
  <si>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</si>
  <si>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</si>
  <si>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</si>
  <si>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</si>
  <si>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</si>
  <si>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</si>
  <si>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</si>
  <si>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</si>
  <si>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</si>
  <si>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</si>
  <si>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</si>
  <si>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</si>
  <si>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</si>
  <si>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</si>
  <si>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</si>
  <si>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</si>
  <si>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</si>
  <si>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</si>
  <si>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</si>
  <si>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</si>
  <si>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</si>
  <si>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</si>
  <si>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</si>
  <si>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</si>
  <si>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</si>
  <si>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</si>
  <si>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</si>
  <si>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</si>
  <si>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</si>
  <si>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</si>
  <si>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</si>
  <si>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</si>
  <si>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</si>
  <si>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</si>
  <si>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</si>
  <si>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</si>
  <si>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</si>
  <si>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</si>
  <si>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</si>
  <si>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</si>
  <si>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</si>
  <si>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</si>
  <si>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</si>
  <si>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</si>
  <si>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</si>
  <si>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</si>
  <si>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</si>
  <si>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</si>
  <si>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</si>
  <si>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</si>
  <si>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</si>
  <si>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</si>
  <si>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</si>
  <si>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</si>
  <si>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</si>
  <si>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</si>
  <si>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</si>
  <si>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</si>
  <si>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</si>
  <si>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</si>
  <si>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</si>
  <si>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</si>
  <si>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</si>
  <si>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</si>
  <si>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</si>
  <si>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</si>
  <si>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</si>
  <si>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</si>
  <si>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</si>
  <si>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</si>
  <si>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</si>
  <si>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</si>
  <si>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</si>
  <si>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</si>
  <si>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</si>
  <si>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</si>
  <si>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</si>
  <si>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</si>
  <si>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</si>
  <si>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</si>
  <si>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</si>
  <si>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</si>
  <si>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</si>
  <si>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</si>
  <si>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</si>
  <si>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</si>
  <si>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</si>
  <si>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</si>
  <si>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</si>
  <si>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</si>
  <si>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</si>
  <si>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</si>
  <si>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</si>
  <si>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</si>
  <si>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</si>
  <si>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</si>
  <si>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</si>
  <si>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</si>
  <si>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</si>
  <si>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</si>
  <si>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</si>
  <si>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</si>
  <si>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</si>
  <si>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</si>
  <si>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</si>
  <si>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</si>
  <si>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</si>
  <si>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</si>
  <si>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</si>
  <si>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</si>
  <si>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</si>
  <si>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</si>
  <si>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</si>
  <si>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</si>
  <si>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</si>
  <si>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</si>
  <si>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</si>
  <si>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</si>
  <si>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</si>
  <si>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</si>
  <si>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</si>
  <si>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</si>
  <si>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</si>
  <si>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</si>
  <si>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</si>
  <si>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</si>
  <si>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</si>
  <si>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</si>
  <si>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</si>
  <si>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</si>
  <si>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</si>
  <si>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</si>
  <si>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</si>
  <si>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</si>
  <si>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</si>
  <si>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</si>
  <si>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</si>
  <si>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</si>
  <si>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</si>
  <si>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</si>
  <si>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</si>
  <si>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</si>
  <si>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</si>
  <si>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</si>
  <si>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</si>
  <si>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</si>
  <si>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</si>
  <si>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</si>
  <si>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</si>
  <si>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</si>
  <si>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</si>
  <si>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</si>
  <si>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</si>
  <si>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</si>
  <si>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</si>
  <si>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</si>
  <si>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</si>
  <si>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</si>
  <si>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</si>
  <si>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</si>
  <si>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</si>
  <si>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</si>
  <si>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</si>
  <si>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</si>
  <si>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</si>
  <si>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</si>
  <si>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</si>
  <si>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</si>
  <si>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</si>
  <si>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</si>
  <si>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</si>
  <si>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</si>
  <si>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</si>
  <si>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</si>
  <si>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</si>
  <si>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</si>
  <si>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</si>
  <si>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</si>
  <si>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</si>
  <si>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</si>
  <si>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</si>
  <si>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</si>
  <si>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</si>
  <si>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</si>
  <si>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</si>
  <si>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</si>
  <si>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</si>
  <si>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</si>
  <si>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</si>
  <si>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</si>
  <si>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</si>
  <si>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</si>
  <si>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</si>
  <si>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</si>
  <si>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</si>
  <si>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</si>
  <si>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</si>
  <si>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</si>
  <si>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</si>
  <si>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</si>
  <si>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</si>
  <si>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</si>
  <si>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</si>
  <si>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</si>
  <si>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</si>
  <si>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</si>
  <si>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</si>
  <si>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</si>
  <si>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</si>
  <si>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</si>
  <si>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</si>
  <si>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</si>
  <si>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</si>
  <si>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</si>
  <si>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</si>
  <si>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</si>
  <si>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</si>
  <si>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</si>
  <si>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</si>
  <si>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</si>
  <si>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</si>
  <si>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</si>
  <si>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</si>
  <si>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</si>
  <si>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</si>
  <si>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</si>
  <si>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</si>
  <si>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</si>
  <si>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</si>
  <si>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</si>
  <si>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</si>
  <si>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</si>
  <si>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</si>
  <si>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</si>
  <si>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</si>
  <si>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</si>
  <si>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</si>
  <si>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</si>
  <si>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</si>
  <si>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</si>
  <si>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</si>
  <si>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</si>
  <si>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</si>
  <si>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</si>
  <si>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</si>
  <si>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</si>
  <si>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</si>
  <si>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</si>
  <si>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</si>
  <si>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</si>
  <si>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</si>
  <si>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</si>
  <si>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</si>
  <si>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</si>
  <si>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</si>
  <si>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</si>
  <si>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</si>
  <si>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</si>
  <si>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</si>
  <si>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</si>
  <si>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</si>
  <si>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</si>
  <si>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</si>
  <si>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</si>
  <si>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</si>
  <si>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</si>
  <si>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</si>
  <si>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</si>
  <si>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</si>
  <si>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</si>
  <si>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</si>
  <si>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</si>
  <si>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</si>
  <si>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</si>
  <si>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</si>
  <si>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</si>
  <si>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</si>
  <si>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</si>
  <si>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</si>
  <si>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</si>
  <si>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</si>
  <si>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</si>
  <si>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</si>
  <si>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</si>
  <si>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</si>
  <si>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</si>
  <si>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</si>
  <si>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</si>
  <si>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</si>
  <si>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</si>
  <si>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</si>
  <si>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</si>
  <si>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</si>
  <si>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</si>
  <si>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</si>
  <si>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MUSEO ICONOGRAFICO DEL QUIJOTE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</si>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</sst>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/>
    <xf numFmtId="0" fontId="15" fillId="0" borderId="0"/>
  </cellStyleXfs>
  <cellXfs count="19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" fontId="8" fillId="0" borderId="0" xfId="10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2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2 3 4" xfId="21"/>
    <cellStyle name="Normal 3" xfId="8"/>
    <cellStyle name="Normal 3 15" xfId="20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9" activePane="bottomLeft" state="frozen"/>
      <selection activeCell="C28" sqref="C28"/>
      <selection pane="bottomLeft" activeCell="A2" sqref="A2:B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7" t="s">
        <v>662</v>
      </c>
      <c r="B1" s="167"/>
      <c r="C1" s="17"/>
      <c r="D1" s="14" t="s">
        <v>602</v>
      </c>
      <c r="E1" s="15">
        <v>2023</v>
      </c>
    </row>
    <row r="2" spans="1:5" ht="18.95" customHeight="1" x14ac:dyDescent="0.2">
      <c r="A2" s="168" t="s">
        <v>601</v>
      </c>
      <c r="B2" s="168"/>
      <c r="C2" s="36"/>
      <c r="D2" s="14" t="s">
        <v>603</v>
      </c>
      <c r="E2" s="17" t="s">
        <v>608</v>
      </c>
    </row>
    <row r="3" spans="1:5" ht="18.95" customHeight="1" x14ac:dyDescent="0.2">
      <c r="A3" s="169" t="s">
        <v>663</v>
      </c>
      <c r="B3" s="169"/>
      <c r="C3" s="17"/>
      <c r="D3" s="14" t="s">
        <v>604</v>
      </c>
      <c r="E3" s="15">
        <v>4</v>
      </c>
    </row>
    <row r="4" spans="1:5" s="93" customFormat="1" ht="18.95" customHeight="1" x14ac:dyDescent="0.2">
      <c r="A4" s="169" t="s">
        <v>623</v>
      </c>
      <c r="B4" s="169"/>
      <c r="C4" s="169"/>
      <c r="D4" s="169"/>
      <c r="E4" s="169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C28" sqref="C28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3" t="s">
        <v>662</v>
      </c>
      <c r="B1" s="174"/>
      <c r="C1" s="175"/>
    </row>
    <row r="2" spans="1:3" s="37" customFormat="1" ht="18" customHeight="1" x14ac:dyDescent="0.25">
      <c r="A2" s="176" t="s">
        <v>613</v>
      </c>
      <c r="B2" s="177"/>
      <c r="C2" s="178"/>
    </row>
    <row r="3" spans="1:3" s="37" customFormat="1" ht="18" customHeight="1" x14ac:dyDescent="0.25">
      <c r="A3" s="176" t="s">
        <v>663</v>
      </c>
      <c r="B3" s="179"/>
      <c r="C3" s="178"/>
    </row>
    <row r="4" spans="1:3" s="40" customFormat="1" ht="18" customHeight="1" x14ac:dyDescent="0.2">
      <c r="A4" s="180" t="s">
        <v>614</v>
      </c>
      <c r="B4" s="181"/>
      <c r="C4" s="182"/>
    </row>
    <row r="5" spans="1:3" s="38" customFormat="1" x14ac:dyDescent="0.2">
      <c r="A5" s="58" t="s">
        <v>521</v>
      </c>
      <c r="B5" s="58"/>
      <c r="C5" s="145">
        <v>19756883.91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6.43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6.43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26000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26000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19730890.34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opLeftCell="A22" workbookViewId="0">
      <selection activeCell="C28" sqref="C28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3" t="s">
        <v>662</v>
      </c>
      <c r="B1" s="184"/>
      <c r="C1" s="185"/>
    </row>
    <row r="2" spans="1:3" s="41" customFormat="1" ht="18.95" customHeight="1" x14ac:dyDescent="0.25">
      <c r="A2" s="186" t="s">
        <v>615</v>
      </c>
      <c r="B2" s="187"/>
      <c r="C2" s="188"/>
    </row>
    <row r="3" spans="1:3" s="41" customFormat="1" ht="18.95" customHeight="1" x14ac:dyDescent="0.25">
      <c r="A3" s="186" t="s">
        <v>663</v>
      </c>
      <c r="B3" s="189"/>
      <c r="C3" s="188"/>
    </row>
    <row r="4" spans="1:3" s="42" customFormat="1" x14ac:dyDescent="0.2">
      <c r="A4" s="180" t="s">
        <v>614</v>
      </c>
      <c r="B4" s="181"/>
      <c r="C4" s="182"/>
    </row>
    <row r="5" spans="1:3" x14ac:dyDescent="0.2">
      <c r="A5" s="84" t="s">
        <v>534</v>
      </c>
      <c r="B5" s="58"/>
      <c r="C5" s="149">
        <v>17877726.719999999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581729.98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23472.66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558257.31999999995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248638.80000000002</v>
      </c>
    </row>
    <row r="31" spans="1:3" x14ac:dyDescent="0.2">
      <c r="A31" s="90" t="s">
        <v>556</v>
      </c>
      <c r="B31" s="77" t="s">
        <v>439</v>
      </c>
      <c r="C31" s="150">
        <v>49553.599999999999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5" x14ac:dyDescent="0.2">
      <c r="A33" s="90" t="s">
        <v>558</v>
      </c>
      <c r="B33" s="77" t="s">
        <v>449</v>
      </c>
      <c r="C33" s="150">
        <v>199074.75</v>
      </c>
    </row>
    <row r="34" spans="1:5" x14ac:dyDescent="0.2">
      <c r="A34" s="90" t="s">
        <v>559</v>
      </c>
      <c r="B34" s="77" t="s">
        <v>455</v>
      </c>
      <c r="C34" s="150">
        <v>10.45</v>
      </c>
    </row>
    <row r="35" spans="1:5" x14ac:dyDescent="0.2">
      <c r="A35" s="90" t="s">
        <v>560</v>
      </c>
      <c r="B35" s="85" t="s">
        <v>561</v>
      </c>
      <c r="C35" s="152">
        <v>0</v>
      </c>
    </row>
    <row r="36" spans="1:5" x14ac:dyDescent="0.2">
      <c r="A36" s="78"/>
      <c r="B36" s="81"/>
      <c r="C36" s="82"/>
    </row>
    <row r="37" spans="1:5" x14ac:dyDescent="0.2">
      <c r="A37" s="83" t="s">
        <v>661</v>
      </c>
      <c r="B37" s="58"/>
      <c r="C37" s="145">
        <f>C5-C7+C30</f>
        <v>17544635.539999999</v>
      </c>
      <c r="E37" s="166"/>
    </row>
    <row r="39" spans="1:5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C28" sqref="C28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2" t="s">
        <v>662</v>
      </c>
      <c r="B1" s="190"/>
      <c r="C1" s="190"/>
      <c r="D1" s="190"/>
      <c r="E1" s="190"/>
      <c r="F1" s="190"/>
      <c r="G1" s="27" t="s">
        <v>605</v>
      </c>
      <c r="H1" s="28">
        <v>2023</v>
      </c>
    </row>
    <row r="2" spans="1:10" ht="18.95" customHeight="1" x14ac:dyDescent="0.2">
      <c r="A2" s="172" t="s">
        <v>616</v>
      </c>
      <c r="B2" s="190"/>
      <c r="C2" s="190"/>
      <c r="D2" s="190"/>
      <c r="E2" s="190"/>
      <c r="F2" s="190"/>
      <c r="G2" s="27" t="s">
        <v>606</v>
      </c>
      <c r="H2" s="28" t="s">
        <v>608</v>
      </c>
    </row>
    <row r="3" spans="1:10" ht="18.95" customHeight="1" x14ac:dyDescent="0.2">
      <c r="A3" s="191" t="s">
        <v>663</v>
      </c>
      <c r="B3" s="192"/>
      <c r="C3" s="192"/>
      <c r="D3" s="192"/>
      <c r="E3" s="192"/>
      <c r="F3" s="192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2822254.51</v>
      </c>
      <c r="D9" s="34">
        <v>7938</v>
      </c>
      <c r="E9" s="34">
        <v>-212195.05</v>
      </c>
      <c r="F9" s="34">
        <f>C9+D9+E9</f>
        <v>2617997.46</v>
      </c>
    </row>
    <row r="10" spans="1:10" x14ac:dyDescent="0.2">
      <c r="A10" s="29">
        <v>7120</v>
      </c>
      <c r="B10" s="29" t="s">
        <v>121</v>
      </c>
      <c r="C10" s="34">
        <v>-2822254.51</v>
      </c>
      <c r="D10" s="34">
        <v>212195.05</v>
      </c>
      <c r="E10" s="34">
        <v>-7938</v>
      </c>
      <c r="F10" s="34">
        <f t="shared" ref="F10:F47" si="0">C10+D10+E10</f>
        <v>-2617997.46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20828344.600000001</v>
      </c>
      <c r="E36" s="34">
        <v>-20828344.600000001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37196942.859999999</v>
      </c>
      <c r="E37" s="34">
        <v>-37196942.859999999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23972130.870000001</v>
      </c>
      <c r="E38" s="34">
        <v>-23972130.870000001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27873451.780000001</v>
      </c>
      <c r="E39" s="34">
        <v>-27873451.780000001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20109869.050000001</v>
      </c>
      <c r="E40" s="34">
        <v>-20109869.050000001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18339675.109999999</v>
      </c>
      <c r="E41" s="34">
        <v>-18339675.109999999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35077919.229999997</v>
      </c>
      <c r="E42" s="34">
        <v>-35077919.229999997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12685406.66</v>
      </c>
      <c r="E43" s="34">
        <v>-12685406.66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24508609.300000001</v>
      </c>
      <c r="E44" s="34">
        <v>-24508609.300000001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25150226.399999999</v>
      </c>
      <c r="E45" s="34">
        <v>-25150226.399999999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10151621.189999999</v>
      </c>
      <c r="E46" s="34">
        <v>-10151621.189999999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9490617.0600000005</v>
      </c>
      <c r="E47" s="34">
        <v>-9490617.0600000005</v>
      </c>
      <c r="F47" s="34">
        <f t="shared" si="0"/>
        <v>0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3" t="s">
        <v>34</v>
      </c>
      <c r="B5" s="193"/>
      <c r="C5" s="193"/>
      <c r="D5" s="193"/>
      <c r="E5" s="193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4" t="s">
        <v>36</v>
      </c>
      <c r="C10" s="194"/>
      <c r="D10" s="194"/>
      <c r="E10" s="194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4" t="s">
        <v>38</v>
      </c>
      <c r="C12" s="194"/>
      <c r="D12" s="194"/>
      <c r="E12" s="194"/>
    </row>
    <row r="13" spans="1:8" s="119" customFormat="1" ht="26.1" customHeight="1" x14ac:dyDescent="0.2">
      <c r="A13" s="123" t="s">
        <v>595</v>
      </c>
      <c r="B13" s="194" t="s">
        <v>39</v>
      </c>
      <c r="C13" s="194"/>
      <c r="D13" s="194"/>
      <c r="E13" s="194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64" zoomScale="106" zoomScaleNormal="106" workbookViewId="0">
      <selection activeCell="C28" sqref="C2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0" t="s">
        <v>662</v>
      </c>
      <c r="B1" s="171"/>
      <c r="C1" s="171"/>
      <c r="D1" s="171"/>
      <c r="E1" s="171"/>
      <c r="F1" s="171"/>
      <c r="G1" s="14" t="s">
        <v>605</v>
      </c>
      <c r="H1" s="25">
        <v>2023</v>
      </c>
    </row>
    <row r="2" spans="1:8" s="16" customFormat="1" ht="18.95" customHeight="1" x14ac:dyDescent="0.25">
      <c r="A2" s="170" t="s">
        <v>609</v>
      </c>
      <c r="B2" s="171"/>
      <c r="C2" s="171"/>
      <c r="D2" s="171"/>
      <c r="E2" s="171"/>
      <c r="F2" s="171"/>
      <c r="G2" s="14" t="s">
        <v>606</v>
      </c>
      <c r="H2" s="25" t="s">
        <v>608</v>
      </c>
    </row>
    <row r="3" spans="1:8" s="16" customFormat="1" ht="18.95" customHeight="1" x14ac:dyDescent="0.25">
      <c r="A3" s="170" t="s">
        <v>663</v>
      </c>
      <c r="B3" s="171"/>
      <c r="C3" s="171"/>
      <c r="D3" s="171"/>
      <c r="E3" s="171"/>
      <c r="F3" s="171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51067.69</v>
      </c>
      <c r="D15" s="24">
        <v>32590.89</v>
      </c>
      <c r="E15" s="24">
        <v>91752.34</v>
      </c>
      <c r="F15" s="24">
        <v>94082.99</v>
      </c>
      <c r="G15" s="24">
        <v>230921.24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137232.10999999999</v>
      </c>
      <c r="D20" s="24">
        <v>137232.10999999999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154787.6</v>
      </c>
    </row>
    <row r="33" spans="1:8" x14ac:dyDescent="0.2">
      <c r="A33" s="22">
        <v>1141</v>
      </c>
      <c r="B33" s="20" t="s">
        <v>215</v>
      </c>
      <c r="C33" s="24">
        <v>154787.6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63838099.530000001</v>
      </c>
      <c r="D62" s="24">
        <f t="shared" ref="D62:E62" si="0">SUM(D63:D70)</f>
        <v>49553.599999999999</v>
      </c>
      <c r="E62" s="24">
        <f t="shared" si="0"/>
        <v>1188947.23</v>
      </c>
    </row>
    <row r="63" spans="1:9" x14ac:dyDescent="0.2">
      <c r="A63" s="22">
        <v>1241</v>
      </c>
      <c r="B63" s="20" t="s">
        <v>237</v>
      </c>
      <c r="C63" s="24">
        <v>867580.4</v>
      </c>
      <c r="D63" s="24">
        <v>26703.279999999999</v>
      </c>
      <c r="E63" s="24">
        <v>695476.45</v>
      </c>
    </row>
    <row r="64" spans="1:9" x14ac:dyDescent="0.2">
      <c r="A64" s="22">
        <v>1242</v>
      </c>
      <c r="B64" s="20" t="s">
        <v>238</v>
      </c>
      <c r="C64" s="24">
        <v>159815.39000000001</v>
      </c>
      <c r="D64" s="24">
        <v>10478.91</v>
      </c>
      <c r="E64" s="24">
        <v>120034.19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348797.09</v>
      </c>
      <c r="D66" s="24">
        <v>10604.17</v>
      </c>
      <c r="E66" s="24">
        <v>317642.88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242</v>
      </c>
      <c r="C68" s="24">
        <v>64350.46</v>
      </c>
      <c r="D68" s="24">
        <v>1767.24</v>
      </c>
      <c r="E68" s="24">
        <v>55793.71</v>
      </c>
    </row>
    <row r="69" spans="1:9" x14ac:dyDescent="0.2">
      <c r="A69" s="22">
        <v>1247</v>
      </c>
      <c r="B69" s="20" t="s">
        <v>243</v>
      </c>
      <c r="C69" s="24">
        <v>62397556.189999998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595398.63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595398.63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794248.19</v>
      </c>
      <c r="D110" s="24">
        <f>SUM(D111:D119)</f>
        <v>794248.19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89712.8</v>
      </c>
      <c r="D112" s="24">
        <f t="shared" ref="D112:D119" si="1">C112</f>
        <v>89712.8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392419.58</v>
      </c>
      <c r="D117" s="24">
        <f t="shared" si="1"/>
        <v>392419.58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312115.81</v>
      </c>
      <c r="D119" s="24">
        <f t="shared" si="1"/>
        <v>312115.81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208" zoomScaleNormal="100" workbookViewId="0">
      <selection activeCell="C28" sqref="C2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8" t="s">
        <v>662</v>
      </c>
      <c r="B1" s="168"/>
      <c r="C1" s="168"/>
      <c r="D1" s="14" t="s">
        <v>605</v>
      </c>
      <c r="E1" s="25">
        <v>2023</v>
      </c>
    </row>
    <row r="2" spans="1:5" s="16" customFormat="1" ht="18.95" customHeight="1" x14ac:dyDescent="0.25">
      <c r="A2" s="168" t="s">
        <v>610</v>
      </c>
      <c r="B2" s="168"/>
      <c r="C2" s="168"/>
      <c r="D2" s="14" t="s">
        <v>606</v>
      </c>
      <c r="E2" s="25" t="s">
        <v>608</v>
      </c>
    </row>
    <row r="3" spans="1:5" s="16" customFormat="1" ht="18.95" customHeight="1" x14ac:dyDescent="0.25">
      <c r="A3" s="168" t="s">
        <v>663</v>
      </c>
      <c r="B3" s="168"/>
      <c r="C3" s="168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3145542.44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3145542.44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3145542.44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16585341.470000001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16585341.470000001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16585341.470000001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6.43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6.43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6.43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17544635.539999999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16746221.539999999</v>
      </c>
      <c r="D99" s="57">
        <f>C99/$C$98</f>
        <v>0.9544924146084599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8896855.4100000001</v>
      </c>
      <c r="D100" s="57">
        <f t="shared" ref="D100:D163" si="0">C100/$C$98</f>
        <v>0.50709833155075046</v>
      </c>
      <c r="E100" s="56"/>
    </row>
    <row r="101" spans="1:5" x14ac:dyDescent="0.2">
      <c r="A101" s="54">
        <v>5111</v>
      </c>
      <c r="B101" s="51" t="s">
        <v>361</v>
      </c>
      <c r="C101" s="55">
        <v>2023983.28</v>
      </c>
      <c r="D101" s="57">
        <f t="shared" si="0"/>
        <v>0.11536194498800059</v>
      </c>
      <c r="E101" s="56"/>
    </row>
    <row r="102" spans="1:5" x14ac:dyDescent="0.2">
      <c r="A102" s="54">
        <v>5112</v>
      </c>
      <c r="B102" s="51" t="s">
        <v>362</v>
      </c>
      <c r="C102" s="55">
        <v>277368.65999999997</v>
      </c>
      <c r="D102" s="57">
        <f t="shared" si="0"/>
        <v>1.5809314440737594E-2</v>
      </c>
      <c r="E102" s="56"/>
    </row>
    <row r="103" spans="1:5" x14ac:dyDescent="0.2">
      <c r="A103" s="54">
        <v>5113</v>
      </c>
      <c r="B103" s="51" t="s">
        <v>363</v>
      </c>
      <c r="C103" s="55">
        <v>2482383.46</v>
      </c>
      <c r="D103" s="57">
        <f t="shared" si="0"/>
        <v>0.14148959973208997</v>
      </c>
      <c r="E103" s="56"/>
    </row>
    <row r="104" spans="1:5" x14ac:dyDescent="0.2">
      <c r="A104" s="54">
        <v>5114</v>
      </c>
      <c r="B104" s="51" t="s">
        <v>364</v>
      </c>
      <c r="C104" s="55">
        <v>805970.38</v>
      </c>
      <c r="D104" s="57">
        <f t="shared" si="0"/>
        <v>4.5938280003734976E-2</v>
      </c>
      <c r="E104" s="56"/>
    </row>
    <row r="105" spans="1:5" x14ac:dyDescent="0.2">
      <c r="A105" s="54">
        <v>5115</v>
      </c>
      <c r="B105" s="51" t="s">
        <v>365</v>
      </c>
      <c r="C105" s="55">
        <v>3262243.14</v>
      </c>
      <c r="D105" s="57">
        <f t="shared" si="0"/>
        <v>0.18593963565458027</v>
      </c>
      <c r="E105" s="56"/>
    </row>
    <row r="106" spans="1:5" x14ac:dyDescent="0.2">
      <c r="A106" s="54">
        <v>5116</v>
      </c>
      <c r="B106" s="51" t="s">
        <v>366</v>
      </c>
      <c r="C106" s="55">
        <v>44906.49</v>
      </c>
      <c r="D106" s="57">
        <f t="shared" si="0"/>
        <v>2.5595567316070906E-3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366721.72000000003</v>
      </c>
      <c r="D107" s="57">
        <f t="shared" si="0"/>
        <v>2.0902213623298787E-2</v>
      </c>
      <c r="E107" s="56"/>
    </row>
    <row r="108" spans="1:5" x14ac:dyDescent="0.2">
      <c r="A108" s="54">
        <v>5121</v>
      </c>
      <c r="B108" s="51" t="s">
        <v>368</v>
      </c>
      <c r="C108" s="55">
        <v>115312.93</v>
      </c>
      <c r="D108" s="57">
        <f t="shared" si="0"/>
        <v>6.5725463340117925E-3</v>
      </c>
      <c r="E108" s="56"/>
    </row>
    <row r="109" spans="1:5" x14ac:dyDescent="0.2">
      <c r="A109" s="54">
        <v>5122</v>
      </c>
      <c r="B109" s="51" t="s">
        <v>369</v>
      </c>
      <c r="C109" s="55">
        <v>805.2</v>
      </c>
      <c r="D109" s="57">
        <f t="shared" si="0"/>
        <v>4.5894370285676515E-5</v>
      </c>
      <c r="E109" s="56"/>
    </row>
    <row r="110" spans="1:5" x14ac:dyDescent="0.2">
      <c r="A110" s="54">
        <v>5123</v>
      </c>
      <c r="B110" s="51" t="s">
        <v>370</v>
      </c>
      <c r="C110" s="55">
        <v>2961</v>
      </c>
      <c r="D110" s="57">
        <f t="shared" si="0"/>
        <v>1.687695360356286E-4</v>
      </c>
      <c r="E110" s="56"/>
    </row>
    <row r="111" spans="1:5" x14ac:dyDescent="0.2">
      <c r="A111" s="54">
        <v>5124</v>
      </c>
      <c r="B111" s="51" t="s">
        <v>371</v>
      </c>
      <c r="C111" s="55">
        <v>64589.64</v>
      </c>
      <c r="D111" s="57">
        <f t="shared" si="0"/>
        <v>3.6814466651497054E-3</v>
      </c>
      <c r="E111" s="56"/>
    </row>
    <row r="112" spans="1:5" x14ac:dyDescent="0.2">
      <c r="A112" s="54">
        <v>5125</v>
      </c>
      <c r="B112" s="51" t="s">
        <v>372</v>
      </c>
      <c r="C112" s="55">
        <v>323.51</v>
      </c>
      <c r="D112" s="57">
        <f t="shared" si="0"/>
        <v>1.8439254509586696E-5</v>
      </c>
      <c r="E112" s="56"/>
    </row>
    <row r="113" spans="1:5" x14ac:dyDescent="0.2">
      <c r="A113" s="54">
        <v>5126</v>
      </c>
      <c r="B113" s="51" t="s">
        <v>373</v>
      </c>
      <c r="C113" s="55">
        <v>145008.13</v>
      </c>
      <c r="D113" s="57">
        <f t="shared" si="0"/>
        <v>8.2650978795994999E-3</v>
      </c>
      <c r="E113" s="56"/>
    </row>
    <row r="114" spans="1:5" x14ac:dyDescent="0.2">
      <c r="A114" s="54">
        <v>5127</v>
      </c>
      <c r="B114" s="51" t="s">
        <v>374</v>
      </c>
      <c r="C114" s="55">
        <v>16911.75</v>
      </c>
      <c r="D114" s="57">
        <f t="shared" si="0"/>
        <v>9.6392711957127384E-4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20809.560000000001</v>
      </c>
      <c r="D116" s="57">
        <f t="shared" si="0"/>
        <v>1.1860924641356216E-3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7482644.4099999992</v>
      </c>
      <c r="D117" s="57">
        <f t="shared" si="0"/>
        <v>0.42649186943441059</v>
      </c>
      <c r="E117" s="56"/>
    </row>
    <row r="118" spans="1:5" x14ac:dyDescent="0.2">
      <c r="A118" s="54">
        <v>5131</v>
      </c>
      <c r="B118" s="51" t="s">
        <v>378</v>
      </c>
      <c r="C118" s="55">
        <v>155151.56</v>
      </c>
      <c r="D118" s="57">
        <f t="shared" si="0"/>
        <v>8.8432478204674061E-3</v>
      </c>
      <c r="E118" s="56"/>
    </row>
    <row r="119" spans="1:5" x14ac:dyDescent="0.2">
      <c r="A119" s="54">
        <v>5132</v>
      </c>
      <c r="B119" s="51" t="s">
        <v>379</v>
      </c>
      <c r="C119" s="55">
        <v>813310.52</v>
      </c>
      <c r="D119" s="57">
        <f t="shared" si="0"/>
        <v>4.6356649481018516E-2</v>
      </c>
      <c r="E119" s="56"/>
    </row>
    <row r="120" spans="1:5" x14ac:dyDescent="0.2">
      <c r="A120" s="54">
        <v>5133</v>
      </c>
      <c r="B120" s="51" t="s">
        <v>380</v>
      </c>
      <c r="C120" s="55">
        <v>4256538.0199999996</v>
      </c>
      <c r="D120" s="57">
        <f t="shared" si="0"/>
        <v>0.24261193743782949</v>
      </c>
      <c r="E120" s="56"/>
    </row>
    <row r="121" spans="1:5" x14ac:dyDescent="0.2">
      <c r="A121" s="54">
        <v>5134</v>
      </c>
      <c r="B121" s="51" t="s">
        <v>381</v>
      </c>
      <c r="C121" s="55">
        <v>588937.76</v>
      </c>
      <c r="D121" s="57">
        <f t="shared" si="0"/>
        <v>3.3567967750443226E-2</v>
      </c>
      <c r="E121" s="56"/>
    </row>
    <row r="122" spans="1:5" x14ac:dyDescent="0.2">
      <c r="A122" s="54">
        <v>5135</v>
      </c>
      <c r="B122" s="51" t="s">
        <v>382</v>
      </c>
      <c r="C122" s="55">
        <v>96741.13</v>
      </c>
      <c r="D122" s="57">
        <f t="shared" si="0"/>
        <v>5.5140005490247994E-3</v>
      </c>
      <c r="E122" s="56"/>
    </row>
    <row r="123" spans="1:5" x14ac:dyDescent="0.2">
      <c r="A123" s="54">
        <v>5136</v>
      </c>
      <c r="B123" s="51" t="s">
        <v>383</v>
      </c>
      <c r="C123" s="55">
        <v>764130.93</v>
      </c>
      <c r="D123" s="57">
        <f t="shared" si="0"/>
        <v>4.3553536820862347E-2</v>
      </c>
      <c r="E123" s="56"/>
    </row>
    <row r="124" spans="1:5" x14ac:dyDescent="0.2">
      <c r="A124" s="54">
        <v>5137</v>
      </c>
      <c r="B124" s="51" t="s">
        <v>384</v>
      </c>
      <c r="C124" s="55">
        <v>278968.96999999997</v>
      </c>
      <c r="D124" s="57">
        <f t="shared" si="0"/>
        <v>1.5900528076743393E-2</v>
      </c>
      <c r="E124" s="56"/>
    </row>
    <row r="125" spans="1:5" x14ac:dyDescent="0.2">
      <c r="A125" s="54">
        <v>5138</v>
      </c>
      <c r="B125" s="51" t="s">
        <v>385</v>
      </c>
      <c r="C125" s="55">
        <v>102653.83</v>
      </c>
      <c r="D125" s="57">
        <f t="shared" si="0"/>
        <v>5.8510095445391055E-3</v>
      </c>
      <c r="E125" s="56"/>
    </row>
    <row r="126" spans="1:5" x14ac:dyDescent="0.2">
      <c r="A126" s="54">
        <v>5139</v>
      </c>
      <c r="B126" s="51" t="s">
        <v>386</v>
      </c>
      <c r="C126" s="55">
        <v>426211.69</v>
      </c>
      <c r="D126" s="57">
        <f t="shared" si="0"/>
        <v>2.4292991953482324E-2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549775.19999999995</v>
      </c>
      <c r="D127" s="57">
        <f t="shared" si="0"/>
        <v>3.1335800549778761E-2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159759.08000000002</v>
      </c>
      <c r="D137" s="57">
        <f t="shared" si="0"/>
        <v>9.1058648460246115E-3</v>
      </c>
      <c r="E137" s="56"/>
    </row>
    <row r="138" spans="1:5" x14ac:dyDescent="0.2">
      <c r="A138" s="54">
        <v>5241</v>
      </c>
      <c r="B138" s="51" t="s">
        <v>396</v>
      </c>
      <c r="C138" s="55">
        <v>126759.08</v>
      </c>
      <c r="D138" s="57">
        <f t="shared" si="0"/>
        <v>7.2249480310378686E-3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33000</v>
      </c>
      <c r="D140" s="57">
        <f t="shared" si="0"/>
        <v>1.8809168149867422E-3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390016.12</v>
      </c>
      <c r="D142" s="57">
        <f t="shared" si="0"/>
        <v>2.2229935703754151E-2</v>
      </c>
      <c r="E142" s="56"/>
    </row>
    <row r="143" spans="1:5" x14ac:dyDescent="0.2">
      <c r="A143" s="54">
        <v>5251</v>
      </c>
      <c r="B143" s="51" t="s">
        <v>400</v>
      </c>
      <c r="C143" s="55">
        <v>110130.57</v>
      </c>
      <c r="D143" s="57">
        <f t="shared" si="0"/>
        <v>6.2771648774871056E-3</v>
      </c>
      <c r="E143" s="56"/>
    </row>
    <row r="144" spans="1:5" x14ac:dyDescent="0.2">
      <c r="A144" s="54">
        <v>5252</v>
      </c>
      <c r="B144" s="51" t="s">
        <v>401</v>
      </c>
      <c r="C144" s="55">
        <v>279885.55</v>
      </c>
      <c r="D144" s="57">
        <f t="shared" si="0"/>
        <v>1.5952770826267046E-2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248638.80000000002</v>
      </c>
      <c r="D185" s="57">
        <f t="shared" si="1"/>
        <v>1.4171784841761383E-2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49553.599999999999</v>
      </c>
      <c r="D186" s="57">
        <f t="shared" si="1"/>
        <v>2.8244302873674854E-3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49553.599999999999</v>
      </c>
      <c r="D191" s="57">
        <f t="shared" si="1"/>
        <v>2.8244302873674854E-3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199074.75</v>
      </c>
      <c r="D198" s="57">
        <f t="shared" si="1"/>
        <v>1.1346758930735817E-2</v>
      </c>
      <c r="E198" s="56"/>
    </row>
    <row r="199" spans="1:5" x14ac:dyDescent="0.2">
      <c r="A199" s="54">
        <v>5531</v>
      </c>
      <c r="B199" s="51" t="s">
        <v>450</v>
      </c>
      <c r="C199" s="55">
        <v>199074.75</v>
      </c>
      <c r="D199" s="57">
        <f t="shared" si="1"/>
        <v>1.1346758930735817E-2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10.45</v>
      </c>
      <c r="D204" s="57">
        <f t="shared" si="1"/>
        <v>5.9562365807913502E-7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10.45</v>
      </c>
      <c r="D213" s="57">
        <f t="shared" si="1"/>
        <v>5.9562365807913502E-7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22" workbookViewId="0">
      <selection activeCell="C28" sqref="C28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2" t="s">
        <v>662</v>
      </c>
      <c r="B1" s="172"/>
      <c r="C1" s="172"/>
      <c r="D1" s="27" t="s">
        <v>605</v>
      </c>
      <c r="E1" s="28">
        <v>2023</v>
      </c>
    </row>
    <row r="2" spans="1:5" ht="18.95" customHeight="1" x14ac:dyDescent="0.2">
      <c r="A2" s="172" t="s">
        <v>611</v>
      </c>
      <c r="B2" s="172"/>
      <c r="C2" s="172"/>
      <c r="D2" s="27" t="s">
        <v>606</v>
      </c>
      <c r="E2" s="28" t="s">
        <v>608</v>
      </c>
    </row>
    <row r="3" spans="1:5" ht="18.95" customHeight="1" x14ac:dyDescent="0.2">
      <c r="A3" s="172" t="s">
        <v>663</v>
      </c>
      <c r="B3" s="172"/>
      <c r="C3" s="172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45875675.280000001</v>
      </c>
    </row>
    <row r="9" spans="1:5" x14ac:dyDescent="0.2">
      <c r="A9" s="33">
        <v>3120</v>
      </c>
      <c r="B9" s="29" t="s">
        <v>465</v>
      </c>
      <c r="C9" s="34">
        <v>3598</v>
      </c>
    </row>
    <row r="10" spans="1:5" x14ac:dyDescent="0.2">
      <c r="A10" s="33">
        <v>3130</v>
      </c>
      <c r="B10" s="29" t="s">
        <v>466</v>
      </c>
      <c r="C10" s="34">
        <v>17346796.5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2186254.7999999998</v>
      </c>
    </row>
    <row r="15" spans="1:5" x14ac:dyDescent="0.2">
      <c r="A15" s="33">
        <v>3220</v>
      </c>
      <c r="B15" s="29" t="s">
        <v>469</v>
      </c>
      <c r="C15" s="34">
        <v>533262.78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101" workbookViewId="0">
      <selection activeCell="C28" sqref="C2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2" t="s">
        <v>662</v>
      </c>
      <c r="B1" s="172"/>
      <c r="C1" s="172"/>
      <c r="D1" s="27" t="s">
        <v>605</v>
      </c>
      <c r="E1" s="28">
        <v>2023</v>
      </c>
    </row>
    <row r="2" spans="1:5" s="35" customFormat="1" ht="18.95" customHeight="1" x14ac:dyDescent="0.25">
      <c r="A2" s="172" t="s">
        <v>612</v>
      </c>
      <c r="B2" s="172"/>
      <c r="C2" s="172"/>
      <c r="D2" s="27" t="s">
        <v>606</v>
      </c>
      <c r="E2" s="28" t="s">
        <v>608</v>
      </c>
    </row>
    <row r="3" spans="1:5" s="35" customFormat="1" ht="18.95" customHeight="1" x14ac:dyDescent="0.25">
      <c r="A3" s="172" t="s">
        <v>663</v>
      </c>
      <c r="B3" s="172"/>
      <c r="C3" s="172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3152197.22</v>
      </c>
      <c r="D9" s="34">
        <v>1813590.21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3152197.22</v>
      </c>
      <c r="D15" s="135">
        <f>SUM(D8:D14)</f>
        <v>1813590.21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23472.66</v>
      </c>
      <c r="D28" s="135">
        <f>SUM(D29:D36)</f>
        <v>23472.66</v>
      </c>
      <c r="E28" s="130"/>
    </row>
    <row r="29" spans="1:5" x14ac:dyDescent="0.2">
      <c r="A29" s="33">
        <v>1241</v>
      </c>
      <c r="B29" s="29" t="s">
        <v>237</v>
      </c>
      <c r="C29" s="34">
        <v>23472.66</v>
      </c>
      <c r="D29" s="132">
        <v>23472.66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23472.66</v>
      </c>
      <c r="D43" s="135">
        <f>D20+D28+D37</f>
        <v>23472.66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2186254.7999999998</v>
      </c>
      <c r="D47" s="135">
        <v>-3079.46</v>
      </c>
    </row>
    <row r="48" spans="1:5" x14ac:dyDescent="0.2">
      <c r="A48" s="131"/>
      <c r="B48" s="136" t="s">
        <v>617</v>
      </c>
      <c r="C48" s="135">
        <f>C51+C63+C91+C94+C49</f>
        <v>338839.10000000003</v>
      </c>
      <c r="D48" s="135">
        <f>D51+D63+D91+D94+D49</f>
        <v>581554.88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234641.13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234641.13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248638.80000000002</v>
      </c>
      <c r="D63" s="135">
        <f>D64+D73+D76+D82</f>
        <v>227509.9</v>
      </c>
    </row>
    <row r="64" spans="1:4" x14ac:dyDescent="0.2">
      <c r="A64" s="33">
        <v>5510</v>
      </c>
      <c r="B64" s="29" t="s">
        <v>439</v>
      </c>
      <c r="C64" s="34">
        <f>SUM(C65:C72)</f>
        <v>49553.599999999999</v>
      </c>
      <c r="D64" s="34">
        <f>SUM(D65:D72)</f>
        <v>52788.74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49553.599999999999</v>
      </c>
      <c r="D69" s="34">
        <v>52788.74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199074.75</v>
      </c>
      <c r="D76" s="34">
        <f>SUM(D77:D81)</f>
        <v>174712.77</v>
      </c>
    </row>
    <row r="77" spans="1:4" x14ac:dyDescent="0.2">
      <c r="A77" s="33">
        <v>5531</v>
      </c>
      <c r="B77" s="29" t="s">
        <v>450</v>
      </c>
      <c r="C77" s="34">
        <v>199074.75</v>
      </c>
      <c r="D77" s="34">
        <v>174712.77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10.45</v>
      </c>
      <c r="D82" s="34">
        <f>SUM(D83:D90)</f>
        <v>8.39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10.45</v>
      </c>
      <c r="D90" s="34">
        <v>8.39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90200.3</v>
      </c>
      <c r="D94" s="135">
        <f>SUM(D95:D99)</f>
        <v>119403.85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47795.13</v>
      </c>
    </row>
    <row r="96" spans="1:4" x14ac:dyDescent="0.2">
      <c r="A96" s="131">
        <v>2112</v>
      </c>
      <c r="B96" s="130" t="s">
        <v>632</v>
      </c>
      <c r="C96" s="132">
        <v>78.16</v>
      </c>
      <c r="D96" s="132">
        <v>91.67</v>
      </c>
    </row>
    <row r="97" spans="1:4" x14ac:dyDescent="0.2">
      <c r="A97" s="131">
        <v>2112</v>
      </c>
      <c r="B97" s="130" t="s">
        <v>633</v>
      </c>
      <c r="C97" s="132">
        <v>90122.14</v>
      </c>
      <c r="D97" s="132">
        <v>71517.05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26000</v>
      </c>
      <c r="D100" s="135">
        <f>+D101</f>
        <v>64000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26000</v>
      </c>
      <c r="D101" s="160">
        <f>SUM(D102:D105)</f>
        <v>64000</v>
      </c>
    </row>
    <row r="102" spans="1:4" s="130" customFormat="1" x14ac:dyDescent="0.2">
      <c r="A102" s="156"/>
      <c r="B102" s="161" t="s">
        <v>652</v>
      </c>
      <c r="C102" s="162">
        <v>26000</v>
      </c>
      <c r="D102" s="162">
        <v>64000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593823.77</v>
      </c>
      <c r="D106" s="155">
        <f>+D107</f>
        <v>14414.19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593823.77</v>
      </c>
      <c r="D107" s="160">
        <f>+D108</f>
        <v>14414.19</v>
      </c>
    </row>
    <row r="108" spans="1:4" s="130" customFormat="1" x14ac:dyDescent="0.2">
      <c r="A108" s="156">
        <v>1273</v>
      </c>
      <c r="B108" s="157" t="s">
        <v>657</v>
      </c>
      <c r="C108" s="162">
        <v>593823.77</v>
      </c>
      <c r="D108" s="162">
        <v>14414.19</v>
      </c>
    </row>
    <row r="109" spans="1:4" s="130" customFormat="1" x14ac:dyDescent="0.2">
      <c r="A109" s="156"/>
      <c r="B109" s="164" t="s">
        <v>658</v>
      </c>
      <c r="C109" s="155">
        <f>+C110+C112</f>
        <v>91262.43</v>
      </c>
      <c r="D109" s="155">
        <f>+D110+D112</f>
        <v>1269.78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6.43</v>
      </c>
      <c r="D110" s="165">
        <f>+D111</f>
        <v>20.78</v>
      </c>
    </row>
    <row r="111" spans="1:4" s="130" customFormat="1" x14ac:dyDescent="0.2">
      <c r="A111" s="156">
        <v>4399</v>
      </c>
      <c r="B111" s="161" t="s">
        <v>352</v>
      </c>
      <c r="C111" s="162">
        <v>6.43</v>
      </c>
      <c r="D111" s="162">
        <v>20.78</v>
      </c>
    </row>
    <row r="112" spans="1:4" x14ac:dyDescent="0.2">
      <c r="A112" s="133">
        <v>1120</v>
      </c>
      <c r="B112" s="140" t="s">
        <v>637</v>
      </c>
      <c r="C112" s="135">
        <f>SUM(C113:C121)</f>
        <v>91256</v>
      </c>
      <c r="D112" s="135">
        <f>SUM(D113:D121)</f>
        <v>1249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91256</v>
      </c>
      <c r="D119" s="132">
        <v>1249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1866007.7</v>
      </c>
      <c r="D122" s="135">
        <f>D47+D48+D100-D106-D109</f>
        <v>626791.45000000007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2024-02-14T22:47:19Z</cp:lastPrinted>
  <dcterms:created xsi:type="dcterms:W3CDTF">2012-12-11T20:36:24Z</dcterms:created>
  <dcterms:modified xsi:type="dcterms:W3CDTF">2024-02-14T22:47:30Z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