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IR" sheetId="5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5" l="1"/>
  <c r="Q14" i="5"/>
  <c r="Q13" i="5"/>
  <c r="Q12" i="5"/>
  <c r="Q10" i="5"/>
  <c r="Q17" i="5"/>
  <c r="Q5" i="5"/>
  <c r="Q4" i="5"/>
  <c r="Q7" i="5"/>
  <c r="Q6" i="5"/>
  <c r="Q8" i="5"/>
  <c r="R9" i="5" l="1"/>
  <c r="Q16" i="5" l="1"/>
  <c r="R14" i="5" l="1"/>
  <c r="R13" i="5"/>
  <c r="R12" i="5"/>
  <c r="R11" i="5"/>
  <c r="R17" i="5"/>
  <c r="R10" i="5" l="1"/>
  <c r="R6" i="5"/>
  <c r="R5" i="5"/>
  <c r="R4" i="5"/>
  <c r="R7" i="5"/>
  <c r="R18" i="5"/>
  <c r="R16" i="5"/>
  <c r="R15" i="5"/>
  <c r="R8" i="5"/>
</calcChain>
</file>

<file path=xl/sharedStrings.xml><?xml version="1.0" encoding="utf-8"?>
<sst xmlns="http://schemas.openxmlformats.org/spreadsheetml/2006/main" count="117" uniqueCount="59">
  <si>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</si>
  <si>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</si>
  <si>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</si>
  <si>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</si>
  <si>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</si>
  <si>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</si>
  <si>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</si>
  <si>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</si>
  <si>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</si>
  <si>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</si>
  <si>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</si>
  <si>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</si>
  <si>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</si>
  <si>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</si>
  <si>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</si>
  <si>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</si>
  <si>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</si>
  <si>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</si>
  <si>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</si>
  <si>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</si>
  <si>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P0411</t>
  </si>
  <si>
    <t>P0412</t>
  </si>
  <si>
    <t>P0413</t>
  </si>
  <si>
    <t>P2835</t>
  </si>
  <si>
    <t>G1023</t>
  </si>
  <si>
    <t>G2018</t>
  </si>
  <si>
    <t>Desarrollo del programa editorial del MIQ</t>
  </si>
  <si>
    <t>Desarrollo de eventos artísticos y culturales en el Museo Iconográfico del Quijote</t>
  </si>
  <si>
    <t>Desarrollo del programa de artes visuales del Museo Iconográfico del Quijote</t>
  </si>
  <si>
    <t>Desarrollo de Actividades de Fomento a la lectura</t>
  </si>
  <si>
    <t>Museo Iconográfico del Quijote</t>
  </si>
  <si>
    <t>Administración de los recursos humanos, materiales, financieros y de servicios</t>
  </si>
  <si>
    <t>Dirección estratégica</t>
  </si>
  <si>
    <t>Estatal - Ingresos Propios</t>
  </si>
  <si>
    <t>SI</t>
  </si>
  <si>
    <t>Tasa de variación de ediciones impresas por el Museo Iconográfico del Quijote</t>
  </si>
  <si>
    <t>Promedio de asistentes por exposición de obra plástica intra y extra muros realizada por el Museo Iconográfico del Quijote</t>
  </si>
  <si>
    <t>Promedio de asistentes a las actividades de fomento a la lectura realizadas por el MIQ</t>
  </si>
  <si>
    <t>COMPONENTE</t>
  </si>
  <si>
    <t>ACTIVIDAD</t>
  </si>
  <si>
    <t>(A/B-1)*100</t>
  </si>
  <si>
    <t>A/B</t>
  </si>
  <si>
    <t>Desarrollo Social</t>
  </si>
  <si>
    <t>“Bajo protesta de decir verdad declaramos que los Estados Financieros y sus notas, son razonablemente correctos y son responsabilidad del emisor”</t>
  </si>
  <si>
    <t>Tasa de variación en el número de ediciones del sello MIQ difundidas entre la población</t>
  </si>
  <si>
    <t>Promedio de usuarios impactados por producto cultural y artístico realizado y difundido por el Museo Iconográfico del Quijote</t>
  </si>
  <si>
    <t>A/B*100</t>
  </si>
  <si>
    <t>Proyectos de inversión pública y privados presentados y gestionados.</t>
  </si>
  <si>
    <t>Procesos y entregables de las unidades administrativas debidamente cumplidos</t>
  </si>
  <si>
    <t>Convenios o acuerdos con otras Instituciones vinculadas</t>
  </si>
  <si>
    <t>Estados financieros trimestrales generados</t>
  </si>
  <si>
    <t>Manuales actualizados y publicados</t>
  </si>
  <si>
    <t>Expedientes de seguimiento</t>
  </si>
  <si>
    <t>Requisiciones atendidas</t>
  </si>
  <si>
    <t>Solicitudes atendidas</t>
  </si>
  <si>
    <t>Q1090</t>
  </si>
  <si>
    <t>Coloquio Cervantino Internacional</t>
  </si>
  <si>
    <t>Asistentes presenciales y receptores vía streaming</t>
  </si>
  <si>
    <t>Museo Iconográfico del Quijote
Indicadores de Resultados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</si>
</sst>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5" fillId="4" borderId="2" xfId="16" applyNumberFormat="1" applyFont="1" applyFill="1" applyBorder="1" applyAlignment="1">
      <alignment horizontal="center" vertical="center" wrapText="1"/>
    </xf>
    <xf numFmtId="0" fontId="5" fillId="4" borderId="2" xfId="16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 vertical="center" wrapText="1"/>
      <protection locked="0"/>
    </xf>
    <xf numFmtId="165" fontId="0" fillId="7" borderId="3" xfId="17" applyNumberFormat="1" applyFont="1" applyFill="1" applyBorder="1" applyAlignment="1" applyProtection="1">
      <alignment horizontal="center" vertical="center" wrapText="1"/>
      <protection locked="0"/>
    </xf>
    <xf numFmtId="9" fontId="0" fillId="7" borderId="3" xfId="19" applyFont="1" applyFill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 vertical="center" wrapText="1"/>
    </xf>
    <xf numFmtId="0" fontId="0" fillId="7" borderId="10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 applyAlignment="1" applyProtection="1">
      <alignment horizontal="center" vertical="center" wrapText="1"/>
    </xf>
    <xf numFmtId="0" fontId="0" fillId="7" borderId="4" xfId="0" applyFont="1" applyFill="1" applyBorder="1" applyAlignment="1" applyProtection="1">
      <alignment horizontal="center" vertical="center" wrapText="1"/>
      <protection locked="0"/>
    </xf>
    <xf numFmtId="43" fontId="0" fillId="7" borderId="3" xfId="17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Protection="1">
      <protection locked="0"/>
    </xf>
    <xf numFmtId="0" fontId="0" fillId="7" borderId="0" xfId="0" applyFont="1" applyFill="1" applyProtection="1">
      <protection locked="0"/>
    </xf>
    <xf numFmtId="0" fontId="0" fillId="7" borderId="0" xfId="0" applyFont="1" applyFill="1" applyProtection="1"/>
    <xf numFmtId="0" fontId="0" fillId="7" borderId="0" xfId="0" applyFont="1" applyFill="1" applyBorder="1" applyProtection="1"/>
    <xf numFmtId="0" fontId="0" fillId="7" borderId="0" xfId="0" applyFont="1" applyFill="1" applyBorder="1"/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0" xfId="0" applyFont="1" applyBorder="1" applyProtection="1"/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165" fontId="0" fillId="0" borderId="3" xfId="17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43" fontId="0" fillId="7" borderId="0" xfId="17" applyFont="1" applyFill="1" applyBorder="1" applyAlignment="1" applyProtection="1">
      <alignment horizontal="center" vertical="center" wrapText="1"/>
      <protection locked="0"/>
    </xf>
    <xf numFmtId="43" fontId="0" fillId="7" borderId="6" xfId="17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>
      <alignment horizontal="center" vertical="center"/>
    </xf>
    <xf numFmtId="43" fontId="0" fillId="7" borderId="0" xfId="17" applyFont="1" applyFill="1" applyAlignment="1">
      <alignment horizontal="center" vertical="center"/>
    </xf>
    <xf numFmtId="43" fontId="0" fillId="7" borderId="6" xfId="17" applyFont="1" applyFill="1" applyBorder="1" applyAlignment="1">
      <alignment horizontal="center" vertical="center"/>
    </xf>
    <xf numFmtId="0" fontId="8" fillId="6" borderId="1" xfId="8" applyFont="1" applyFill="1" applyBorder="1" applyAlignment="1" applyProtection="1">
      <alignment horizontal="center" vertical="center" wrapText="1"/>
      <protection locked="0"/>
    </xf>
    <xf numFmtId="0" fontId="8" fillId="6" borderId="7" xfId="8" applyFont="1" applyFill="1" applyBorder="1" applyAlignment="1" applyProtection="1">
      <alignment horizontal="center" vertical="center" wrapText="1"/>
      <protection locked="0"/>
    </xf>
    <xf numFmtId="0" fontId="8" fillId="6" borderId="2" xfId="8" applyFont="1" applyFill="1" applyBorder="1" applyAlignment="1" applyProtection="1">
      <alignment horizontal="center" vertical="center" wrapText="1"/>
      <protection locked="0"/>
    </xf>
    <xf numFmtId="0" fontId="5" fillId="4" borderId="3" xfId="8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9" xfId="16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5" fillId="5" borderId="7" xfId="16" applyFont="1" applyFill="1" applyBorder="1" applyAlignment="1">
      <alignment horizontal="center" vertical="center" wrapText="1"/>
    </xf>
    <xf numFmtId="0" fontId="5" fillId="5" borderId="6" xfId="16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1">
    <cellStyle name="Euro" xfId="1"/>
    <cellStyle name="Millares" xfId="17" builtinId="3"/>
    <cellStyle name="Millares 2" xfId="2"/>
    <cellStyle name="Millares 2 2" xfId="3"/>
    <cellStyle name="Millares 2 2 2" xfId="21"/>
    <cellStyle name="Millares 2 3" xfId="4"/>
    <cellStyle name="Millares 2 3 2" xfId="22"/>
    <cellStyle name="Millares 2 4" xfId="20"/>
    <cellStyle name="Millares 3" xfId="5"/>
    <cellStyle name="Millares 3 2" xfId="23"/>
    <cellStyle name="Millares 4" xfId="29"/>
    <cellStyle name="Moneda 2" xfId="6"/>
    <cellStyle name="Moneda 2 2" xfId="24"/>
    <cellStyle name="Normal" xfId="0" builtinId="0"/>
    <cellStyle name="Normal 19" xfId="18"/>
    <cellStyle name="Normal 2" xfId="7"/>
    <cellStyle name="Normal 2 2" xfId="8"/>
    <cellStyle name="Normal 2 3" xfId="25"/>
    <cellStyle name="Normal 3" xfId="9"/>
    <cellStyle name="Normal 3 2" xfId="2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 7" xfId="30"/>
    <cellStyle name="Normal_141008Reportes Cuadros Institucionales-sectorialesADV" xfId="16"/>
    <cellStyle name="Porcentaje" xfId="19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19</xdr:row>
      <xdr:rowOff>57150</xdr:rowOff>
    </xdr:from>
    <xdr:to>
      <xdr:col>12</xdr:col>
      <xdr:colOff>84044</xdr:colOff>
      <xdr:row>24</xdr:row>
      <xdr:rowOff>100853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4255003"/>
          <a:ext cx="5967693" cy="772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B1" zoomScale="85" zoomScaleNormal="85" workbookViewId="0">
      <selection activeCell="B2" sqref="B2:B3"/>
    </sheetView>
  </sheetViews>
  <sheetFormatPr baseColWidth="10" defaultColWidth="12" defaultRowHeight="11.25" x14ac:dyDescent="0.2"/>
  <cols>
    <col min="1" max="1" width="1.6640625" style="6" customWidth="1"/>
    <col min="2" max="11" width="17" style="1" customWidth="1"/>
    <col min="12" max="12" width="11.83203125" style="1" customWidth="1"/>
    <col min="13" max="13" width="13.1640625" style="1" customWidth="1"/>
    <col min="14" max="15" width="12" style="1"/>
    <col min="16" max="16" width="15.6640625" style="1" customWidth="1"/>
    <col min="17" max="17" width="12" style="1"/>
    <col min="18" max="18" width="12" style="2"/>
    <col min="19" max="19" width="18.83203125" style="2" customWidth="1"/>
    <col min="20" max="20" width="12" style="2"/>
    <col min="21" max="21" width="2.83203125" style="6" customWidth="1"/>
    <col min="22" max="16384" width="12" style="6"/>
  </cols>
  <sheetData>
    <row r="1" spans="1:21" s="5" customFormat="1" ht="46.5" customHeight="1" x14ac:dyDescent="0.2">
      <c r="A1" s="21"/>
      <c r="B1" s="49" t="s">
        <v>58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21"/>
    </row>
    <row r="2" spans="1:21" s="5" customFormat="1" ht="11.25" customHeight="1" x14ac:dyDescent="0.2">
      <c r="A2" s="21"/>
      <c r="B2" s="53" t="s">
        <v>0</v>
      </c>
      <c r="C2" s="53" t="s">
        <v>1</v>
      </c>
      <c r="D2" s="53" t="s">
        <v>2</v>
      </c>
      <c r="E2" s="53" t="s">
        <v>4</v>
      </c>
      <c r="F2" s="52" t="s">
        <v>3</v>
      </c>
      <c r="G2" s="52"/>
      <c r="H2" s="52"/>
      <c r="I2" s="52"/>
      <c r="J2" s="52"/>
      <c r="K2" s="59" t="s">
        <v>10</v>
      </c>
      <c r="L2" s="57" t="s">
        <v>11</v>
      </c>
      <c r="M2" s="57" t="s">
        <v>12</v>
      </c>
      <c r="N2" s="57" t="s">
        <v>13</v>
      </c>
      <c r="O2" s="57" t="s">
        <v>14</v>
      </c>
      <c r="P2" s="57" t="s">
        <v>15</v>
      </c>
      <c r="Q2" s="57" t="s">
        <v>16</v>
      </c>
      <c r="R2" s="57" t="s">
        <v>17</v>
      </c>
      <c r="S2" s="56" t="s">
        <v>18</v>
      </c>
      <c r="T2" s="55" t="s">
        <v>19</v>
      </c>
      <c r="U2" s="21"/>
    </row>
    <row r="3" spans="1:21" s="5" customFormat="1" ht="69.75" customHeight="1" x14ac:dyDescent="0.2">
      <c r="A3" s="21"/>
      <c r="B3" s="54"/>
      <c r="C3" s="54"/>
      <c r="D3" s="54"/>
      <c r="E3" s="54"/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  <c r="K3" s="60"/>
      <c r="L3" s="58"/>
      <c r="M3" s="58"/>
      <c r="N3" s="58"/>
      <c r="O3" s="58"/>
      <c r="P3" s="58"/>
      <c r="Q3" s="58"/>
      <c r="R3" s="58"/>
      <c r="S3" s="56"/>
      <c r="T3" s="55"/>
      <c r="U3" s="21"/>
    </row>
    <row r="4" spans="1:21" s="7" customFormat="1" ht="78.75" x14ac:dyDescent="0.2">
      <c r="A4" s="13"/>
      <c r="B4" s="37" t="s">
        <v>20</v>
      </c>
      <c r="C4" s="40" t="s">
        <v>26</v>
      </c>
      <c r="D4" s="40" t="s">
        <v>30</v>
      </c>
      <c r="E4" s="40" t="s">
        <v>33</v>
      </c>
      <c r="F4" s="43">
        <v>3839681.57</v>
      </c>
      <c r="G4" s="43">
        <v>3936022.13</v>
      </c>
      <c r="H4" s="43">
        <v>3623091.67</v>
      </c>
      <c r="I4" s="43">
        <v>3623091.67</v>
      </c>
      <c r="J4" s="43">
        <v>3540048.93</v>
      </c>
      <c r="K4" s="40" t="s">
        <v>34</v>
      </c>
      <c r="L4" s="8" t="s">
        <v>35</v>
      </c>
      <c r="M4" s="8" t="s">
        <v>38</v>
      </c>
      <c r="N4" s="8" t="s">
        <v>40</v>
      </c>
      <c r="O4" s="9">
        <v>8</v>
      </c>
      <c r="P4" s="9">
        <v>8</v>
      </c>
      <c r="Q4" s="30">
        <f>1+1+1+4</f>
        <v>7</v>
      </c>
      <c r="R4" s="10">
        <f>+Q4/P4</f>
        <v>0.875</v>
      </c>
      <c r="S4" s="11" t="s">
        <v>42</v>
      </c>
      <c r="T4" s="12"/>
      <c r="U4" s="13"/>
    </row>
    <row r="5" spans="1:21" s="7" customFormat="1" ht="90" x14ac:dyDescent="0.2">
      <c r="A5" s="13"/>
      <c r="B5" s="39"/>
      <c r="C5" s="42"/>
      <c r="D5" s="42"/>
      <c r="E5" s="42"/>
      <c r="F5" s="45"/>
      <c r="G5" s="45"/>
      <c r="H5" s="45"/>
      <c r="I5" s="45"/>
      <c r="J5" s="45"/>
      <c r="K5" s="42"/>
      <c r="L5" s="8" t="s">
        <v>44</v>
      </c>
      <c r="M5" s="8" t="s">
        <v>38</v>
      </c>
      <c r="N5" s="8" t="s">
        <v>40</v>
      </c>
      <c r="O5" s="9">
        <v>8500</v>
      </c>
      <c r="P5" s="9">
        <v>8500</v>
      </c>
      <c r="Q5" s="30">
        <f>202+271+922+271+275+888+430+1068+938+3145+25020+200</f>
        <v>33630</v>
      </c>
      <c r="R5" s="10">
        <f>+Q5*1/P5</f>
        <v>3.9564705882352942</v>
      </c>
      <c r="S5" s="11" t="s">
        <v>42</v>
      </c>
      <c r="T5" s="12"/>
      <c r="U5" s="13"/>
    </row>
    <row r="6" spans="1:21" s="7" customFormat="1" ht="123.75" x14ac:dyDescent="0.2">
      <c r="A6" s="13"/>
      <c r="B6" s="23" t="s">
        <v>21</v>
      </c>
      <c r="C6" s="22" t="s">
        <v>27</v>
      </c>
      <c r="D6" s="22" t="s">
        <v>30</v>
      </c>
      <c r="E6" s="22" t="s">
        <v>33</v>
      </c>
      <c r="F6" s="28">
        <v>2330873.48</v>
      </c>
      <c r="G6" s="28">
        <v>2650722.02</v>
      </c>
      <c r="H6" s="29">
        <v>2513557.09</v>
      </c>
      <c r="I6" s="36">
        <v>2513557.09</v>
      </c>
      <c r="J6" s="28">
        <v>2499993.89</v>
      </c>
      <c r="K6" s="22" t="s">
        <v>34</v>
      </c>
      <c r="L6" s="8" t="s">
        <v>45</v>
      </c>
      <c r="M6" s="8" t="s">
        <v>38</v>
      </c>
      <c r="N6" s="8" t="s">
        <v>41</v>
      </c>
      <c r="O6" s="9">
        <v>85000</v>
      </c>
      <c r="P6" s="9">
        <v>85000</v>
      </c>
      <c r="Q6" s="30">
        <f>1145+7801+10145+5200+4057+3016+7256+2074+8368+5826+4061</f>
        <v>58949</v>
      </c>
      <c r="R6" s="10">
        <f t="shared" ref="R6:R18" si="0">+Q6/P6</f>
        <v>0.69351764705882357</v>
      </c>
      <c r="S6" s="11" t="s">
        <v>42</v>
      </c>
      <c r="T6" s="12"/>
      <c r="U6" s="13"/>
    </row>
    <row r="7" spans="1:21" s="7" customFormat="1" ht="135" x14ac:dyDescent="0.2">
      <c r="A7" s="13"/>
      <c r="B7" s="14" t="s">
        <v>22</v>
      </c>
      <c r="C7" s="8" t="s">
        <v>28</v>
      </c>
      <c r="D7" s="8" t="s">
        <v>30</v>
      </c>
      <c r="E7" s="8" t="s">
        <v>33</v>
      </c>
      <c r="F7" s="15">
        <v>3772454.98</v>
      </c>
      <c r="G7" s="15">
        <v>3492563.44</v>
      </c>
      <c r="H7" s="15">
        <v>3249922.9</v>
      </c>
      <c r="I7" s="15">
        <v>3249922.9</v>
      </c>
      <c r="J7" s="15">
        <v>3230947.28</v>
      </c>
      <c r="K7" s="8" t="s">
        <v>34</v>
      </c>
      <c r="L7" s="8" t="s">
        <v>36</v>
      </c>
      <c r="M7" s="8" t="s">
        <v>38</v>
      </c>
      <c r="N7" s="8" t="s">
        <v>41</v>
      </c>
      <c r="O7" s="9">
        <v>8250</v>
      </c>
      <c r="P7" s="9">
        <v>8250</v>
      </c>
      <c r="Q7" s="30">
        <f>1527+1384+1916+2130+1385+1576+2326+1863+1543+2701+1619+1702</f>
        <v>21672</v>
      </c>
      <c r="R7" s="10">
        <f t="shared" si="0"/>
        <v>2.6269090909090909</v>
      </c>
      <c r="S7" s="11" t="s">
        <v>42</v>
      </c>
      <c r="T7" s="12"/>
      <c r="U7" s="13"/>
    </row>
    <row r="8" spans="1:21" s="7" customFormat="1" ht="90" x14ac:dyDescent="0.2">
      <c r="A8" s="13"/>
      <c r="B8" s="14" t="s">
        <v>23</v>
      </c>
      <c r="C8" s="8" t="s">
        <v>29</v>
      </c>
      <c r="D8" s="8" t="s">
        <v>30</v>
      </c>
      <c r="E8" s="8" t="s">
        <v>33</v>
      </c>
      <c r="F8" s="15">
        <v>700392.06</v>
      </c>
      <c r="G8" s="15">
        <v>472128.28</v>
      </c>
      <c r="H8" s="15">
        <v>461941.1</v>
      </c>
      <c r="I8" s="15">
        <v>461941.1</v>
      </c>
      <c r="J8" s="15">
        <v>451332.1</v>
      </c>
      <c r="K8" s="8" t="s">
        <v>34</v>
      </c>
      <c r="L8" s="8" t="s">
        <v>37</v>
      </c>
      <c r="M8" s="8" t="s">
        <v>38</v>
      </c>
      <c r="N8" s="8" t="s">
        <v>41</v>
      </c>
      <c r="O8" s="9">
        <v>26000</v>
      </c>
      <c r="P8" s="9">
        <v>26000</v>
      </c>
      <c r="Q8" s="30">
        <f>18+26+57+2454+2261+488+166+635+1322+242+71</f>
        <v>7740</v>
      </c>
      <c r="R8" s="10">
        <f t="shared" si="0"/>
        <v>0.2976923076923077</v>
      </c>
      <c r="S8" s="11" t="s">
        <v>42</v>
      </c>
      <c r="T8" s="12"/>
      <c r="U8" s="13"/>
    </row>
    <row r="9" spans="1:21" s="7" customFormat="1" ht="45" x14ac:dyDescent="0.2">
      <c r="A9" s="13"/>
      <c r="B9" s="31" t="s">
        <v>55</v>
      </c>
      <c r="C9" s="32" t="s">
        <v>56</v>
      </c>
      <c r="D9" s="33" t="s">
        <v>30</v>
      </c>
      <c r="E9" s="33" t="s">
        <v>33</v>
      </c>
      <c r="F9" s="29">
        <v>0</v>
      </c>
      <c r="G9" s="29">
        <v>1684403.88</v>
      </c>
      <c r="H9" s="29">
        <v>1677386.75</v>
      </c>
      <c r="I9" s="36">
        <v>1677386.75</v>
      </c>
      <c r="J9" s="29">
        <v>1677386.75</v>
      </c>
      <c r="K9" s="32" t="s">
        <v>34</v>
      </c>
      <c r="L9" s="33" t="s">
        <v>57</v>
      </c>
      <c r="M9" s="8" t="s">
        <v>38</v>
      </c>
      <c r="N9" s="8" t="s">
        <v>41</v>
      </c>
      <c r="O9" s="9">
        <v>0</v>
      </c>
      <c r="P9" s="9">
        <v>77000</v>
      </c>
      <c r="Q9" s="30">
        <v>20243</v>
      </c>
      <c r="R9" s="10">
        <f t="shared" si="0"/>
        <v>0.26289610389610391</v>
      </c>
      <c r="S9" s="34" t="s">
        <v>42</v>
      </c>
      <c r="T9" s="35"/>
      <c r="U9" s="13"/>
    </row>
    <row r="10" spans="1:21" s="7" customFormat="1" ht="45" x14ac:dyDescent="0.2">
      <c r="A10" s="13"/>
      <c r="B10" s="37" t="s">
        <v>24</v>
      </c>
      <c r="C10" s="40" t="s">
        <v>31</v>
      </c>
      <c r="D10" s="40" t="s">
        <v>30</v>
      </c>
      <c r="E10" s="40" t="s">
        <v>33</v>
      </c>
      <c r="F10" s="46">
        <v>3021377.35</v>
      </c>
      <c r="G10" s="46">
        <v>3592947.07</v>
      </c>
      <c r="H10" s="46">
        <v>3419750.42</v>
      </c>
      <c r="I10" s="46">
        <v>3419750.42</v>
      </c>
      <c r="J10" s="46">
        <v>3400991.99</v>
      </c>
      <c r="K10" s="40" t="s">
        <v>34</v>
      </c>
      <c r="L10" s="8" t="s">
        <v>50</v>
      </c>
      <c r="M10" s="16" t="s">
        <v>39</v>
      </c>
      <c r="N10" s="22" t="s">
        <v>46</v>
      </c>
      <c r="O10" s="9">
        <v>4</v>
      </c>
      <c r="P10" s="9">
        <v>4</v>
      </c>
      <c r="Q10" s="30">
        <f>1+1+1+1</f>
        <v>4</v>
      </c>
      <c r="R10" s="10">
        <f t="shared" si="0"/>
        <v>1</v>
      </c>
      <c r="S10" s="11" t="s">
        <v>42</v>
      </c>
      <c r="T10" s="12"/>
      <c r="U10" s="13"/>
    </row>
    <row r="11" spans="1:21" s="7" customFormat="1" ht="33.75" x14ac:dyDescent="0.2">
      <c r="A11" s="13"/>
      <c r="B11" s="38"/>
      <c r="C11" s="41"/>
      <c r="D11" s="41"/>
      <c r="E11" s="41"/>
      <c r="F11" s="47"/>
      <c r="G11" s="47"/>
      <c r="H11" s="47"/>
      <c r="I11" s="47"/>
      <c r="J11" s="47"/>
      <c r="K11" s="41"/>
      <c r="L11" s="8" t="s">
        <v>51</v>
      </c>
      <c r="M11" s="27" t="s">
        <v>39</v>
      </c>
      <c r="N11" s="27" t="s">
        <v>46</v>
      </c>
      <c r="O11" s="9">
        <v>2</v>
      </c>
      <c r="P11" s="9">
        <v>2</v>
      </c>
      <c r="Q11" s="30">
        <v>2</v>
      </c>
      <c r="R11" s="10">
        <f t="shared" ref="R11" si="1">+Q11/P11</f>
        <v>1</v>
      </c>
      <c r="S11" s="11" t="s">
        <v>42</v>
      </c>
      <c r="T11" s="12"/>
      <c r="U11" s="13"/>
    </row>
    <row r="12" spans="1:21" s="7" customFormat="1" ht="33.75" x14ac:dyDescent="0.2">
      <c r="A12" s="13"/>
      <c r="B12" s="38"/>
      <c r="C12" s="41"/>
      <c r="D12" s="41"/>
      <c r="E12" s="41"/>
      <c r="F12" s="47"/>
      <c r="G12" s="47"/>
      <c r="H12" s="47"/>
      <c r="I12" s="47"/>
      <c r="J12" s="47"/>
      <c r="K12" s="41"/>
      <c r="L12" s="8" t="s">
        <v>52</v>
      </c>
      <c r="M12" s="27" t="s">
        <v>39</v>
      </c>
      <c r="N12" s="27" t="s">
        <v>46</v>
      </c>
      <c r="O12" s="9">
        <v>20</v>
      </c>
      <c r="P12" s="9">
        <v>20</v>
      </c>
      <c r="Q12" s="30">
        <f>1+1+1+6+6</f>
        <v>15</v>
      </c>
      <c r="R12" s="10">
        <f t="shared" ref="R12:R13" si="2">+Q12/P12</f>
        <v>0.75</v>
      </c>
      <c r="S12" s="11" t="s">
        <v>42</v>
      </c>
      <c r="T12" s="12"/>
      <c r="U12" s="13"/>
    </row>
    <row r="13" spans="1:21" s="7" customFormat="1" ht="22.5" x14ac:dyDescent="0.2">
      <c r="A13" s="13"/>
      <c r="B13" s="38"/>
      <c r="C13" s="41"/>
      <c r="D13" s="41"/>
      <c r="E13" s="41"/>
      <c r="F13" s="47"/>
      <c r="G13" s="47"/>
      <c r="H13" s="47"/>
      <c r="I13" s="47"/>
      <c r="J13" s="47"/>
      <c r="K13" s="41"/>
      <c r="L13" s="8" t="s">
        <v>53</v>
      </c>
      <c r="M13" s="27" t="s">
        <v>39</v>
      </c>
      <c r="N13" s="27" t="s">
        <v>46</v>
      </c>
      <c r="O13" s="9">
        <v>600</v>
      </c>
      <c r="P13" s="9">
        <v>600</v>
      </c>
      <c r="Q13" s="30">
        <f>47+106+102+83+117+131+117+120+67+73+99+103</f>
        <v>1165</v>
      </c>
      <c r="R13" s="10">
        <f t="shared" si="2"/>
        <v>1.9416666666666667</v>
      </c>
      <c r="S13" s="11" t="s">
        <v>42</v>
      </c>
      <c r="T13" s="12"/>
      <c r="U13" s="13"/>
    </row>
    <row r="14" spans="1:21" s="7" customFormat="1" ht="22.5" x14ac:dyDescent="0.2">
      <c r="A14" s="13"/>
      <c r="B14" s="38"/>
      <c r="C14" s="41"/>
      <c r="D14" s="41"/>
      <c r="E14" s="41"/>
      <c r="F14" s="47"/>
      <c r="G14" s="47"/>
      <c r="H14" s="47"/>
      <c r="I14" s="47"/>
      <c r="J14" s="47"/>
      <c r="K14" s="41"/>
      <c r="L14" s="8" t="s">
        <v>54</v>
      </c>
      <c r="M14" s="27" t="s">
        <v>39</v>
      </c>
      <c r="N14" s="27" t="s">
        <v>46</v>
      </c>
      <c r="O14" s="9">
        <v>100</v>
      </c>
      <c r="P14" s="9">
        <v>100</v>
      </c>
      <c r="Q14" s="30">
        <f>6+7+9+13+6+8+13+14+17+9+6+2</f>
        <v>110</v>
      </c>
      <c r="R14" s="10">
        <f t="shared" ref="R14" si="3">+Q14/P14</f>
        <v>1.1000000000000001</v>
      </c>
      <c r="S14" s="11" t="s">
        <v>42</v>
      </c>
      <c r="T14" s="12"/>
      <c r="U14" s="13"/>
    </row>
    <row r="15" spans="1:21" s="7" customFormat="1" ht="33.75" x14ac:dyDescent="0.2">
      <c r="A15" s="13"/>
      <c r="B15" s="38"/>
      <c r="C15" s="41"/>
      <c r="D15" s="41"/>
      <c r="E15" s="41"/>
      <c r="F15" s="48"/>
      <c r="G15" s="48"/>
      <c r="H15" s="48"/>
      <c r="I15" s="48"/>
      <c r="J15" s="48"/>
      <c r="K15" s="41"/>
      <c r="L15" s="8" t="s">
        <v>52</v>
      </c>
      <c r="M15" s="22" t="s">
        <v>39</v>
      </c>
      <c r="N15" s="22" t="s">
        <v>46</v>
      </c>
      <c r="O15" s="9">
        <v>5</v>
      </c>
      <c r="P15" s="9">
        <v>5</v>
      </c>
      <c r="Q15" s="30">
        <f>2+1+1+1</f>
        <v>5</v>
      </c>
      <c r="R15" s="10">
        <f t="shared" si="0"/>
        <v>1</v>
      </c>
      <c r="S15" s="11" t="s">
        <v>42</v>
      </c>
      <c r="T15" s="12"/>
      <c r="U15" s="13"/>
    </row>
    <row r="16" spans="1:21" s="7" customFormat="1" ht="56.25" x14ac:dyDescent="0.2">
      <c r="A16" s="13"/>
      <c r="B16" s="37" t="s">
        <v>25</v>
      </c>
      <c r="C16" s="40" t="s">
        <v>32</v>
      </c>
      <c r="D16" s="40" t="s">
        <v>30</v>
      </c>
      <c r="E16" s="40" t="s">
        <v>33</v>
      </c>
      <c r="F16" s="43">
        <v>3014260.43</v>
      </c>
      <c r="G16" s="43">
        <v>3105004.52</v>
      </c>
      <c r="H16" s="43">
        <v>3079576.9</v>
      </c>
      <c r="I16" s="43">
        <v>3079576.9</v>
      </c>
      <c r="J16" s="43">
        <v>3058354.02</v>
      </c>
      <c r="K16" s="40" t="s">
        <v>34</v>
      </c>
      <c r="L16" s="8" t="s">
        <v>49</v>
      </c>
      <c r="M16" s="8" t="s">
        <v>39</v>
      </c>
      <c r="N16" s="22" t="s">
        <v>46</v>
      </c>
      <c r="O16" s="9">
        <v>2</v>
      </c>
      <c r="P16" s="9">
        <v>2</v>
      </c>
      <c r="Q16" s="30">
        <f>1+1</f>
        <v>2</v>
      </c>
      <c r="R16" s="10">
        <f t="shared" si="0"/>
        <v>1</v>
      </c>
      <c r="S16" s="11" t="s">
        <v>42</v>
      </c>
      <c r="T16" s="12"/>
      <c r="U16" s="13"/>
    </row>
    <row r="17" spans="1:21" s="7" customFormat="1" ht="90" x14ac:dyDescent="0.2">
      <c r="A17" s="13"/>
      <c r="B17" s="38"/>
      <c r="C17" s="41"/>
      <c r="D17" s="41"/>
      <c r="E17" s="41"/>
      <c r="F17" s="44"/>
      <c r="G17" s="44"/>
      <c r="H17" s="44"/>
      <c r="I17" s="44"/>
      <c r="J17" s="44"/>
      <c r="K17" s="41"/>
      <c r="L17" s="8" t="s">
        <v>48</v>
      </c>
      <c r="M17" s="8" t="s">
        <v>39</v>
      </c>
      <c r="N17" s="27" t="s">
        <v>46</v>
      </c>
      <c r="O17" s="9">
        <v>90</v>
      </c>
      <c r="P17" s="9">
        <v>90</v>
      </c>
      <c r="Q17" s="30">
        <f>4+6+20+12+12+10+10+8+8</f>
        <v>90</v>
      </c>
      <c r="R17" s="10">
        <f t="shared" ref="R17" si="4">+Q17/P17</f>
        <v>1</v>
      </c>
      <c r="S17" s="11" t="s">
        <v>42</v>
      </c>
      <c r="T17" s="12"/>
      <c r="U17" s="13"/>
    </row>
    <row r="18" spans="1:21" s="7" customFormat="1" ht="78.75" x14ac:dyDescent="0.2">
      <c r="A18" s="13"/>
      <c r="B18" s="39"/>
      <c r="C18" s="42"/>
      <c r="D18" s="42"/>
      <c r="E18" s="42"/>
      <c r="F18" s="45"/>
      <c r="G18" s="45"/>
      <c r="H18" s="45"/>
      <c r="I18" s="45"/>
      <c r="J18" s="45"/>
      <c r="K18" s="42"/>
      <c r="L18" s="8" t="s">
        <v>47</v>
      </c>
      <c r="M18" s="8" t="s">
        <v>39</v>
      </c>
      <c r="N18" s="8" t="s">
        <v>46</v>
      </c>
      <c r="O18" s="9">
        <v>2</v>
      </c>
      <c r="P18" s="9">
        <v>2</v>
      </c>
      <c r="Q18" s="30">
        <v>1</v>
      </c>
      <c r="R18" s="10">
        <f t="shared" si="0"/>
        <v>0.5</v>
      </c>
      <c r="S18" s="11" t="s">
        <v>42</v>
      </c>
      <c r="T18" s="12"/>
      <c r="U18" s="13"/>
    </row>
    <row r="19" spans="1:21" x14ac:dyDescent="0.2">
      <c r="A19" s="20"/>
      <c r="B19" s="17" t="s">
        <v>43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9"/>
      <c r="T19" s="19"/>
      <c r="U19" s="20"/>
    </row>
    <row r="20" spans="1:21" s="26" customFormat="1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  <c r="T20" s="25"/>
    </row>
    <row r="21" spans="1:21" s="26" customFormat="1" x14ac:dyDescent="0.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5"/>
    </row>
    <row r="22" spans="1:21" s="26" customFormat="1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  <c r="T22" s="25"/>
    </row>
    <row r="23" spans="1:21" s="26" customFormat="1" x14ac:dyDescent="0.2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  <c r="T23" s="25"/>
    </row>
    <row r="24" spans="1:21" s="26" customForma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5"/>
      <c r="T24" s="25"/>
    </row>
    <row r="25" spans="1:21" s="26" customFormat="1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5"/>
      <c r="T25" s="25"/>
    </row>
    <row r="26" spans="1:21" s="26" customFormat="1" x14ac:dyDescent="0.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  <c r="S26" s="25"/>
      <c r="T26" s="25"/>
    </row>
    <row r="27" spans="1:21" s="26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25"/>
      <c r="T27" s="25"/>
    </row>
  </sheetData>
  <mergeCells count="46">
    <mergeCell ref="B1:T1"/>
    <mergeCell ref="F2:J2"/>
    <mergeCell ref="B2:B3"/>
    <mergeCell ref="C2:C3"/>
    <mergeCell ref="D2:D3"/>
    <mergeCell ref="E2:E3"/>
    <mergeCell ref="T2:T3"/>
    <mergeCell ref="S2:S3"/>
    <mergeCell ref="R2:R3"/>
    <mergeCell ref="M2:M3"/>
    <mergeCell ref="P2:P3"/>
    <mergeCell ref="Q2:Q3"/>
    <mergeCell ref="K2:K3"/>
    <mergeCell ref="L2:L3"/>
    <mergeCell ref="N2:N3"/>
    <mergeCell ref="O2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10:B15"/>
    <mergeCell ref="C10:C15"/>
    <mergeCell ref="D10:D15"/>
    <mergeCell ref="E10:E15"/>
    <mergeCell ref="F10:F15"/>
    <mergeCell ref="G10:G15"/>
    <mergeCell ref="H10:H15"/>
    <mergeCell ref="I10:I15"/>
    <mergeCell ref="J10:J15"/>
    <mergeCell ref="K10:K15"/>
    <mergeCell ref="G16:G18"/>
    <mergeCell ref="H16:H18"/>
    <mergeCell ref="I16:I18"/>
    <mergeCell ref="J16:J18"/>
    <mergeCell ref="K16:K18"/>
    <mergeCell ref="B16:B18"/>
    <mergeCell ref="C16:C18"/>
    <mergeCell ref="D16:D18"/>
    <mergeCell ref="E16:E18"/>
    <mergeCell ref="F16:F18"/>
  </mergeCells>
  <pageMargins left="0.7" right="0.7" top="0.75" bottom="0.75" header="0.3" footer="0.3"/>
  <pageSetup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2022-10-27T19:00:39Z</cp:lastPrinted>
  <dcterms:created xsi:type="dcterms:W3CDTF">2014-10-22T05:35:08Z</dcterms:created>
  <dcterms:modified xsi:type="dcterms:W3CDTF">2023-02-08T23:26:37Z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