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BB70F9F5-6C6E-4F63-AEF5-67848D7843B5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4" l="1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MIQAdmin</author>
  </authors>
  <commentList>
    <comment ref="C9" authorId="0" shapeId="0" xr:uid="{2F6A8917-9F39-462F-94C5-31887CC206B8}">
      <text>
        <r>
          <rPr>
            <b/>
            <sz val="9"/>
            <color indexed="81"/>
            <rFont val="Tahoma"/>
            <charset val="1"/>
          </rPr>
          <t>MIQAdmin:</t>
        </r>
        <r>
          <rPr>
            <sz val="9"/>
            <color indexed="81"/>
            <rFont val="Tahoma"/>
            <charset val="1"/>
          </rPr>
          <t xml:space="preserve">
FLUJO
1.1.4.1.0.0.1.0.0.3
INVENTARIO DE MERCANCIAS PARA VENTA (ADQUIRIDA)</t>
        </r>
      </text>
    </comment>
    <comment ref="C29" authorId="0" shapeId="0" xr:uid="{A14F102F-960B-4837-9234-50485D7D0D2D}">
      <text>
        <r>
          <rPr>
            <b/>
            <sz val="9"/>
            <color indexed="81"/>
            <rFont val="Tahoma"/>
            <charset val="1"/>
          </rPr>
          <t>MIQAdmin:</t>
        </r>
        <r>
          <rPr>
            <sz val="9"/>
            <color indexed="81"/>
            <rFont val="Tahoma"/>
            <charset val="1"/>
          </rPr>
          <t xml:space="preserve">
2380  MERCANCIAS ADQUIRIDA DEL DUMMY
+ FLUJO DE SEGUROS 
1.2.7.3 GASTOS PAGADOS POR ADELANTADO A LARGO PL</t>
        </r>
      </text>
    </comment>
    <comment ref="C34" authorId="0" shapeId="0" xr:uid="{57BE369C-28B0-4D72-A124-FA682112B51D}">
      <text>
        <r>
          <rPr>
            <b/>
            <sz val="9"/>
            <color indexed="81"/>
            <rFont val="Tahoma"/>
            <charset val="1"/>
          </rPr>
          <t>MIQAdmin:</t>
        </r>
        <r>
          <rPr>
            <sz val="9"/>
            <color indexed="81"/>
            <rFont val="Tahoma"/>
            <charset val="1"/>
          </rPr>
          <t xml:space="preserve">
5.5.3.1.0.0.2.0.0.1 
COSTO DE VENTA</t>
        </r>
      </text>
    </comment>
  </commentList>
</comments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<sst xmlns="http://schemas.openxmlformats.org/spreadsheetml/2006/main" count="854" uniqueCount="598">
  <si>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</si>
  <si>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</si>
  <si>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</si>
  <si>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</si>
  <si>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</si>
  <si>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</si>
  <si>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</si>
  <si>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</si>
  <si>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</si>
  <si>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</si>
  <si>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</si>
  <si>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</si>
  <si>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</si>
  <si>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</si>
  <si>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</si>
  <si>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</si>
  <si>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</si>
  <si>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</si>
  <si>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</si>
  <si>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</si>
  <si>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</si>
  <si>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</si>
  <si>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</si>
  <si>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</si>
  <si>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</si>
  <si>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</si>
  <si>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</si>
  <si>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</si>
  <si>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</si>
  <si>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</si>
  <si>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</si>
  <si>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</si>
  <si>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</si>
  <si>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</si>
  <si>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</si>
  <si>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</si>
  <si>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</si>
  <si>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</si>
  <si>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</si>
  <si>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</si>
  <si>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</si>
  <si>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</si>
  <si>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</si>
  <si>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</si>
  <si>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</si>
  <si>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</si>
  <si>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</si>
  <si>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</si>
  <si>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</si>
  <si>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</si>
  <si>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</si>
  <si>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</si>
  <si>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</si>
  <si>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</si>
  <si>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</si>
  <si>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</si>
  <si>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</si>
  <si>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</si>
  <si>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</si>
  <si>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</si>
  <si>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</si>
  <si>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</si>
  <si>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</si>
  <si>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</si>
  <si>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</si>
  <si>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</si>
  <si>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</si>
  <si>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</si>
  <si>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</si>
  <si>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</si>
  <si>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</si>
  <si>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</si>
  <si>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</si>
  <si>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</si>
  <si>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</si>
  <si>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</si>
  <si>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</si>
  <si>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</si>
  <si>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</si>
  <si>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</si>
  <si>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</si>
  <si>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</si>
  <si>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</si>
  <si>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</si>
  <si>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</si>
  <si>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</si>
  <si>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</si>
  <si>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</si>
  <si>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</si>
  <si>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</si>
  <si>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</si>
  <si>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</si>
  <si>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</si>
  <si>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</si>
  <si>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</si>
  <si>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</si>
  <si>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</si>
  <si>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</si>
  <si>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</si>
  <si>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</si>
  <si>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</si>
  <si>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</si>
  <si>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</si>
  <si>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</si>
  <si>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</si>
  <si>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</si>
  <si>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</si>
  <si>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</si>
  <si>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</si>
  <si>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</si>
  <si>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</si>
  <si>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</si>
  <si>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</si>
  <si>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</si>
  <si>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</si>
  <si>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</si>
  <si>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</si>
  <si>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</si>
  <si>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</si>
  <si>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</si>
  <si>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</si>
  <si>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</si>
  <si>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</si>
  <si>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</si>
  <si>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</si>
  <si>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</si>
  <si>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</si>
  <si>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</si>
  <si>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</si>
  <si>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</si>
  <si>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</si>
  <si>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</si>
  <si>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</si>
  <si>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</si>
  <si>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</si>
  <si>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</si>
  <si>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</si>
  <si>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</si>
  <si>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</si>
  <si>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</si>
  <si>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</si>
  <si>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</si>
  <si>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</si>
  <si>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</si>
  <si>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</si>
  <si>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</si>
  <si>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</si>
  <si>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</si>
  <si>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</si>
  <si>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</si>
  <si>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</si>
  <si>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</si>
  <si>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</si>
  <si>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</si>
  <si>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</si>
  <si>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</si>
  <si>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</si>
  <si>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</si>
  <si>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</si>
  <si>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</si>
  <si>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</si>
  <si>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</si>
  <si>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</si>
  <si>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</si>
  <si>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</si>
  <si>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</si>
  <si>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</si>
  <si>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</si>
  <si>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</si>
  <si>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</si>
  <si>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</si>
  <si>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</si>
  <si>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</si>
  <si>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</si>
  <si>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</si>
  <si>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</si>
  <si>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</si>
  <si>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</si>
  <si>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</si>
  <si>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</si>
  <si>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</si>
  <si>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</si>
  <si>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</si>
  <si>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</si>
  <si>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</si>
  <si>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</si>
  <si>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</si>
  <si>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</si>
  <si>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</si>
  <si>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</si>
  <si>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</si>
  <si>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</si>
  <si>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</si>
  <si>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</si>
  <si>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</si>
  <si>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</si>
  <si>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</si>
  <si>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</si>
  <si>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</si>
  <si>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</si>
  <si>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</si>
  <si>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</si>
  <si>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</si>
  <si>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</si>
  <si>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</si>
  <si>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</si>
  <si>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</si>
  <si>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</si>
  <si>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</si>
  <si>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</si>
  <si>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</si>
  <si>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</si>
  <si>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</si>
  <si>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</si>
  <si>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</si>
  <si>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</si>
  <si>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</si>
  <si>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</si>
  <si>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</si>
  <si>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</si>
  <si>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</si>
  <si>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</si>
  <si>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</si>
  <si>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</si>
  <si>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</si>
  <si>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</si>
  <si>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</si>
  <si>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</si>
  <si>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</si>
  <si>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</si>
  <si>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</si>
  <si>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</si>
  <si>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</si>
  <si>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</si>
  <si>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</si>
  <si>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</si>
  <si>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</si>
  <si>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</si>
  <si>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</si>
  <si>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</si>
  <si>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</si>
  <si>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</si>
  <si>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</si>
  <si>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</si>
  <si>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</si>
  <si>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</si>
  <si>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</si>
  <si>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</si>
  <si>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</si>
  <si>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</si>
  <si>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</si>
  <si>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</si>
  <si>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</si>
  <si>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</si>
  <si>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</si>
  <si>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</si>
  <si>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</si>
  <si>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</si>
  <si>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</si>
  <si>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</si>
  <si>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</si>
  <si>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</si>
  <si>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</si>
  <si>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</si>
  <si>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</si>
  <si>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</si>
  <si>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</si>
  <si>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</si>
  <si>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</si>
  <si>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</si>
  <si>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</si>
  <si>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</si>
  <si>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</si>
  <si>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</si>
  <si>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</si>
  <si>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</si>
  <si>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</si>
  <si>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</si>
  <si>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</si>
  <si>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</si>
  <si>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</si>
  <si>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</si>
  <si>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</si>
  <si>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</si>
  <si>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</si>
  <si>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</si>
  <si>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</si>
  <si>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</si>
  <si>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</si>
  <si>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</si>
  <si>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</si>
  <si>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</si>
  <si>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</si>
  <si>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</si>
  <si>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</si>
  <si>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</si>
  <si>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</si>
  <si>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</si>
  <si>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</si>
  <si>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</si>
  <si>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</si>
  <si>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</si>
  <si>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</si>
  <si>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</si>
  <si>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</si>
  <si>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</si>
  <si>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</si>
  <si>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</si>
  <si>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</si>
  <si>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</si>
  <si>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</si>
  <si>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</si>
  <si>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</si>
  <si>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</si>
  <si>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</si>
  <si>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</si>
  <si>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</si>
  <si>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</si>
  <si>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</si>
  <si>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</si>
  <si>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</si>
  <si>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</si>
  <si>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</si>
  <si>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</si>
  <si>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</si>
  <si>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</si>
  <si>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</si>
  <si>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</si>
  <si>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</si>
  <si>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</si>
  <si>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</si>
  <si>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</si>
  <si>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</si>
  <si>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</si>
  <si>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</si>
  <si>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</si>
  <si>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</si>
  <si>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</si>
  <si>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</si>
  <si>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</si>
  <si>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</si>
  <si>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</si>
  <si>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</si>
  <si>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</si>
  <si>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</si>
  <si>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</si>
  <si>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</si>
  <si>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</si>
  <si>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</si>
  <si>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</si>
  <si>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</si>
  <si>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</si>
  <si>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</si>
  <si>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</si>
  <si>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</si>
  <si>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</si>
  <si>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</si>
  <si>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</si>
  <si>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</si>
  <si>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</si>
  <si>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</si>
  <si>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</si>
  <si>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</si>
  <si>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</si>
  <si>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</si>
  <si>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</si>
  <si>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</si>
  <si>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</si>
  <si>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</si>
  <si>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</si>
  <si>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</si>
  <si>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</si>
  <si>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</si>
  <si>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</si>
  <si>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</si>
  <si>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</si>
  <si>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</si>
  <si>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</si>
  <si>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</si>
  <si>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</si>
  <si>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</si>
  <si>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</si>
  <si>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</si>
  <si>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</si>
  <si>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</si>
  <si>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</si>
  <si>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</si>
  <si>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</si>
  <si>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</si>
  <si>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</si>
  <si>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</si>
  <si>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</si>
  <si>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</si>
  <si>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</si>
  <si>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</si>
  <si>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</si>
  <si>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</si>
  <si>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</si>
  <si>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</si>
  <si>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</si>
  <si>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</si>
  <si>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</si>
  <si>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</si>
  <si>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</si>
  <si>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</si>
  <si>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</si>
  <si>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</si>
  <si>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</si>
  <si>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</si>
  <si>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</si>
  <si>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</si>
  <si>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</si>
  <si>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</si>
  <si>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</si>
  <si>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</si>
  <si>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</si>
  <si>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</si>
  <si>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</si>
  <si>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</si>
  <si>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</si>
  <si>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</si>
  <si>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</si>
  <si>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</si>
  <si>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</si>
  <si>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</si>
  <si>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</si>
  <si>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</si>
  <si>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</si>
  <si>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</si>
  <si>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</si>
  <si>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</si>
  <si>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</si>
  <si>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</si>
  <si>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</si>
  <si>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</si>
  <si>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</si>
  <si>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</si>
  <si>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</si>
  <si>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</si>
  <si>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</si>
  <si>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</si>
  <si>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</si>
  <si>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</si>
  <si>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</si>
  <si>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</si>
  <si>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</si>
  <si>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</si>
  <si>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</si>
  <si>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</si>
  <si>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</si>
  <si>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</si>
  <si>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</si>
  <si>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</si>
  <si>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</si>
  <si>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</si>
  <si>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</si>
  <si>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</si>
  <si>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</si>
  <si>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</si>
  <si>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</si>
  <si>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</si>
  <si>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</si>
  <si>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</si>
  <si>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</si>
  <si>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</si>
  <si>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</si>
  <si>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</si>
  <si>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</si>
  <si>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</si>
  <si>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</si>
  <si>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</si>
  <si>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</si>
  <si>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</si>
  <si>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</si>
  <si>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</si>
  <si>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</si>
  <si>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</si>
  <si>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</si>
  <si>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</si>
  <si>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</si>
  <si>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</si>
  <si>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</si>
  <si>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</si>
  <si>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</si>
  <si>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</si>
  <si>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</si>
  <si>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</si>
  <si>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</si>
  <si>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</si>
  <si>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</si>
  <si>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</si>
  <si>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</si>
  <si>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</si>
  <si>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</si>
  <si>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</si>
  <si>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</si>
  <si>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</si>
  <si>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</si>
  <si>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</si>
  <si>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</si>
  <si>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</si>
  <si>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</si>
  <si>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</si>
  <si>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</si>
  <si>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</si>
  <si>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</si>
  <si>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</si>
  <si>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</si>
  <si>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</si>
  <si>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</si>
  <si>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</si>
  <si>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</si>
  <si>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</si>
  <si>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</si>
  <si>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</si>
  <si>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</si>
  <si>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</si>
  <si>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</si>
  <si>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</si>
  <si>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</si>
  <si>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</si>
  <si>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</si>
  <si>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</si>
  <si>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</si>
  <si>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</si>
  <si>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</si>
  <si>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</si>
  <si>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</si>
  <si>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</si>
  <si>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</si>
  <si>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</si>
  <si>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</si>
  <si>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</si>
  <si>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</si>
  <si>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</si>
  <si>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</si>
  <si>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</si>
  <si>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</si>
  <si>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</si>
  <si>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</si>
  <si>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</si>
  <si>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</si>
  <si>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</si>
  <si>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</si>
  <si>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</si>
  <si>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</si>
  <si>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</si>
  <si>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</si>
  <si>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</si>
  <si>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</si>
  <si>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</si>
  <si>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</si>
  <si>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</si>
  <si>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</si>
  <si>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</si>
  <si>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</si>
  <si>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</si>
  <si>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</si>
  <si>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</si>
  <si>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</si>
  <si>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</si>
  <si>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</si>
  <si>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</si>
  <si>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</si>
  <si>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</si>
  <si>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</si>
  <si>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</si>
  <si>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</si>
  <si>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</si>
  <si>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</si>
  <si>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</si>
  <si>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</si>
  <si>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</si>
  <si>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</si>
  <si>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</si>
  <si>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</si>
  <si>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</si>
  <si>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</si>
  <si>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</si>
  <si>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</si>
  <si>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</si>
  <si>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</si>
  <si>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</si>
  <si>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</si>
  <si>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</si>
  <si>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</si>
  <si>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</si>
  <si>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</si>
  <si>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</si>
  <si>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</si>
  <si>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</si>
  <si>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</si>
  <si>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</si>
  <si>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</si>
  <si>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</si>
  <si>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MUSEO ICONOGRAFICO DEL QUIJOTE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</si>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</sst>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3" fontId="5" fillId="0" borderId="0" xfId="10" applyNumberFormat="1" applyFont="1"/>
    <xf numFmtId="4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3" t="s">
        <v>595</v>
      </c>
      <c r="B1" s="164"/>
      <c r="C1" s="104" t="s">
        <v>494</v>
      </c>
      <c r="D1" s="105">
        <v>2026</v>
      </c>
    </row>
    <row r="2" spans="1:4" ht="16.149999999999999" customHeight="1" x14ac:dyDescent="0.2">
      <c r="A2" s="165" t="s">
        <v>493</v>
      </c>
      <c r="B2" s="166"/>
      <c r="C2" s="10" t="s">
        <v>495</v>
      </c>
      <c r="D2" s="106" t="s">
        <v>500</v>
      </c>
    </row>
    <row r="3" spans="1:4" ht="16.149999999999999" customHeight="1" x14ac:dyDescent="0.2">
      <c r="A3" s="167" t="s">
        <v>596</v>
      </c>
      <c r="B3" s="168"/>
      <c r="C3" s="10" t="s">
        <v>496</v>
      </c>
      <c r="D3" s="107">
        <v>1</v>
      </c>
    </row>
    <row r="4" spans="1:4" ht="16.149999999999999" customHeight="1" x14ac:dyDescent="0.2">
      <c r="A4" s="169" t="s">
        <v>515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6" t="s">
        <v>595</v>
      </c>
      <c r="B1" s="166"/>
      <c r="C1" s="166"/>
      <c r="D1" s="10" t="s">
        <v>497</v>
      </c>
      <c r="E1" s="18">
        <v>2026</v>
      </c>
    </row>
    <row r="2" spans="1:5" s="11" customFormat="1" ht="18.95" customHeight="1" x14ac:dyDescent="0.25">
      <c r="A2" s="166" t="s">
        <v>502</v>
      </c>
      <c r="B2" s="166"/>
      <c r="C2" s="166"/>
      <c r="D2" s="10" t="s">
        <v>498</v>
      </c>
      <c r="E2" s="18" t="s">
        <v>500</v>
      </c>
    </row>
    <row r="3" spans="1:5" s="11" customFormat="1" ht="18.95" customHeight="1" x14ac:dyDescent="0.25">
      <c r="A3" s="166" t="s">
        <v>596</v>
      </c>
      <c r="B3" s="166"/>
      <c r="C3" s="166"/>
      <c r="D3" s="10" t="s">
        <v>499</v>
      </c>
      <c r="E3" s="18">
        <v>1</v>
      </c>
    </row>
    <row r="4" spans="1:5" s="11" customFormat="1" ht="18.95" customHeight="1" x14ac:dyDescent="0.25">
      <c r="A4" s="166" t="s">
        <v>515</v>
      </c>
      <c r="B4" s="166"/>
      <c r="C4" s="166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4840601.43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319672.90999999997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319672.90999999997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319672.90999999997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4520923.75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4520923.75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4520923.75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4.7699999999999996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4.7699999999999996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4.7699999999999996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3607622.52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3181694.4</v>
      </c>
      <c r="D95" s="112">
        <f>C95/$C$94</f>
        <v>0.88193661680546331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2272502.4</v>
      </c>
      <c r="D96" s="112">
        <f t="shared" ref="D96:D159" si="0">C96/$C$94</f>
        <v>0.62991690161641412</v>
      </c>
      <c r="E96" s="41"/>
    </row>
    <row r="97" spans="1:5" x14ac:dyDescent="0.2">
      <c r="A97" s="43">
        <v>5111</v>
      </c>
      <c r="B97" s="41" t="s">
        <v>279</v>
      </c>
      <c r="C97" s="141">
        <v>580095.54</v>
      </c>
      <c r="D97" s="44">
        <f t="shared" si="0"/>
        <v>0.16079718340376697</v>
      </c>
      <c r="E97" s="41"/>
    </row>
    <row r="98" spans="1:5" x14ac:dyDescent="0.2">
      <c r="A98" s="43">
        <v>5112</v>
      </c>
      <c r="B98" s="41" t="s">
        <v>280</v>
      </c>
      <c r="C98" s="141">
        <v>39129.72</v>
      </c>
      <c r="D98" s="44">
        <f t="shared" si="0"/>
        <v>1.0846400859034443E-2</v>
      </c>
      <c r="E98" s="41"/>
    </row>
    <row r="99" spans="1:5" x14ac:dyDescent="0.2">
      <c r="A99" s="43">
        <v>5113</v>
      </c>
      <c r="B99" s="41" t="s">
        <v>281</v>
      </c>
      <c r="C99" s="141">
        <v>424979.05</v>
      </c>
      <c r="D99" s="44">
        <f t="shared" si="0"/>
        <v>0.11780030966210954</v>
      </c>
      <c r="E99" s="41"/>
    </row>
    <row r="100" spans="1:5" x14ac:dyDescent="0.2">
      <c r="A100" s="43">
        <v>5114</v>
      </c>
      <c r="B100" s="41" t="s">
        <v>282</v>
      </c>
      <c r="C100" s="141">
        <v>284236.74</v>
      </c>
      <c r="D100" s="44">
        <f t="shared" si="0"/>
        <v>7.8787827280776587E-2</v>
      </c>
      <c r="E100" s="41"/>
    </row>
    <row r="101" spans="1:5" x14ac:dyDescent="0.2">
      <c r="A101" s="43">
        <v>5115</v>
      </c>
      <c r="B101" s="41" t="s">
        <v>283</v>
      </c>
      <c r="C101" s="141">
        <v>944061.35</v>
      </c>
      <c r="D101" s="44">
        <f t="shared" si="0"/>
        <v>0.26168518041072658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104653.4</v>
      </c>
      <c r="D103" s="112">
        <f t="shared" si="0"/>
        <v>2.9008966270672908E-2</v>
      </c>
      <c r="E103" s="41"/>
    </row>
    <row r="104" spans="1:5" x14ac:dyDescent="0.2">
      <c r="A104" s="43">
        <v>5121</v>
      </c>
      <c r="B104" s="41" t="s">
        <v>286</v>
      </c>
      <c r="C104" s="141">
        <v>8004.18</v>
      </c>
      <c r="D104" s="44">
        <f t="shared" si="0"/>
        <v>2.2186855624795245E-3</v>
      </c>
      <c r="E104" s="41"/>
    </row>
    <row r="105" spans="1:5" x14ac:dyDescent="0.2">
      <c r="A105" s="43">
        <v>5122</v>
      </c>
      <c r="B105" s="41" t="s">
        <v>287</v>
      </c>
      <c r="C105" s="141">
        <v>200</v>
      </c>
      <c r="D105" s="44">
        <f t="shared" si="0"/>
        <v>5.5438172616795837E-5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42946.9</v>
      </c>
      <c r="D107" s="44">
        <f t="shared" si="0"/>
        <v>1.1904488277781346E-2</v>
      </c>
      <c r="E107" s="41"/>
    </row>
    <row r="108" spans="1:5" x14ac:dyDescent="0.2">
      <c r="A108" s="43">
        <v>5125</v>
      </c>
      <c r="B108" s="41" t="s">
        <v>290</v>
      </c>
      <c r="C108" s="141">
        <v>60</v>
      </c>
      <c r="D108" s="44">
        <f t="shared" si="0"/>
        <v>1.6631451785038752E-5</v>
      </c>
      <c r="E108" s="41"/>
    </row>
    <row r="109" spans="1:5" x14ac:dyDescent="0.2">
      <c r="A109" s="43">
        <v>5126</v>
      </c>
      <c r="B109" s="41" t="s">
        <v>291</v>
      </c>
      <c r="C109" s="141">
        <v>29492.28</v>
      </c>
      <c r="D109" s="44">
        <f t="shared" si="0"/>
        <v>8.1749905475143776E-3</v>
      </c>
      <c r="E109" s="41"/>
    </row>
    <row r="110" spans="1:5" x14ac:dyDescent="0.2">
      <c r="A110" s="43">
        <v>5127</v>
      </c>
      <c r="B110" s="41" t="s">
        <v>292</v>
      </c>
      <c r="C110" s="141">
        <v>19782.87</v>
      </c>
      <c r="D110" s="44">
        <f t="shared" si="0"/>
        <v>5.4836308095781595E-3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4167.17</v>
      </c>
      <c r="D112" s="44">
        <f t="shared" si="0"/>
        <v>1.1551014489176656E-3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804538.6</v>
      </c>
      <c r="D113" s="112">
        <f t="shared" si="0"/>
        <v>0.2230107489183763</v>
      </c>
      <c r="E113" s="41"/>
    </row>
    <row r="114" spans="1:5" x14ac:dyDescent="0.2">
      <c r="A114" s="43">
        <v>5131</v>
      </c>
      <c r="B114" s="41" t="s">
        <v>296</v>
      </c>
      <c r="C114" s="141">
        <v>50075.97</v>
      </c>
      <c r="D114" s="44">
        <f t="shared" si="0"/>
        <v>1.3880601344067449E-2</v>
      </c>
      <c r="E114" s="41"/>
    </row>
    <row r="115" spans="1:5" x14ac:dyDescent="0.2">
      <c r="A115" s="43">
        <v>5132</v>
      </c>
      <c r="B115" s="41" t="s">
        <v>297</v>
      </c>
      <c r="C115" s="141">
        <v>138258.96</v>
      </c>
      <c r="D115" s="44">
        <f t="shared" si="0"/>
        <v>3.8324120451493353E-2</v>
      </c>
      <c r="E115" s="41"/>
    </row>
    <row r="116" spans="1:5" x14ac:dyDescent="0.2">
      <c r="A116" s="43">
        <v>5133</v>
      </c>
      <c r="B116" s="41" t="s">
        <v>298</v>
      </c>
      <c r="C116" s="141">
        <v>406721.33</v>
      </c>
      <c r="D116" s="44">
        <f t="shared" si="0"/>
        <v>0.11273943649736393</v>
      </c>
      <c r="E116" s="41"/>
    </row>
    <row r="117" spans="1:5" x14ac:dyDescent="0.2">
      <c r="A117" s="43">
        <v>5134</v>
      </c>
      <c r="B117" s="41" t="s">
        <v>299</v>
      </c>
      <c r="C117" s="141">
        <v>110032.06</v>
      </c>
      <c r="D117" s="44">
        <f t="shared" si="0"/>
        <v>3.0499881678308183E-2</v>
      </c>
      <c r="E117" s="41"/>
    </row>
    <row r="118" spans="1:5" x14ac:dyDescent="0.2">
      <c r="A118" s="43">
        <v>5135</v>
      </c>
      <c r="B118" s="41" t="s">
        <v>300</v>
      </c>
      <c r="C118" s="141">
        <v>329.21</v>
      </c>
      <c r="D118" s="44">
        <f t="shared" si="0"/>
        <v>9.125400403587678E-5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31454.5</v>
      </c>
      <c r="D120" s="44">
        <f t="shared" si="0"/>
        <v>8.7189000028750231E-3</v>
      </c>
      <c r="E120" s="41"/>
    </row>
    <row r="121" spans="1:5" x14ac:dyDescent="0.2">
      <c r="A121" s="43">
        <v>5138</v>
      </c>
      <c r="B121" s="41" t="s">
        <v>303</v>
      </c>
      <c r="C121" s="141">
        <v>3891</v>
      </c>
      <c r="D121" s="44">
        <f t="shared" si="0"/>
        <v>1.078549648259763E-3</v>
      </c>
      <c r="E121" s="41"/>
    </row>
    <row r="122" spans="1:5" x14ac:dyDescent="0.2">
      <c r="A122" s="43">
        <v>5139</v>
      </c>
      <c r="B122" s="41" t="s">
        <v>304</v>
      </c>
      <c r="C122" s="141">
        <v>63775.57</v>
      </c>
      <c r="D122" s="44">
        <f t="shared" si="0"/>
        <v>1.7678005291972731E-2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381513.2</v>
      </c>
      <c r="D123" s="112">
        <f t="shared" si="0"/>
        <v>0.10575197318593077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381513.2</v>
      </c>
      <c r="D138" s="112">
        <f t="shared" si="0"/>
        <v>0.10575197318593077</v>
      </c>
      <c r="E138" s="41"/>
    </row>
    <row r="139" spans="1:5" x14ac:dyDescent="0.2">
      <c r="A139" s="43">
        <v>5251</v>
      </c>
      <c r="B139" s="41" t="s">
        <v>318</v>
      </c>
      <c r="C139" s="141">
        <v>38912.120000000003</v>
      </c>
      <c r="D139" s="44">
        <f t="shared" si="0"/>
        <v>1.0786084127227369E-2</v>
      </c>
      <c r="E139" s="41"/>
    </row>
    <row r="140" spans="1:5" x14ac:dyDescent="0.2">
      <c r="A140" s="43">
        <v>5252</v>
      </c>
      <c r="B140" s="41" t="s">
        <v>319</v>
      </c>
      <c r="C140" s="141">
        <v>342601.08</v>
      </c>
      <c r="D140" s="44">
        <f t="shared" si="0"/>
        <v>9.4965889058703401E-2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44414.92</v>
      </c>
      <c r="D181" s="112">
        <f t="shared" si="1"/>
        <v>1.2311410008605889E-2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26730.11</v>
      </c>
      <c r="D182" s="112">
        <f t="shared" si="1"/>
        <v>7.409342261229703E-3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26730.11</v>
      </c>
      <c r="D187" s="44">
        <f t="shared" si="1"/>
        <v>7.409342261229703E-3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18815.64</v>
      </c>
      <c r="D194" s="112">
        <f t="shared" si="1"/>
        <v>5.2155234910774423E-3</v>
      </c>
      <c r="E194" s="41"/>
    </row>
    <row r="195" spans="1:5" x14ac:dyDescent="0.2">
      <c r="A195" s="43">
        <v>5531</v>
      </c>
      <c r="B195" s="41" t="s">
        <v>368</v>
      </c>
      <c r="C195" s="141">
        <v>18815.64</v>
      </c>
      <c r="D195" s="44">
        <f t="shared" si="1"/>
        <v>5.2155234910774423E-3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-1130.83</v>
      </c>
      <c r="D200" s="112">
        <f t="shared" si="1"/>
        <v>-3.1345574370125615E-4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-1133.3499999999999</v>
      </c>
      <c r="D203" s="44">
        <f t="shared" si="1"/>
        <v>-3.1415426467622779E-4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2.52</v>
      </c>
      <c r="D209" s="44">
        <f t="shared" si="1"/>
        <v>6.985209749716276E-7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60" workbookViewId="0">
      <selection activeCell="A6" sqref="A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2" t="s">
        <v>595</v>
      </c>
      <c r="B1" s="173"/>
      <c r="C1" s="173"/>
      <c r="D1" s="173"/>
      <c r="E1" s="173"/>
      <c r="F1" s="173"/>
      <c r="G1" s="10" t="s">
        <v>497</v>
      </c>
      <c r="H1" s="18">
        <v>2026</v>
      </c>
    </row>
    <row r="2" spans="1:8" s="11" customFormat="1" ht="18.95" customHeight="1" x14ac:dyDescent="0.25">
      <c r="A2" s="172" t="s">
        <v>501</v>
      </c>
      <c r="B2" s="173"/>
      <c r="C2" s="173"/>
      <c r="D2" s="173"/>
      <c r="E2" s="173"/>
      <c r="F2" s="173"/>
      <c r="G2" s="10" t="s">
        <v>498</v>
      </c>
      <c r="H2" s="18" t="s">
        <v>500</v>
      </c>
    </row>
    <row r="3" spans="1:8" s="11" customFormat="1" ht="18.95" customHeight="1" x14ac:dyDescent="0.25">
      <c r="A3" s="172" t="s">
        <v>596</v>
      </c>
      <c r="B3" s="173"/>
      <c r="C3" s="173"/>
      <c r="D3" s="173"/>
      <c r="E3" s="173"/>
      <c r="F3" s="173"/>
      <c r="G3" s="10" t="s">
        <v>499</v>
      </c>
      <c r="H3" s="18">
        <v>1</v>
      </c>
    </row>
    <row r="4" spans="1:8" s="11" customFormat="1" ht="18.95" customHeight="1" x14ac:dyDescent="0.25">
      <c r="A4" s="172" t="s">
        <v>515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698459.23</v>
      </c>
      <c r="D15" s="143">
        <v>251394.28</v>
      </c>
      <c r="E15" s="143">
        <v>234640.49</v>
      </c>
      <c r="F15" s="143">
        <v>51067.69</v>
      </c>
      <c r="G15" s="143">
        <v>32590.89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238149.5</v>
      </c>
      <c r="D20" s="143">
        <v>238149.5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15000</v>
      </c>
      <c r="D21" s="143">
        <v>15000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181612.08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136</v>
      </c>
      <c r="C33" s="143">
        <v>181612.08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67934908.25999999</v>
      </c>
      <c r="D64" s="143">
        <f t="shared" ref="D64:E64" si="0">SUM(D65:D72)</f>
        <v>26730.11</v>
      </c>
      <c r="E64" s="143">
        <f t="shared" si="0"/>
        <v>1332170.98</v>
      </c>
    </row>
    <row r="65" spans="1:9" x14ac:dyDescent="0.2">
      <c r="A65" s="16">
        <v>1241</v>
      </c>
      <c r="B65" s="14" t="s">
        <v>157</v>
      </c>
      <c r="C65" s="143">
        <v>1037521.42</v>
      </c>
      <c r="D65" s="143">
        <v>21095.94</v>
      </c>
      <c r="E65" s="143">
        <v>793129.27</v>
      </c>
    </row>
    <row r="66" spans="1:9" x14ac:dyDescent="0.2">
      <c r="A66" s="16">
        <v>1242</v>
      </c>
      <c r="B66" s="14" t="s">
        <v>158</v>
      </c>
      <c r="C66" s="143">
        <v>182663.11</v>
      </c>
      <c r="D66" s="143">
        <v>2662.89</v>
      </c>
      <c r="E66" s="143">
        <v>140437.28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348797.09</v>
      </c>
      <c r="D68" s="143">
        <v>2651.04</v>
      </c>
      <c r="E68" s="143">
        <v>341502.26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72692.88</v>
      </c>
      <c r="D70" s="143">
        <v>320.24</v>
      </c>
      <c r="E70" s="143">
        <v>57102.17</v>
      </c>
    </row>
    <row r="71" spans="1:9" x14ac:dyDescent="0.2">
      <c r="A71" s="16">
        <v>1247</v>
      </c>
      <c r="B71" s="14" t="s">
        <v>163</v>
      </c>
      <c r="C71" s="143">
        <v>66293233.759999998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417017.38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417017.38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626427.15</v>
      </c>
      <c r="D110" s="143">
        <f>SUM(D111:D119)</f>
        <v>626427.15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4489.8500000000004</v>
      </c>
      <c r="D111" s="143">
        <f>C111</f>
        <v>4489.8500000000004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5400</v>
      </c>
      <c r="D112" s="143">
        <f t="shared" ref="D112:D119" si="1">C112</f>
        <v>5400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271103.53000000003</v>
      </c>
      <c r="D117" s="143">
        <f t="shared" si="1"/>
        <v>271103.53000000003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345433.77</v>
      </c>
      <c r="D119" s="143">
        <f t="shared" si="1"/>
        <v>345433.77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5" right="0.25" top="0.75" bottom="0.75" header="0.3" footer="0.3"/>
  <pageSetup scale="47" orientation="landscape" r:id="rId1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4" t="s">
        <v>595</v>
      </c>
      <c r="B1" s="174"/>
      <c r="C1" s="174"/>
      <c r="D1" s="20" t="s">
        <v>497</v>
      </c>
      <c r="E1" s="21">
        <v>2026</v>
      </c>
    </row>
    <row r="2" spans="1:5" ht="18.95" customHeight="1" x14ac:dyDescent="0.2">
      <c r="A2" s="174" t="s">
        <v>503</v>
      </c>
      <c r="B2" s="174"/>
      <c r="C2" s="174"/>
      <c r="D2" s="20" t="s">
        <v>498</v>
      </c>
      <c r="E2" s="21" t="s">
        <v>500</v>
      </c>
    </row>
    <row r="3" spans="1:5" ht="18.95" customHeight="1" x14ac:dyDescent="0.2">
      <c r="A3" s="174" t="s">
        <v>596</v>
      </c>
      <c r="B3" s="174"/>
      <c r="C3" s="174"/>
      <c r="D3" s="20" t="s">
        <v>499</v>
      </c>
      <c r="E3" s="21">
        <v>1</v>
      </c>
    </row>
    <row r="4" spans="1:5" ht="18.95" customHeight="1" x14ac:dyDescent="0.2">
      <c r="A4" s="174" t="s">
        <v>515</v>
      </c>
      <c r="B4" s="174"/>
      <c r="C4" s="17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45864040.079999998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3598</v>
      </c>
      <c r="E10" s="14"/>
    </row>
    <row r="11" spans="1:5" x14ac:dyDescent="0.2">
      <c r="A11" s="26">
        <v>3130</v>
      </c>
      <c r="B11" s="22" t="s">
        <v>384</v>
      </c>
      <c r="C11" s="146">
        <v>21172909.27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1232978.9099999999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1493225.5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4" t="s">
        <v>595</v>
      </c>
      <c r="B1" s="174"/>
      <c r="C1" s="174"/>
      <c r="D1" s="20" t="s">
        <v>497</v>
      </c>
      <c r="E1" s="21">
        <v>2026</v>
      </c>
    </row>
    <row r="2" spans="1:5" s="28" customFormat="1" ht="18.95" customHeight="1" x14ac:dyDescent="0.25">
      <c r="A2" s="174" t="s">
        <v>504</v>
      </c>
      <c r="B2" s="174"/>
      <c r="C2" s="174"/>
      <c r="D2" s="20" t="s">
        <v>498</v>
      </c>
      <c r="E2" s="21" t="s">
        <v>500</v>
      </c>
    </row>
    <row r="3" spans="1:5" s="28" customFormat="1" ht="18.95" customHeight="1" x14ac:dyDescent="0.25">
      <c r="A3" s="174" t="s">
        <v>596</v>
      </c>
      <c r="B3" s="174"/>
      <c r="C3" s="174"/>
      <c r="D3" s="20" t="s">
        <v>499</v>
      </c>
      <c r="E3" s="21">
        <v>1</v>
      </c>
    </row>
    <row r="4" spans="1:5" s="28" customFormat="1" ht="18.95" customHeight="1" x14ac:dyDescent="0.25">
      <c r="A4" s="174" t="s">
        <v>515</v>
      </c>
      <c r="B4" s="174"/>
      <c r="C4" s="17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2240203.44</v>
      </c>
      <c r="D10" s="146">
        <v>2898144.13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2240203.44</v>
      </c>
      <c r="D16" s="147">
        <f>SUM(D9:D15)</f>
        <v>2898144.13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149826.34000000003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139917.92000000001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9908.42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149826.34000000003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1232978.9099999999</v>
      </c>
      <c r="D48" s="147">
        <v>1447887.13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49814.92</v>
      </c>
      <c r="D49" s="147">
        <f>D54+D66+D94+D97+D50</f>
        <v>1062205.0799999998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296911.90999999997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296911.90999999997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44414.92</v>
      </c>
      <c r="D66" s="147">
        <f>D67+D76+D79+D85</f>
        <v>418874.99</v>
      </c>
    </row>
    <row r="67" spans="1:4" x14ac:dyDescent="0.2">
      <c r="A67" s="26">
        <v>5510</v>
      </c>
      <c r="B67" s="22" t="s">
        <v>357</v>
      </c>
      <c r="C67" s="146">
        <f>SUM(C68:C75)</f>
        <v>26730.11</v>
      </c>
      <c r="D67" s="146">
        <f>SUM(D68:D75)</f>
        <v>89016.27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26730.11</v>
      </c>
      <c r="D72" s="146">
        <v>89016.27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18815.64</v>
      </c>
      <c r="D79" s="146">
        <f>SUM(D80:D84)</f>
        <v>329851.78999999998</v>
      </c>
    </row>
    <row r="80" spans="1:4" x14ac:dyDescent="0.2">
      <c r="A80" s="26">
        <v>5531</v>
      </c>
      <c r="B80" s="22" t="s">
        <v>368</v>
      </c>
      <c r="C80" s="146">
        <v>18815.64</v>
      </c>
      <c r="D80" s="146">
        <v>329851.78999999998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-1130.83</v>
      </c>
      <c r="D85" s="146">
        <f>SUM(D86:D93)</f>
        <v>6.93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-1133.3499999999999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2.52</v>
      </c>
      <c r="D93" s="146">
        <v>6.93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5400</v>
      </c>
      <c r="D97" s="147">
        <f>SUM(D98:D102)</f>
        <v>346418.18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5400</v>
      </c>
      <c r="D100" s="146">
        <v>346418.18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474791.46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474791.46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474791.46</v>
      </c>
    </row>
    <row r="106" spans="1:4" x14ac:dyDescent="0.2">
      <c r="A106" s="98"/>
      <c r="B106" s="102" t="s">
        <v>540</v>
      </c>
      <c r="C106" s="150">
        <f>+C107+C129</f>
        <v>522034.32</v>
      </c>
      <c r="D106" s="150">
        <f>+D107+D129</f>
        <v>360422.06</v>
      </c>
    </row>
    <row r="107" spans="1:4" x14ac:dyDescent="0.2">
      <c r="A107" s="96">
        <v>4300</v>
      </c>
      <c r="B107" s="100" t="s">
        <v>588</v>
      </c>
      <c r="C107" s="153">
        <f>C121+C108+C111+C117+C119</f>
        <v>4.7699999999999996</v>
      </c>
      <c r="D107" s="155">
        <f>D121+D108+D111+D117+D119</f>
        <v>25.06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4.7699999999999996</v>
      </c>
      <c r="D121" s="157">
        <f>SUM(D122:D128)</f>
        <v>25.06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4.7699999999999996</v>
      </c>
      <c r="D128" s="154">
        <v>25.06</v>
      </c>
    </row>
    <row r="129" spans="1:4" x14ac:dyDescent="0.2">
      <c r="A129" s="33">
        <v>1120</v>
      </c>
      <c r="B129" s="85" t="s">
        <v>526</v>
      </c>
      <c r="C129" s="147">
        <f>SUM(C130:C138)</f>
        <v>522029.55</v>
      </c>
      <c r="D129" s="147">
        <f>SUM(D130:D138)</f>
        <v>360397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125724</v>
      </c>
      <c r="D136" s="146">
        <v>360397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396305.55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760759.50999999978</v>
      </c>
      <c r="D139" s="147">
        <f>D48+D49-D103-D106</f>
        <v>1674878.69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5" right="0.25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6" sqref="A6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6" t="s">
        <v>595</v>
      </c>
      <c r="B1" s="177"/>
      <c r="C1" s="178"/>
    </row>
    <row r="2" spans="1:3" s="29" customFormat="1" ht="18" customHeight="1" x14ac:dyDescent="0.25">
      <c r="A2" s="179" t="s">
        <v>505</v>
      </c>
      <c r="B2" s="180"/>
      <c r="C2" s="181"/>
    </row>
    <row r="3" spans="1:3" s="29" customFormat="1" ht="18" customHeight="1" x14ac:dyDescent="0.25">
      <c r="A3" s="179" t="s">
        <v>596</v>
      </c>
      <c r="B3" s="180"/>
      <c r="C3" s="181"/>
    </row>
    <row r="4" spans="1:3" s="31" customFormat="1" ht="18" customHeight="1" x14ac:dyDescent="0.2">
      <c r="A4" s="182" t="s">
        <v>506</v>
      </c>
      <c r="B4" s="183"/>
      <c r="C4" s="184"/>
    </row>
    <row r="5" spans="1:3" s="31" customFormat="1" ht="18" customHeight="1" x14ac:dyDescent="0.2">
      <c r="A5" s="185" t="s">
        <v>405</v>
      </c>
      <c r="B5" s="186"/>
      <c r="C5" s="129">
        <v>2026</v>
      </c>
    </row>
    <row r="6" spans="1:3" x14ac:dyDescent="0.2">
      <c r="A6" s="45" t="s">
        <v>434</v>
      </c>
      <c r="B6" s="45"/>
      <c r="C6" s="88">
        <v>4840596.66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4.7699999999999996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4.7699999999999996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4840601.43</v>
      </c>
    </row>
    <row r="23" spans="1:3" ht="22.5" customHeight="1" x14ac:dyDescent="0.2">
      <c r="B23" s="175" t="s">
        <v>517</v>
      </c>
      <c r="C23" s="175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showGridLines="0" workbookViewId="0">
      <selection activeCell="A6" sqref="A6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7" t="s">
        <v>595</v>
      </c>
      <c r="B1" s="188"/>
      <c r="C1" s="189"/>
    </row>
    <row r="2" spans="1:3" s="32" customFormat="1" ht="18.95" customHeight="1" x14ac:dyDescent="0.25">
      <c r="A2" s="190" t="s">
        <v>507</v>
      </c>
      <c r="B2" s="191"/>
      <c r="C2" s="192"/>
    </row>
    <row r="3" spans="1:3" s="32" customFormat="1" ht="18.95" customHeight="1" x14ac:dyDescent="0.25">
      <c r="A3" s="190" t="s">
        <v>596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15" customHeight="1" x14ac:dyDescent="0.2">
      <c r="A5" s="193" t="s">
        <v>405</v>
      </c>
      <c r="B5" s="194"/>
      <c r="C5" s="129">
        <v>2026</v>
      </c>
    </row>
    <row r="6" spans="1:3" x14ac:dyDescent="0.2">
      <c r="A6" s="70" t="s">
        <v>447</v>
      </c>
      <c r="B6" s="45"/>
      <c r="C6" s="92">
        <v>3535498.78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-27708.820000000003</v>
      </c>
    </row>
    <row r="9" spans="1:3" x14ac:dyDescent="0.2">
      <c r="A9" s="80">
        <v>2.1</v>
      </c>
      <c r="B9" s="71" t="s">
        <v>288</v>
      </c>
      <c r="C9" s="93">
        <v>12824.48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f>-59348.94+18815.64</f>
        <v>-40533.300000000003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44414.92</v>
      </c>
    </row>
    <row r="32" spans="1:3" x14ac:dyDescent="0.2">
      <c r="A32" s="76" t="s">
        <v>469</v>
      </c>
      <c r="B32" s="63" t="s">
        <v>357</v>
      </c>
      <c r="C32" s="93">
        <v>26730.11</v>
      </c>
    </row>
    <row r="33" spans="1:5" x14ac:dyDescent="0.2">
      <c r="A33" s="76" t="s">
        <v>470</v>
      </c>
      <c r="B33" s="63" t="s">
        <v>40</v>
      </c>
      <c r="C33" s="93">
        <v>0</v>
      </c>
    </row>
    <row r="34" spans="1:5" x14ac:dyDescent="0.2">
      <c r="A34" s="76" t="s">
        <v>471</v>
      </c>
      <c r="B34" s="63" t="s">
        <v>367</v>
      </c>
      <c r="C34" s="93">
        <v>18815.64</v>
      </c>
    </row>
    <row r="35" spans="1:5" x14ac:dyDescent="0.2">
      <c r="A35" s="76" t="s">
        <v>472</v>
      </c>
      <c r="B35" s="63" t="s">
        <v>373</v>
      </c>
      <c r="C35" s="93">
        <v>-1130.83</v>
      </c>
    </row>
    <row r="36" spans="1:5" x14ac:dyDescent="0.2">
      <c r="A36" s="76" t="s">
        <v>473</v>
      </c>
      <c r="B36" s="63" t="s">
        <v>381</v>
      </c>
      <c r="C36" s="93">
        <v>0</v>
      </c>
    </row>
    <row r="37" spans="1:5" x14ac:dyDescent="0.2">
      <c r="A37" s="76" t="s">
        <v>543</v>
      </c>
      <c r="B37" s="63" t="s">
        <v>591</v>
      </c>
      <c r="C37" s="93">
        <v>0</v>
      </c>
    </row>
    <row r="38" spans="1:5" x14ac:dyDescent="0.2">
      <c r="A38" s="76" t="s">
        <v>544</v>
      </c>
      <c r="B38" s="71" t="s">
        <v>474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542</v>
      </c>
      <c r="B40" s="45"/>
      <c r="C40" s="88">
        <f>C6-C8+C31</f>
        <v>3607622.5199999996</v>
      </c>
      <c r="D40" s="161"/>
      <c r="E40" s="162"/>
    </row>
    <row r="42" spans="1:5" ht="27.75" customHeight="1" x14ac:dyDescent="0.2">
      <c r="B42" s="175" t="s">
        <v>517</v>
      </c>
      <c r="C42" s="175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4" t="s">
        <v>595</v>
      </c>
      <c r="B1" s="196"/>
      <c r="C1" s="196"/>
      <c r="D1" s="196"/>
      <c r="E1" s="196"/>
      <c r="F1" s="196"/>
      <c r="G1" s="20" t="s">
        <v>497</v>
      </c>
      <c r="H1" s="21">
        <v>2026</v>
      </c>
    </row>
    <row r="2" spans="1:10" ht="18.95" customHeight="1" x14ac:dyDescent="0.2">
      <c r="A2" s="174" t="s">
        <v>508</v>
      </c>
      <c r="B2" s="196"/>
      <c r="C2" s="196"/>
      <c r="D2" s="196"/>
      <c r="E2" s="196"/>
      <c r="F2" s="196"/>
      <c r="G2" s="20" t="s">
        <v>498</v>
      </c>
      <c r="H2" s="21" t="s">
        <v>500</v>
      </c>
    </row>
    <row r="3" spans="1:10" ht="18.95" customHeight="1" x14ac:dyDescent="0.2">
      <c r="A3" s="197" t="s">
        <v>596</v>
      </c>
      <c r="B3" s="198"/>
      <c r="C3" s="198"/>
      <c r="D3" s="198"/>
      <c r="E3" s="198"/>
      <c r="F3" s="198"/>
      <c r="G3" s="20" t="s">
        <v>499</v>
      </c>
      <c r="H3" s="21">
        <v>1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3045904.17</v>
      </c>
      <c r="D10" s="146">
        <v>39236.5</v>
      </c>
      <c r="E10" s="146">
        <v>-18332.419999999998</v>
      </c>
      <c r="F10" s="146">
        <f>C10+D10+E10</f>
        <v>3066808.25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77</v>
      </c>
      <c r="C11" s="146">
        <v>-3045904.17</v>
      </c>
      <c r="D11" s="146">
        <v>18332.419999999998</v>
      </c>
      <c r="E11" s="146">
        <v>-39236.5</v>
      </c>
      <c r="F11" s="146">
        <f t="shared" ref="F11:F34" si="0">C11+D11+E11</f>
        <v>-3066808.25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5" t="s">
        <v>545</v>
      </c>
      <c r="C39" s="195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19032363.399999999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-14781045.92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589279.18000000005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-522029.55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-4318567.1100000003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5" t="s">
        <v>546</v>
      </c>
      <c r="C48" s="195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-19032363.399999999</v>
      </c>
    </row>
    <row r="51" spans="1:3" x14ac:dyDescent="0.2">
      <c r="A51" s="22">
        <v>8220</v>
      </c>
      <c r="B51" s="103" t="s">
        <v>46</v>
      </c>
      <c r="C51" s="160">
        <v>15957451.949999999</v>
      </c>
    </row>
    <row r="52" spans="1:3" x14ac:dyDescent="0.2">
      <c r="A52" s="22">
        <v>8230</v>
      </c>
      <c r="B52" s="103" t="s">
        <v>592</v>
      </c>
      <c r="C52" s="160">
        <v>-589279.18000000005</v>
      </c>
    </row>
    <row r="53" spans="1:3" x14ac:dyDescent="0.2">
      <c r="A53" s="22">
        <v>8240</v>
      </c>
      <c r="B53" s="103" t="s">
        <v>45</v>
      </c>
      <c r="C53" s="160">
        <v>128691.85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5400</v>
      </c>
    </row>
    <row r="56" spans="1:3" x14ac:dyDescent="0.2">
      <c r="A56" s="22">
        <v>8270</v>
      </c>
      <c r="B56" s="103" t="s">
        <v>42</v>
      </c>
      <c r="C56" s="160">
        <v>3530098.78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2026-05-25T19:17:14Z</cp:lastPrinted>
  <dcterms:created xsi:type="dcterms:W3CDTF">2012-12-11T20:36:24Z</dcterms:created>
  <dcterms:modified xsi:type="dcterms:W3CDTF">2026-05-25T19:17:22Z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