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J:\Respaldo oficina\2025\Estados Financieros\2do trimestre 2025\Internet\03_Información programática\"/>
    </mc:Choice>
  </mc:AlternateContent>
  <xr:revisionPtr revIDLastSave="0" documentId="13_ncr:1_{31AFB09B-14E6-4C16-8D7D-531A20064E6E}" xr6:coauthVersionLast="47" xr6:coauthVersionMax="47" xr10:uidLastSave="{00000000-0000-0000-0000-000000000000}"/>
  <bookViews>
    <workbookView xWindow="-120" yWindow="-120" windowWidth="29040" windowHeight="158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5" l="1"/>
  <c r="U18" i="5"/>
  <c r="U16" i="5"/>
  <c r="U15" i="5"/>
  <c r="U14" i="5"/>
  <c r="U5" i="5"/>
  <c r="U8" i="5"/>
  <c r="U7" i="5"/>
  <c r="U6" i="5"/>
  <c r="J20" i="5"/>
  <c r="K20" i="5" l="1"/>
  <c r="I20" i="5"/>
  <c r="H20" i="5"/>
  <c r="G20" i="5"/>
  <c r="W19" i="5"/>
  <c r="T19" i="5"/>
  <c r="V19" i="5" s="1"/>
  <c r="W18" i="5"/>
  <c r="T18" i="5"/>
  <c r="V18" i="5" s="1"/>
  <c r="W17" i="5"/>
  <c r="T17" i="5"/>
  <c r="V17" i="5" s="1"/>
  <c r="W16" i="5"/>
  <c r="T16" i="5"/>
  <c r="V16" i="5" s="1"/>
  <c r="W15" i="5"/>
  <c r="T15" i="5"/>
  <c r="V15" i="5" s="1"/>
  <c r="W14" i="5"/>
  <c r="T14" i="5"/>
  <c r="V14" i="5" s="1"/>
  <c r="W13" i="5"/>
  <c r="T13" i="5"/>
  <c r="V13" i="5" s="1"/>
  <c r="W12" i="5"/>
  <c r="T12" i="5"/>
  <c r="V12" i="5" s="1"/>
  <c r="W11" i="5"/>
  <c r="T11" i="5"/>
  <c r="V11" i="5" s="1"/>
  <c r="U10" i="5"/>
  <c r="W10" i="5" s="1"/>
  <c r="T10" i="5"/>
  <c r="V10" i="5" s="1"/>
  <c r="W9" i="5"/>
  <c r="T9" i="5"/>
  <c r="V9" i="5" s="1"/>
  <c r="W8" i="5"/>
  <c r="T8" i="5"/>
  <c r="V8" i="5" s="1"/>
  <c r="W7" i="5"/>
  <c r="T7" i="5"/>
  <c r="V7" i="5" s="1"/>
  <c r="W6" i="5"/>
  <c r="T6" i="5"/>
  <c r="V6" i="5" s="1"/>
  <c r="W5" i="5"/>
  <c r="T5" i="5"/>
  <c r="V5" i="5" s="1"/>
  <c r="W4" i="5"/>
  <c r="T4" i="5"/>
  <c r="V4" i="5" s="1"/>
  <c r="X10" i="5" l="1"/>
  <c r="X9" i="5"/>
  <c r="X11" i="5"/>
  <c r="X12" i="5"/>
  <c r="X15" i="5"/>
  <c r="X18" i="5"/>
  <c r="X19" i="5"/>
  <c r="X6" i="5"/>
  <c r="X13" i="5"/>
  <c r="X4" i="5"/>
  <c r="X8" i="5"/>
  <c r="X16" i="5"/>
  <c r="X17" i="5"/>
  <c r="X5" i="5"/>
  <c r="X7" i="5"/>
  <c r="X14" i="5"/>
</calcChain>
</file>

<file path=xl/sharedStrings.xml><?xml version="1.0" encoding="utf-8"?>
<sst xmlns="http://schemas.openxmlformats.org/spreadsheetml/2006/main" count="182" uniqueCount="128">
  <si>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</si>
  <si>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</si>
  <si>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</si>
  <si>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</si>
  <si>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</si>
  <si>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</si>
  <si>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</si>
  <si>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</si>
  <si>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</si>
  <si>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</si>
  <si>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</si>
  <si>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</si>
  <si>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</si>
  <si>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</si>
  <si>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</si>
  <si>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</si>
  <si>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</si>
  <si>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</si>
  <si>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</si>
  <si>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</si>
  <si>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</si>
  <si>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</si>
  <si>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</si>
  <si>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</si>
  <si>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</si>
  <si>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</si>
  <si>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</si>
  <si>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</si>
  <si>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</si>
  <si>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</si>
  <si>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</si>
  <si>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</si>
  <si>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</si>
  <si>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</si>
  <si>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</si>
  <si>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</si>
  <si>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</si>
  <si>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</si>
  <si>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</si>
  <si>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</si>
  <si>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</si>
  <si>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</si>
  <si>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</si>
  <si>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</si>
  <si>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</si>
  <si>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</si>
  <si>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</si>
  <si>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</si>
  <si>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</si>
  <si>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</si>
  <si>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</si>
  <si>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</si>
  <si>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</si>
  <si>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</si>
  <si>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</si>
  <si>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</si>
  <si>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</si>
  <si>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</si>
  <si>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</si>
  <si>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</si>
  <si>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</si>
  <si>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</si>
  <si>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</si>
  <si>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</si>
  <si>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</si>
  <si>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</si>
  <si>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</si>
  <si>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</si>
  <si>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</si>
  <si>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</si>
  <si>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</si>
  <si>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</si>
  <si>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</si>
  <si>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</si>
  <si>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</si>
  <si>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</si>
  <si>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</si>
  <si>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</si>
  <si>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</si>
  <si>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</si>
  <si>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</si>
  <si>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</si>
  <si>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</si>
  <si>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</si>
  <si>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</si>
  <si>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</si>
  <si>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</si>
  <si>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MUSEO ICONOGRAFICO DEL QUIJOTE
Indicadores de Resultados
Del 1 de enero al 30 de Junio de 2025
(Cifras en Pesos)</t>
  </si>
  <si>
    <t>P</t>
  </si>
  <si>
    <t>E003PB0411</t>
  </si>
  <si>
    <t>Desarrollo del programa editorial del MIQ</t>
  </si>
  <si>
    <t>Museo Iconografico del Quijote</t>
  </si>
  <si>
    <t>Si</t>
  </si>
  <si>
    <t>Actividad</t>
  </si>
  <si>
    <t>Difusión de la labor editorial</t>
  </si>
  <si>
    <t>Tasa de variación de ediciones impresas por el Museo Iconográfico del Quijote</t>
  </si>
  <si>
    <t>(A/B-1)*100</t>
  </si>
  <si>
    <t>Tasa de variación en el número de ediciones del sello MIQ difundidas entre la población</t>
  </si>
  <si>
    <t>E003PB0412</t>
  </si>
  <si>
    <t>Desarrollo de eventos artisticos y culturales en el Museo Iconografico del Quiote</t>
  </si>
  <si>
    <t>Promedio de usuarios impactados por producto
cultural y artístico realizado y difundido por el Museo Iconográfico del Quijote</t>
  </si>
  <si>
    <t>A/B</t>
  </si>
  <si>
    <t>E003PB0413</t>
  </si>
  <si>
    <t>Desarrollo del programa de artes visuales del Museo Iconografico del Quijote</t>
  </si>
  <si>
    <t>Realizacion de exposiciones en el Museo Iconografico del Quijote</t>
  </si>
  <si>
    <t>Promedio de asistentes por exposición de obra plástica intra y extra muros realizada por el Museo
Iconográfico del Quijote</t>
  </si>
  <si>
    <t>E003PB2835</t>
  </si>
  <si>
    <t>Desarrollo de Actividades de Fomento a la lectura</t>
  </si>
  <si>
    <t>Promedio de asistentes a las actividades de fomento
a la lectura realizadas por el MIQ</t>
  </si>
  <si>
    <t>G</t>
  </si>
  <si>
    <t>M000GA2018</t>
  </si>
  <si>
    <t>Direccion estratégica del MIQ</t>
  </si>
  <si>
    <t>Convenios o acuerdos con otras Instituciones
vinculadas</t>
  </si>
  <si>
    <t>A/B*100</t>
  </si>
  <si>
    <t>Procesos y entregables de la unidades administrativas debidamente cumplidas</t>
  </si>
  <si>
    <t>Proyectos de inversión pública y privados presentados y gestionados</t>
  </si>
  <si>
    <t xml:space="preserve">Informes de las sesiones de Consejo Directivo conforme a lo establecido en el Decreto Gubernativo 127 </t>
  </si>
  <si>
    <t>P000GB1023</t>
  </si>
  <si>
    <t>Administración de los recursos humanos, materiales y financieros del MIQ</t>
  </si>
  <si>
    <t>Estados financieros trimestrales generados</t>
  </si>
  <si>
    <t>Expedientes de obligaciones tributarias integrados</t>
  </si>
  <si>
    <t>Solicitudes y obligaciones de la Unidad de Transparencia </t>
  </si>
  <si>
    <t>Expedientes de seguimiento</t>
  </si>
  <si>
    <t>Minutas de trabajo de revisión de archivo</t>
  </si>
  <si>
    <t>Atención a solicitudes de compra por parte de las Unidades del MIQ</t>
  </si>
  <si>
    <t>Total</t>
  </si>
  <si>
    <t>"Bajo protesta de decir verdad declaramos de los Estados Financieros y sus notas, son razonablemente correctos y son responsabilidad del emisor"</t>
  </si>
  <si>
    <t>Estatal / Propio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</si>
</sst>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0.00_-;\-&quot;$&quot;* #,##0.00_-;_-&quot;$&quot;* &quot;-&quot;??_-;_-@_-"/>
    <numFmt numFmtId="43" formatCode="_-* #,##0.00_-;\-* #,##0.00_-;_-* &quot;-&quot;??_-;_-@_-"/>
    <numFmt numFmtId="164" formatCode="_-[$€-2]* #,##0.00_-;\-[$€-2]* #,##0.00_-;_-[$€-2]* &quot;-&quot;??_-"/>
    <numFmt numFmtId="165" formatCode="_-* #,##0_-;\-* #,##0_-;_-* &quot;-&quot;??_-;_-@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8"/>
      <color rgb="FF000000"/>
      <name val="Arial"/>
      <family val="2"/>
    </font>
    <font>
      <sz val="10"/>
      <color theme="1"/>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bottom style="thin">
        <color indexed="64"/>
      </bottom>
      <diagonal/>
    </border>
    <border>
      <left/>
      <right/>
      <top/>
      <bottom style="thin">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auto="1"/>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1">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97">
    <xf numFmtId="0" fontId="0" fillId="0" borderId="0" xfId="0"/>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1"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0" fillId="0" borderId="0" xfId="0" applyAlignment="1">
      <alignment horizontal="center" vertical="center"/>
    </xf>
    <xf numFmtId="0" fontId="14" fillId="0" borderId="7" xfId="0" applyFont="1" applyBorder="1" applyAlignment="1">
      <alignment horizontal="center" vertical="center" wrapText="1"/>
    </xf>
    <xf numFmtId="0" fontId="0" fillId="0" borderId="7" xfId="0" applyBorder="1" applyAlignment="1">
      <alignment horizontal="left" vertical="center" wrapText="1"/>
    </xf>
    <xf numFmtId="9" fontId="15" fillId="0" borderId="8" xfId="0" applyNumberFormat="1" applyFont="1" applyBorder="1" applyAlignment="1">
      <alignment horizontal="center" vertical="center" shrinkToFi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165" fontId="13" fillId="0" borderId="4" xfId="18" applyNumberFormat="1" applyFont="1" applyBorder="1" applyAlignment="1">
      <alignment horizontal="center" vertical="center"/>
    </xf>
    <xf numFmtId="165" fontId="13" fillId="0" borderId="4" xfId="19" applyNumberFormat="1" applyFont="1" applyBorder="1" applyAlignment="1">
      <alignment horizontal="center" vertical="center"/>
    </xf>
    <xf numFmtId="0" fontId="0" fillId="0" borderId="0" xfId="0" applyAlignment="1">
      <alignment horizontal="center" vertical="center" wrapText="1"/>
    </xf>
    <xf numFmtId="0" fontId="14" fillId="0" borderId="15" xfId="0" applyFont="1" applyBorder="1" applyAlignment="1">
      <alignment horizontal="center" vertical="center" wrapText="1"/>
    </xf>
    <xf numFmtId="0" fontId="0" fillId="0" borderId="15" xfId="0" applyBorder="1" applyAlignment="1">
      <alignment horizontal="left" vertical="center" wrapText="1"/>
    </xf>
    <xf numFmtId="9" fontId="15" fillId="0" borderId="16" xfId="0" applyNumberFormat="1" applyFont="1" applyBorder="1" applyAlignment="1">
      <alignment horizontal="center" vertical="center" shrinkToFit="1"/>
    </xf>
    <xf numFmtId="0" fontId="16" fillId="10" borderId="17" xfId="0" applyFont="1" applyFill="1" applyBorder="1" applyAlignment="1">
      <alignment horizontal="center" vertical="center" wrapText="1"/>
    </xf>
    <xf numFmtId="165" fontId="16" fillId="0" borderId="18" xfId="18" applyNumberFormat="1" applyFont="1" applyBorder="1" applyAlignment="1">
      <alignment horizontal="center" vertical="center"/>
    </xf>
    <xf numFmtId="165" fontId="16" fillId="0" borderId="19" xfId="18" applyNumberFormat="1" applyFont="1" applyBorder="1" applyAlignment="1">
      <alignment horizontal="center" vertical="center"/>
    </xf>
    <xf numFmtId="0" fontId="14" fillId="0" borderId="0" xfId="0" applyFont="1" applyAlignment="1">
      <alignment horizontal="center" vertical="center" wrapText="1"/>
    </xf>
    <xf numFmtId="0" fontId="0" fillId="0" borderId="0" xfId="0" applyAlignment="1">
      <alignment horizontal="left" vertical="center" wrapText="1"/>
    </xf>
    <xf numFmtId="1" fontId="15" fillId="0" borderId="0" xfId="0" applyNumberFormat="1" applyFont="1" applyAlignment="1">
      <alignment horizontal="right" vertical="center" shrinkToFit="1"/>
    </xf>
    <xf numFmtId="4" fontId="15" fillId="0" borderId="0" xfId="17" applyNumberFormat="1" applyFont="1" applyBorder="1" applyAlignment="1">
      <alignment horizontal="right" vertical="center" shrinkToFit="1"/>
    </xf>
    <xf numFmtId="9" fontId="15" fillId="0" borderId="0" xfId="0" applyNumberFormat="1" applyFont="1" applyAlignment="1">
      <alignment horizontal="center" vertical="center" shrinkToFit="1"/>
    </xf>
    <xf numFmtId="0" fontId="0" fillId="0" borderId="0" xfId="0" applyAlignment="1">
      <alignment horizontal="center" vertical="top"/>
    </xf>
    <xf numFmtId="0" fontId="0" fillId="0" borderId="0" xfId="0" applyAlignment="1" applyProtection="1">
      <alignment horizontal="center" vertical="top"/>
      <protection locked="0"/>
    </xf>
    <xf numFmtId="165" fontId="0" fillId="0" borderId="0" xfId="0" applyNumberFormat="1" applyAlignment="1" applyProtection="1">
      <alignment horizontal="center" vertical="top"/>
      <protection locked="0"/>
    </xf>
    <xf numFmtId="0" fontId="0" fillId="0" borderId="0" xfId="0" applyAlignment="1" applyProtection="1">
      <alignment horizontal="justify" vertical="top" wrapText="1"/>
      <protection locked="0"/>
    </xf>
    <xf numFmtId="0" fontId="0" fillId="0" borderId="0" xfId="0" applyProtection="1">
      <protection locked="0"/>
    </xf>
    <xf numFmtId="0" fontId="0" fillId="0" borderId="0" xfId="0" applyAlignment="1">
      <alignment horizontal="left" vertical="center"/>
    </xf>
    <xf numFmtId="165" fontId="1" fillId="0" borderId="0" xfId="19" applyNumberFormat="1" applyFont="1"/>
    <xf numFmtId="43" fontId="0" fillId="0" borderId="0" xfId="0" applyNumberFormat="1" applyAlignment="1" applyProtection="1">
      <alignment horizontal="center" vertical="top"/>
      <protection locked="0"/>
    </xf>
    <xf numFmtId="0" fontId="0" fillId="0" borderId="0" xfId="0" applyAlignment="1">
      <alignment wrapText="1"/>
    </xf>
    <xf numFmtId="0" fontId="4" fillId="5" borderId="24" xfId="0" applyFont="1" applyFill="1" applyBorder="1" applyAlignment="1">
      <alignment horizontal="center" vertical="center" wrapText="1"/>
    </xf>
    <xf numFmtId="0" fontId="4" fillId="9" borderId="25" xfId="16" applyFont="1" applyFill="1" applyBorder="1" applyAlignment="1">
      <alignment horizontal="center" vertical="center" wrapText="1"/>
    </xf>
    <xf numFmtId="43" fontId="0" fillId="0" borderId="0" xfId="17" applyFont="1" applyProtection="1">
      <protection locked="0"/>
    </xf>
    <xf numFmtId="41" fontId="15" fillId="0" borderId="7" xfId="17" applyNumberFormat="1" applyFont="1" applyBorder="1" applyAlignment="1">
      <alignment horizontal="right" vertical="center" shrinkToFit="1"/>
    </xf>
    <xf numFmtId="41" fontId="15" fillId="0" borderId="15" xfId="17" applyNumberFormat="1" applyFont="1" applyBorder="1" applyAlignment="1">
      <alignment horizontal="right" vertical="center" shrinkToFit="1"/>
    </xf>
    <xf numFmtId="3" fontId="15" fillId="0" borderId="7" xfId="17" applyNumberFormat="1" applyFont="1" applyBorder="1" applyAlignment="1">
      <alignment horizontal="right" vertical="center" shrinkToFit="1"/>
    </xf>
    <xf numFmtId="3" fontId="15" fillId="0" borderId="15" xfId="17" applyNumberFormat="1" applyFont="1" applyBorder="1" applyAlignment="1">
      <alignment horizontal="right" vertical="center" shrinkToFit="1"/>
    </xf>
    <xf numFmtId="3" fontId="15" fillId="0" borderId="7" xfId="17" applyNumberFormat="1" applyFont="1" applyFill="1" applyBorder="1" applyAlignment="1">
      <alignment horizontal="right" vertical="center" shrinkToFit="1"/>
    </xf>
    <xf numFmtId="3" fontId="15" fillId="0" borderId="15" xfId="17" applyNumberFormat="1" applyFont="1" applyFill="1" applyBorder="1" applyAlignment="1">
      <alignment horizontal="right" vertical="center" shrinkToFi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4" fillId="5" borderId="9"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6" borderId="3" xfId="8" applyFont="1" applyFill="1" applyBorder="1" applyAlignment="1" applyProtection="1">
      <alignment horizontal="center" vertical="center" wrapText="1"/>
      <protection locked="0"/>
    </xf>
    <xf numFmtId="0" fontId="4" fillId="6" borderId="4" xfId="8" applyFont="1" applyFill="1" applyBorder="1" applyAlignment="1" applyProtection="1">
      <alignment horizontal="center" vertical="center" wrapText="1"/>
      <protection locked="0"/>
    </xf>
    <xf numFmtId="0" fontId="4" fillId="6" borderId="2" xfId="8" applyFont="1" applyFill="1" applyBorder="1" applyAlignment="1" applyProtection="1">
      <alignment horizontal="center" vertical="center" wrapText="1"/>
      <protection locked="0"/>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9" borderId="3" xfId="16" applyFont="1" applyFill="1" applyBorder="1" applyAlignment="1">
      <alignment horizontal="center" vertical="center" wrapText="1"/>
    </xf>
    <xf numFmtId="0" fontId="4" fillId="9" borderId="4" xfId="16" applyFont="1" applyFill="1" applyBorder="1" applyAlignment="1">
      <alignment horizontal="center" vertical="center" wrapText="1"/>
    </xf>
    <xf numFmtId="0" fontId="4" fillId="9" borderId="23" xfId="16" applyFont="1" applyFill="1" applyBorder="1" applyAlignment="1">
      <alignment horizontal="center" vertical="center" wrapText="1"/>
    </xf>
    <xf numFmtId="165" fontId="13" fillId="0" borderId="11" xfId="19" applyNumberFormat="1" applyFont="1" applyBorder="1" applyAlignment="1">
      <alignment horizontal="center" vertical="center" wrapText="1"/>
    </xf>
    <xf numFmtId="165" fontId="13" fillId="0" borderId="0" xfId="19" applyNumberFormat="1" applyFont="1" applyBorder="1" applyAlignment="1">
      <alignment horizontal="center" vertical="center" wrapText="1"/>
    </xf>
    <xf numFmtId="165" fontId="13" fillId="0" borderId="4" xfId="19" applyNumberFormat="1" applyFont="1" applyBorder="1" applyAlignment="1">
      <alignment horizontal="center" vertical="center"/>
    </xf>
    <xf numFmtId="165" fontId="13" fillId="0" borderId="14" xfId="19" applyNumberFormat="1" applyFont="1" applyBorder="1" applyAlignment="1">
      <alignment horizontal="center" vertical="center"/>
    </xf>
    <xf numFmtId="165" fontId="13" fillId="0" borderId="6" xfId="19" applyNumberFormat="1" applyFont="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165" fontId="13" fillId="0" borderId="4" xfId="18" applyNumberFormat="1" applyFont="1" applyBorder="1" applyAlignment="1">
      <alignment horizontal="center" vertical="center"/>
    </xf>
    <xf numFmtId="165" fontId="13" fillId="0" borderId="14" xfId="18" applyNumberFormat="1" applyFont="1" applyBorder="1" applyAlignment="1">
      <alignment horizontal="center" vertical="center"/>
    </xf>
    <xf numFmtId="165" fontId="13" fillId="0" borderId="11" xfId="18" applyNumberFormat="1" applyFont="1" applyBorder="1" applyAlignment="1">
      <alignment horizontal="center" vertical="center" wrapText="1"/>
    </xf>
    <xf numFmtId="165" fontId="13" fillId="0" borderId="0" xfId="18"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9" fillId="8" borderId="20" xfId="8" applyFont="1" applyFill="1" applyBorder="1" applyAlignment="1" applyProtection="1">
      <alignment horizontal="center" vertical="center" wrapText="1"/>
      <protection locked="0"/>
    </xf>
    <xf numFmtId="0" fontId="9" fillId="8" borderId="21" xfId="8" applyFont="1" applyFill="1" applyBorder="1" applyAlignment="1" applyProtection="1">
      <alignment horizontal="center" vertical="center" wrapText="1"/>
      <protection locked="0"/>
    </xf>
    <xf numFmtId="0" fontId="9" fillId="8" borderId="22" xfId="8" applyFont="1" applyFill="1" applyBorder="1" applyAlignment="1" applyProtection="1">
      <alignment horizontal="center" vertical="center" wrapText="1"/>
      <protection locked="0"/>
    </xf>
    <xf numFmtId="0" fontId="0" fillId="0" borderId="5" xfId="0" applyBorder="1" applyAlignment="1">
      <alignment horizontal="center" vertical="center"/>
    </xf>
    <xf numFmtId="0" fontId="0" fillId="0" borderId="6" xfId="0" applyBorder="1" applyAlignment="1">
      <alignment horizontal="center" vertical="center"/>
    </xf>
    <xf numFmtId="165" fontId="13" fillId="0" borderId="6" xfId="18" applyNumberFormat="1" applyFont="1" applyBorder="1" applyAlignment="1">
      <alignment horizontal="center" vertical="center"/>
    </xf>
  </cellXfs>
  <cellStyles count="21">
    <cellStyle name="Euro" xfId="1" xr:uid="{00000000-0005-0000-0000-000000000000}"/>
    <cellStyle name="Millares" xfId="17" builtinId="3"/>
    <cellStyle name="Millares 2" xfId="2" xr:uid="{00000000-0005-0000-0000-000001000000}"/>
    <cellStyle name="Millares 2 2" xfId="3" xr:uid="{00000000-0005-0000-0000-000002000000}"/>
    <cellStyle name="Millares 2 3" xfId="4" xr:uid="{00000000-0005-0000-0000-000003000000}"/>
    <cellStyle name="Millares 2 4 2 2" xfId="19" xr:uid="{5C1BC723-24EF-4CB4-AC7A-24A48D331B2B}"/>
    <cellStyle name="Millares 3" xfId="5" xr:uid="{00000000-0005-0000-0000-000004000000}"/>
    <cellStyle name="Millares 8" xfId="18" xr:uid="{57035690-04A1-4E9C-AD7F-D7D6919C4392}"/>
    <cellStyle name="Moneda 2" xfId="6" xr:uid="{00000000-0005-0000-0000-000005000000}"/>
    <cellStyle name="Normal" xfId="0" builtinId="0"/>
    <cellStyle name="Normal 2" xfId="7" xr:uid="{00000000-0005-0000-0000-000007000000}"/>
    <cellStyle name="Normal 2 2" xfId="8" xr:uid="{00000000-0005-0000-0000-000008000000}"/>
    <cellStyle name="Normal 2 3" xfId="20" xr:uid="{EA3A60F8-BB26-4C58-9FA1-DCCA6AC4C18D}"/>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2"/>
  <sheetViews>
    <sheetView tabSelected="1" zoomScaleNormal="100" workbookViewId="0">
      <selection sqref="A1:X1"/>
    </sheetView>
  </sheetViews>
  <sheetFormatPr baseColWidth="10" defaultColWidth="12" defaultRowHeight="11.25" x14ac:dyDescent="0.2"/>
  <cols>
    <col min="1" max="1" width="16.6640625" bestFit="1" customWidth="1"/>
    <col min="2" max="3" width="18" style="42" customWidth="1"/>
    <col min="4" max="4" width="25.33203125" style="42" customWidth="1"/>
    <col min="5" max="6" width="18" style="42" customWidth="1"/>
    <col min="7" max="11" width="14.5" style="42" customWidth="1"/>
    <col min="12" max="13" width="17.5" style="42" customWidth="1"/>
    <col min="14" max="14" width="22.83203125" style="42" customWidth="1"/>
    <col min="15" max="15" width="42.1640625" style="42" customWidth="1"/>
    <col min="16" max="23" width="17.33203125" style="42" customWidth="1"/>
    <col min="24" max="24" width="17.33203125" customWidth="1"/>
  </cols>
  <sheetData>
    <row r="1" spans="1:24" ht="47.25" customHeight="1" x14ac:dyDescent="0.2">
      <c r="A1" s="91" t="s">
        <v>87</v>
      </c>
      <c r="B1" s="92"/>
      <c r="C1" s="92"/>
      <c r="D1" s="92"/>
      <c r="E1" s="92"/>
      <c r="F1" s="92"/>
      <c r="G1" s="92"/>
      <c r="H1" s="92"/>
      <c r="I1" s="92"/>
      <c r="J1" s="92"/>
      <c r="K1" s="92"/>
      <c r="L1" s="92"/>
      <c r="M1" s="92"/>
      <c r="N1" s="92"/>
      <c r="O1" s="92"/>
      <c r="P1" s="92"/>
      <c r="Q1" s="92"/>
      <c r="R1" s="92"/>
      <c r="S1" s="92"/>
      <c r="T1" s="92"/>
      <c r="U1" s="92"/>
      <c r="V1" s="92"/>
      <c r="W1" s="92"/>
      <c r="X1" s="93"/>
    </row>
    <row r="2" spans="1:24" s="46" customFormat="1" ht="25.5" customHeight="1" x14ac:dyDescent="0.2">
      <c r="A2" s="61" t="s">
        <v>85</v>
      </c>
      <c r="B2" s="62"/>
      <c r="C2" s="62"/>
      <c r="D2" s="62"/>
      <c r="E2" s="62"/>
      <c r="F2" s="63"/>
      <c r="G2" s="64" t="s">
        <v>2</v>
      </c>
      <c r="H2" s="65"/>
      <c r="I2" s="65"/>
      <c r="J2" s="65"/>
      <c r="K2" s="66"/>
      <c r="L2" s="67" t="s">
        <v>72</v>
      </c>
      <c r="M2" s="68"/>
      <c r="N2" s="69"/>
      <c r="O2" s="70" t="s">
        <v>73</v>
      </c>
      <c r="P2" s="71"/>
      <c r="Q2" s="71"/>
      <c r="R2" s="71"/>
      <c r="S2" s="71"/>
      <c r="T2" s="71"/>
      <c r="U2" s="72"/>
      <c r="V2" s="73" t="s">
        <v>55</v>
      </c>
      <c r="W2" s="74"/>
      <c r="X2" s="75"/>
    </row>
    <row r="3" spans="1:24" s="46" customFormat="1" ht="78.75" x14ac:dyDescent="0.2">
      <c r="A3" s="47" t="s">
        <v>50</v>
      </c>
      <c r="B3" s="10" t="s">
        <v>49</v>
      </c>
      <c r="C3" s="10" t="s">
        <v>86</v>
      </c>
      <c r="D3" s="10" t="s">
        <v>48</v>
      </c>
      <c r="E3" s="10" t="s">
        <v>47</v>
      </c>
      <c r="F3" s="10" t="s">
        <v>46</v>
      </c>
      <c r="G3" s="11" t="s">
        <v>45</v>
      </c>
      <c r="H3" s="11" t="s">
        <v>44</v>
      </c>
      <c r="I3" s="11" t="s">
        <v>43</v>
      </c>
      <c r="J3" s="11" t="s">
        <v>42</v>
      </c>
      <c r="K3" s="12" t="s">
        <v>41</v>
      </c>
      <c r="L3" s="13" t="s">
        <v>40</v>
      </c>
      <c r="M3" s="13" t="s">
        <v>39</v>
      </c>
      <c r="N3" s="13" t="s">
        <v>26</v>
      </c>
      <c r="O3" s="14" t="s">
        <v>38</v>
      </c>
      <c r="P3" s="14" t="s">
        <v>37</v>
      </c>
      <c r="Q3" s="14" t="s">
        <v>36</v>
      </c>
      <c r="R3" s="14" t="s">
        <v>84</v>
      </c>
      <c r="S3" s="14" t="s">
        <v>35</v>
      </c>
      <c r="T3" s="14" t="s">
        <v>34</v>
      </c>
      <c r="U3" s="14" t="s">
        <v>33</v>
      </c>
      <c r="V3" s="15" t="s">
        <v>54</v>
      </c>
      <c r="W3" s="16" t="s">
        <v>31</v>
      </c>
      <c r="X3" s="48" t="s">
        <v>71</v>
      </c>
    </row>
    <row r="4" spans="1:24" ht="22.5" x14ac:dyDescent="0.2">
      <c r="A4" s="94" t="s">
        <v>88</v>
      </c>
      <c r="B4" s="95" t="s">
        <v>89</v>
      </c>
      <c r="C4" s="56" t="s">
        <v>127</v>
      </c>
      <c r="D4" s="56" t="s">
        <v>90</v>
      </c>
      <c r="E4" s="95">
        <v>242</v>
      </c>
      <c r="F4" s="56" t="s">
        <v>91</v>
      </c>
      <c r="G4" s="96">
        <v>4334362.7699999996</v>
      </c>
      <c r="H4" s="80">
        <v>4580978.09</v>
      </c>
      <c r="I4" s="80">
        <v>1483878.84</v>
      </c>
      <c r="J4" s="80">
        <v>1736222.56</v>
      </c>
      <c r="K4" s="80">
        <v>1483838.86</v>
      </c>
      <c r="L4" s="95" t="s">
        <v>92</v>
      </c>
      <c r="M4" s="95" t="s">
        <v>93</v>
      </c>
      <c r="N4" s="56" t="s">
        <v>94</v>
      </c>
      <c r="O4" s="18" t="s">
        <v>95</v>
      </c>
      <c r="P4" s="18" t="s">
        <v>29</v>
      </c>
      <c r="Q4" s="18" t="s">
        <v>96</v>
      </c>
      <c r="R4" s="19"/>
      <c r="S4" s="52">
        <v>7</v>
      </c>
      <c r="T4" s="52">
        <f>S4</f>
        <v>7</v>
      </c>
      <c r="U4" s="54">
        <v>3</v>
      </c>
      <c r="V4" s="52">
        <f t="shared" ref="V4:W19" si="0">T4</f>
        <v>7</v>
      </c>
      <c r="W4" s="50">
        <f t="shared" si="0"/>
        <v>3</v>
      </c>
      <c r="X4" s="20">
        <f>W4*1/V4</f>
        <v>0.42857142857142855</v>
      </c>
    </row>
    <row r="5" spans="1:24" ht="22.5" x14ac:dyDescent="0.2">
      <c r="A5" s="81"/>
      <c r="B5" s="83"/>
      <c r="C5" s="57"/>
      <c r="D5" s="57"/>
      <c r="E5" s="83"/>
      <c r="F5" s="57"/>
      <c r="G5" s="85"/>
      <c r="H5" s="78"/>
      <c r="I5" s="78"/>
      <c r="J5" s="78"/>
      <c r="K5" s="78"/>
      <c r="L5" s="83"/>
      <c r="M5" s="83"/>
      <c r="N5" s="57"/>
      <c r="O5" s="18" t="s">
        <v>97</v>
      </c>
      <c r="P5" s="18" t="s">
        <v>29</v>
      </c>
      <c r="Q5" s="18" t="s">
        <v>96</v>
      </c>
      <c r="R5" s="19"/>
      <c r="S5" s="52">
        <v>9500</v>
      </c>
      <c r="T5" s="52">
        <f t="shared" ref="T5:T19" si="1">S5</f>
        <v>9500</v>
      </c>
      <c r="U5" s="54">
        <f>1049+250+118+1266+272+686</f>
        <v>3641</v>
      </c>
      <c r="V5" s="52">
        <f t="shared" si="0"/>
        <v>9500</v>
      </c>
      <c r="W5" s="50">
        <f t="shared" si="0"/>
        <v>3641</v>
      </c>
      <c r="X5" s="20">
        <f>W5*1/V5</f>
        <v>0.38326315789473686</v>
      </c>
    </row>
    <row r="6" spans="1:24" ht="45" x14ac:dyDescent="0.2">
      <c r="A6" s="21" t="s">
        <v>88</v>
      </c>
      <c r="B6" s="22" t="s">
        <v>98</v>
      </c>
      <c r="C6" s="23" t="s">
        <v>127</v>
      </c>
      <c r="D6" s="23" t="s">
        <v>99</v>
      </c>
      <c r="E6" s="22">
        <v>242</v>
      </c>
      <c r="F6" s="23" t="s">
        <v>91</v>
      </c>
      <c r="G6" s="24">
        <v>2024001.16</v>
      </c>
      <c r="H6" s="25">
        <v>5063217.82</v>
      </c>
      <c r="I6" s="25">
        <v>928791.5</v>
      </c>
      <c r="J6" s="25">
        <v>1187748.98</v>
      </c>
      <c r="K6" s="25">
        <v>928791.5</v>
      </c>
      <c r="L6" s="22" t="s">
        <v>92</v>
      </c>
      <c r="M6" s="22" t="s">
        <v>93</v>
      </c>
      <c r="N6" s="23"/>
      <c r="O6" s="18" t="s">
        <v>100</v>
      </c>
      <c r="P6" s="18" t="s">
        <v>29</v>
      </c>
      <c r="Q6" s="18" t="s">
        <v>101</v>
      </c>
      <c r="R6" s="19"/>
      <c r="S6" s="52">
        <v>60000</v>
      </c>
      <c r="T6" s="52">
        <f t="shared" si="1"/>
        <v>60000</v>
      </c>
      <c r="U6" s="54">
        <f>67+8606+3578+5906+3713+3845</f>
        <v>25715</v>
      </c>
      <c r="V6" s="52">
        <f t="shared" si="0"/>
        <v>60000</v>
      </c>
      <c r="W6" s="50">
        <f t="shared" si="0"/>
        <v>25715</v>
      </c>
      <c r="X6" s="20">
        <f t="shared" ref="X6:X19" si="2">W6*1/V6</f>
        <v>0.42858333333333332</v>
      </c>
    </row>
    <row r="7" spans="1:24" ht="45" x14ac:dyDescent="0.2">
      <c r="A7" s="21" t="s">
        <v>88</v>
      </c>
      <c r="B7" s="22" t="s">
        <v>102</v>
      </c>
      <c r="C7" s="23" t="s">
        <v>127</v>
      </c>
      <c r="D7" s="23" t="s">
        <v>103</v>
      </c>
      <c r="E7" s="22">
        <v>242</v>
      </c>
      <c r="F7" s="23" t="s">
        <v>91</v>
      </c>
      <c r="G7" s="24">
        <v>2198913.58</v>
      </c>
      <c r="H7" s="25">
        <v>2273731.14</v>
      </c>
      <c r="I7" s="25">
        <v>681914.64999999991</v>
      </c>
      <c r="J7" s="25">
        <v>800568.34000000008</v>
      </c>
      <c r="K7" s="25">
        <v>593638.64999999991</v>
      </c>
      <c r="L7" s="22" t="s">
        <v>92</v>
      </c>
      <c r="M7" s="22" t="s">
        <v>93</v>
      </c>
      <c r="N7" s="23" t="s">
        <v>104</v>
      </c>
      <c r="O7" s="18" t="s">
        <v>105</v>
      </c>
      <c r="P7" s="18" t="s">
        <v>29</v>
      </c>
      <c r="Q7" s="18" t="s">
        <v>101</v>
      </c>
      <c r="R7" s="19"/>
      <c r="S7" s="52">
        <v>27100</v>
      </c>
      <c r="T7" s="52">
        <f t="shared" si="1"/>
        <v>27100</v>
      </c>
      <c r="U7" s="54">
        <f>2069+3500+3299+3914+1551+1475</f>
        <v>15808</v>
      </c>
      <c r="V7" s="52">
        <f t="shared" si="0"/>
        <v>27100</v>
      </c>
      <c r="W7" s="50">
        <f t="shared" si="0"/>
        <v>15808</v>
      </c>
      <c r="X7" s="20">
        <f t="shared" si="2"/>
        <v>0.58332103321033213</v>
      </c>
    </row>
    <row r="8" spans="1:24" ht="33.75" x14ac:dyDescent="0.2">
      <c r="A8" s="21" t="s">
        <v>88</v>
      </c>
      <c r="B8" s="22" t="s">
        <v>106</v>
      </c>
      <c r="C8" s="23" t="s">
        <v>127</v>
      </c>
      <c r="D8" s="23" t="s">
        <v>107</v>
      </c>
      <c r="E8" s="22">
        <v>242</v>
      </c>
      <c r="F8" s="23" t="s">
        <v>91</v>
      </c>
      <c r="G8" s="24">
        <v>1205934</v>
      </c>
      <c r="H8" s="25">
        <v>1097250.03</v>
      </c>
      <c r="I8" s="25">
        <v>236091.55</v>
      </c>
      <c r="J8" s="25">
        <v>256408.57</v>
      </c>
      <c r="K8" s="25">
        <v>236091.55</v>
      </c>
      <c r="L8" s="22" t="s">
        <v>92</v>
      </c>
      <c r="M8" s="22" t="s">
        <v>93</v>
      </c>
      <c r="N8" s="23"/>
      <c r="O8" s="18" t="s">
        <v>108</v>
      </c>
      <c r="P8" s="18" t="s">
        <v>29</v>
      </c>
      <c r="Q8" s="18" t="s">
        <v>101</v>
      </c>
      <c r="R8" s="19"/>
      <c r="S8" s="52">
        <v>7750</v>
      </c>
      <c r="T8" s="52">
        <f t="shared" si="1"/>
        <v>7750</v>
      </c>
      <c r="U8" s="54">
        <f>41+317+305+337+100+895</f>
        <v>1995</v>
      </c>
      <c r="V8" s="52">
        <f t="shared" si="0"/>
        <v>7750</v>
      </c>
      <c r="W8" s="50">
        <f>U8</f>
        <v>1995</v>
      </c>
      <c r="X8" s="20">
        <f t="shared" si="2"/>
        <v>0.2574193548387097</v>
      </c>
    </row>
    <row r="9" spans="1:24" ht="22.5" x14ac:dyDescent="0.2">
      <c r="A9" s="89" t="s">
        <v>109</v>
      </c>
      <c r="B9" s="58" t="s">
        <v>110</v>
      </c>
      <c r="C9" s="58" t="s">
        <v>127</v>
      </c>
      <c r="D9" s="58" t="s">
        <v>111</v>
      </c>
      <c r="E9" s="58">
        <v>242</v>
      </c>
      <c r="F9" s="58" t="s">
        <v>91</v>
      </c>
      <c r="G9" s="87">
        <v>3517758.36</v>
      </c>
      <c r="H9" s="76">
        <v>3637225.8099999996</v>
      </c>
      <c r="I9" s="76">
        <v>1567716.37</v>
      </c>
      <c r="J9" s="76">
        <v>1625655.6300000001</v>
      </c>
      <c r="K9" s="76">
        <v>1567716.37</v>
      </c>
      <c r="L9" s="58" t="s">
        <v>92</v>
      </c>
      <c r="M9" s="58" t="s">
        <v>93</v>
      </c>
      <c r="N9" s="58"/>
      <c r="O9" s="18" t="s">
        <v>112</v>
      </c>
      <c r="P9" s="18" t="s">
        <v>30</v>
      </c>
      <c r="Q9" s="18" t="s">
        <v>113</v>
      </c>
      <c r="R9" s="19"/>
      <c r="S9" s="52">
        <v>3</v>
      </c>
      <c r="T9" s="52">
        <f t="shared" si="1"/>
        <v>3</v>
      </c>
      <c r="U9" s="54">
        <v>0</v>
      </c>
      <c r="V9" s="52">
        <f t="shared" si="0"/>
        <v>3</v>
      </c>
      <c r="W9" s="50">
        <f t="shared" si="0"/>
        <v>0</v>
      </c>
      <c r="X9" s="20">
        <f t="shared" si="2"/>
        <v>0</v>
      </c>
    </row>
    <row r="10" spans="1:24" ht="22.5" x14ac:dyDescent="0.2">
      <c r="A10" s="90"/>
      <c r="B10" s="59"/>
      <c r="C10" s="59"/>
      <c r="D10" s="59"/>
      <c r="E10" s="59"/>
      <c r="F10" s="59"/>
      <c r="G10" s="88"/>
      <c r="H10" s="77"/>
      <c r="I10" s="77"/>
      <c r="J10" s="77"/>
      <c r="K10" s="77"/>
      <c r="L10" s="59"/>
      <c r="M10" s="59"/>
      <c r="N10" s="59"/>
      <c r="O10" s="18" t="s">
        <v>114</v>
      </c>
      <c r="P10" s="18" t="s">
        <v>30</v>
      </c>
      <c r="Q10" s="18" t="s">
        <v>113</v>
      </c>
      <c r="R10" s="19"/>
      <c r="S10" s="52">
        <v>37</v>
      </c>
      <c r="T10" s="52">
        <f t="shared" si="1"/>
        <v>37</v>
      </c>
      <c r="U10" s="54">
        <f>0+0+4</f>
        <v>4</v>
      </c>
      <c r="V10" s="52">
        <f t="shared" si="0"/>
        <v>37</v>
      </c>
      <c r="W10" s="50">
        <f t="shared" si="0"/>
        <v>4</v>
      </c>
      <c r="X10" s="20">
        <f t="shared" si="2"/>
        <v>0.10810810810810811</v>
      </c>
    </row>
    <row r="11" spans="1:24" ht="22.5" x14ac:dyDescent="0.2">
      <c r="A11" s="90"/>
      <c r="B11" s="59"/>
      <c r="C11" s="59"/>
      <c r="D11" s="59"/>
      <c r="E11" s="59"/>
      <c r="F11" s="59"/>
      <c r="G11" s="88"/>
      <c r="H11" s="77"/>
      <c r="I11" s="77"/>
      <c r="J11" s="77"/>
      <c r="K11" s="77"/>
      <c r="L11" s="59"/>
      <c r="M11" s="59"/>
      <c r="N11" s="59"/>
      <c r="O11" s="18" t="s">
        <v>115</v>
      </c>
      <c r="P11" s="18" t="s">
        <v>30</v>
      </c>
      <c r="Q11" s="18" t="s">
        <v>113</v>
      </c>
      <c r="R11" s="19"/>
      <c r="S11" s="52">
        <v>3</v>
      </c>
      <c r="T11" s="52">
        <f t="shared" si="1"/>
        <v>3</v>
      </c>
      <c r="U11" s="54">
        <v>2</v>
      </c>
      <c r="V11" s="52">
        <f t="shared" si="0"/>
        <v>3</v>
      </c>
      <c r="W11" s="50">
        <f t="shared" si="0"/>
        <v>2</v>
      </c>
      <c r="X11" s="20">
        <f t="shared" si="2"/>
        <v>0.66666666666666663</v>
      </c>
    </row>
    <row r="12" spans="1:24" ht="33.75" x14ac:dyDescent="0.2">
      <c r="A12" s="90"/>
      <c r="B12" s="59"/>
      <c r="C12" s="59"/>
      <c r="D12" s="59"/>
      <c r="E12" s="59"/>
      <c r="F12" s="59"/>
      <c r="G12" s="88"/>
      <c r="H12" s="77"/>
      <c r="I12" s="77"/>
      <c r="J12" s="77"/>
      <c r="K12" s="77"/>
      <c r="L12" s="59"/>
      <c r="M12" s="59"/>
      <c r="N12" s="59"/>
      <c r="O12" s="18" t="s">
        <v>116</v>
      </c>
      <c r="P12" s="18" t="s">
        <v>30</v>
      </c>
      <c r="Q12" s="18" t="s">
        <v>113</v>
      </c>
      <c r="R12" s="19"/>
      <c r="S12" s="52">
        <v>4</v>
      </c>
      <c r="T12" s="52">
        <f t="shared" si="1"/>
        <v>4</v>
      </c>
      <c r="U12" s="54">
        <v>1</v>
      </c>
      <c r="V12" s="52">
        <f t="shared" si="0"/>
        <v>4</v>
      </c>
      <c r="W12" s="50">
        <f t="shared" si="0"/>
        <v>1</v>
      </c>
      <c r="X12" s="20">
        <f t="shared" si="2"/>
        <v>0.25</v>
      </c>
    </row>
    <row r="13" spans="1:24" ht="33.75" x14ac:dyDescent="0.2">
      <c r="A13" s="90"/>
      <c r="B13" s="59"/>
      <c r="C13" s="59"/>
      <c r="D13" s="59"/>
      <c r="E13" s="59"/>
      <c r="F13" s="59"/>
      <c r="G13" s="88"/>
      <c r="H13" s="77"/>
      <c r="I13" s="77"/>
      <c r="J13" s="77"/>
      <c r="K13" s="77"/>
      <c r="L13" s="59"/>
      <c r="M13" s="59"/>
      <c r="N13" s="59"/>
      <c r="O13" s="18" t="s">
        <v>116</v>
      </c>
      <c r="P13" s="18" t="s">
        <v>30</v>
      </c>
      <c r="Q13" s="18" t="s">
        <v>113</v>
      </c>
      <c r="R13" s="19"/>
      <c r="S13" s="52">
        <v>2</v>
      </c>
      <c r="T13" s="52">
        <f t="shared" si="1"/>
        <v>2</v>
      </c>
      <c r="U13" s="54">
        <v>0</v>
      </c>
      <c r="V13" s="52">
        <f t="shared" si="0"/>
        <v>2</v>
      </c>
      <c r="W13" s="50">
        <f t="shared" si="0"/>
        <v>0</v>
      </c>
      <c r="X13" s="20">
        <f t="shared" si="2"/>
        <v>0</v>
      </c>
    </row>
    <row r="14" spans="1:24" x14ac:dyDescent="0.2">
      <c r="A14" s="81" t="s">
        <v>109</v>
      </c>
      <c r="B14" s="83" t="s">
        <v>117</v>
      </c>
      <c r="C14" s="57" t="s">
        <v>127</v>
      </c>
      <c r="D14" s="57" t="s">
        <v>118</v>
      </c>
      <c r="E14" s="83">
        <v>242</v>
      </c>
      <c r="F14" s="57" t="s">
        <v>91</v>
      </c>
      <c r="G14" s="85">
        <v>5319390.55</v>
      </c>
      <c r="H14" s="78">
        <v>5677687.1699999999</v>
      </c>
      <c r="I14" s="78">
        <v>2512014</v>
      </c>
      <c r="J14" s="78">
        <v>2559965.0099999998</v>
      </c>
      <c r="K14" s="78">
        <v>2511194.0099999998</v>
      </c>
      <c r="L14" s="83" t="s">
        <v>92</v>
      </c>
      <c r="M14" s="83" t="s">
        <v>93</v>
      </c>
      <c r="N14" s="57"/>
      <c r="O14" s="18" t="s">
        <v>119</v>
      </c>
      <c r="P14" s="18" t="s">
        <v>30</v>
      </c>
      <c r="Q14" s="18" t="s">
        <v>113</v>
      </c>
      <c r="R14" s="19"/>
      <c r="S14" s="52">
        <v>4</v>
      </c>
      <c r="T14" s="52">
        <f t="shared" si="1"/>
        <v>4</v>
      </c>
      <c r="U14" s="54">
        <f>0+1+0+1+0+0</f>
        <v>2</v>
      </c>
      <c r="V14" s="52">
        <f t="shared" si="0"/>
        <v>4</v>
      </c>
      <c r="W14" s="50">
        <f t="shared" si="0"/>
        <v>2</v>
      </c>
      <c r="X14" s="20">
        <f t="shared" si="2"/>
        <v>0.5</v>
      </c>
    </row>
    <row r="15" spans="1:24" ht="22.5" x14ac:dyDescent="0.2">
      <c r="A15" s="81"/>
      <c r="B15" s="83"/>
      <c r="C15" s="57"/>
      <c r="D15" s="57"/>
      <c r="E15" s="83"/>
      <c r="F15" s="57"/>
      <c r="G15" s="85"/>
      <c r="H15" s="78"/>
      <c r="I15" s="78"/>
      <c r="J15" s="78"/>
      <c r="K15" s="78"/>
      <c r="L15" s="83"/>
      <c r="M15" s="83"/>
      <c r="N15" s="57"/>
      <c r="O15" s="18" t="s">
        <v>120</v>
      </c>
      <c r="P15" s="18" t="s">
        <v>30</v>
      </c>
      <c r="Q15" s="18" t="s">
        <v>113</v>
      </c>
      <c r="R15" s="19"/>
      <c r="S15" s="52">
        <v>24</v>
      </c>
      <c r="T15" s="52">
        <f t="shared" si="1"/>
        <v>24</v>
      </c>
      <c r="U15" s="54">
        <f>2+4+2+2+2</f>
        <v>12</v>
      </c>
      <c r="V15" s="52">
        <f t="shared" si="0"/>
        <v>24</v>
      </c>
      <c r="W15" s="50">
        <f t="shared" si="0"/>
        <v>12</v>
      </c>
      <c r="X15" s="20">
        <f t="shared" si="2"/>
        <v>0.5</v>
      </c>
    </row>
    <row r="16" spans="1:24" ht="22.5" x14ac:dyDescent="0.2">
      <c r="A16" s="81"/>
      <c r="B16" s="83"/>
      <c r="C16" s="57"/>
      <c r="D16" s="57"/>
      <c r="E16" s="83"/>
      <c r="F16" s="57"/>
      <c r="G16" s="85"/>
      <c r="H16" s="78"/>
      <c r="I16" s="78"/>
      <c r="J16" s="78"/>
      <c r="K16" s="78"/>
      <c r="L16" s="83"/>
      <c r="M16" s="83"/>
      <c r="N16" s="57"/>
      <c r="O16" s="18" t="s">
        <v>121</v>
      </c>
      <c r="P16" s="18" t="s">
        <v>30</v>
      </c>
      <c r="Q16" s="18" t="s">
        <v>113</v>
      </c>
      <c r="R16" s="19"/>
      <c r="S16" s="52">
        <v>100</v>
      </c>
      <c r="T16" s="52">
        <f t="shared" si="1"/>
        <v>100</v>
      </c>
      <c r="U16" s="54">
        <f>51+22+9+19+8</f>
        <v>109</v>
      </c>
      <c r="V16" s="52">
        <f t="shared" si="0"/>
        <v>100</v>
      </c>
      <c r="W16" s="50">
        <f t="shared" si="0"/>
        <v>109</v>
      </c>
      <c r="X16" s="20">
        <f t="shared" si="2"/>
        <v>1.0900000000000001</v>
      </c>
    </row>
    <row r="17" spans="1:25" x14ac:dyDescent="0.2">
      <c r="A17" s="81"/>
      <c r="B17" s="83"/>
      <c r="C17" s="57"/>
      <c r="D17" s="57"/>
      <c r="E17" s="83"/>
      <c r="F17" s="57"/>
      <c r="G17" s="85"/>
      <c r="H17" s="78"/>
      <c r="I17" s="78"/>
      <c r="J17" s="78"/>
      <c r="K17" s="78"/>
      <c r="L17" s="83"/>
      <c r="M17" s="83"/>
      <c r="N17" s="57"/>
      <c r="O17" s="18" t="s">
        <v>122</v>
      </c>
      <c r="P17" s="18" t="s">
        <v>30</v>
      </c>
      <c r="Q17" s="18" t="s">
        <v>113</v>
      </c>
      <c r="R17" s="19"/>
      <c r="S17" s="52">
        <v>5</v>
      </c>
      <c r="T17" s="52">
        <f t="shared" si="1"/>
        <v>5</v>
      </c>
      <c r="U17" s="54">
        <v>0</v>
      </c>
      <c r="V17" s="52">
        <f t="shared" si="0"/>
        <v>5</v>
      </c>
      <c r="W17" s="50">
        <f t="shared" si="0"/>
        <v>0</v>
      </c>
      <c r="X17" s="20">
        <f t="shared" si="2"/>
        <v>0</v>
      </c>
    </row>
    <row r="18" spans="1:25" x14ac:dyDescent="0.2">
      <c r="A18" s="81"/>
      <c r="B18" s="83"/>
      <c r="C18" s="57"/>
      <c r="D18" s="57"/>
      <c r="E18" s="83"/>
      <c r="F18" s="57"/>
      <c r="G18" s="85"/>
      <c r="H18" s="78"/>
      <c r="I18" s="78"/>
      <c r="J18" s="78"/>
      <c r="K18" s="78"/>
      <c r="L18" s="83"/>
      <c r="M18" s="83"/>
      <c r="N18" s="57"/>
      <c r="O18" s="18" t="s">
        <v>123</v>
      </c>
      <c r="P18" s="18" t="s">
        <v>30</v>
      </c>
      <c r="Q18" s="18" t="s">
        <v>113</v>
      </c>
      <c r="R18" s="19"/>
      <c r="S18" s="52">
        <v>10</v>
      </c>
      <c r="T18" s="52">
        <f t="shared" si="1"/>
        <v>10</v>
      </c>
      <c r="U18" s="54">
        <f>1+3+0+2+1</f>
        <v>7</v>
      </c>
      <c r="V18" s="52">
        <f t="shared" si="0"/>
        <v>10</v>
      </c>
      <c r="W18" s="50">
        <f t="shared" si="0"/>
        <v>7</v>
      </c>
      <c r="X18" s="20">
        <f t="shared" si="2"/>
        <v>0.7</v>
      </c>
    </row>
    <row r="19" spans="1:25" ht="23.25" thickBot="1" x14ac:dyDescent="0.25">
      <c r="A19" s="82"/>
      <c r="B19" s="84"/>
      <c r="C19" s="60"/>
      <c r="D19" s="60"/>
      <c r="E19" s="84"/>
      <c r="F19" s="60"/>
      <c r="G19" s="86"/>
      <c r="H19" s="79"/>
      <c r="I19" s="79"/>
      <c r="J19" s="79"/>
      <c r="K19" s="79"/>
      <c r="L19" s="84"/>
      <c r="M19" s="84"/>
      <c r="N19" s="60"/>
      <c r="O19" s="27" t="s">
        <v>124</v>
      </c>
      <c r="P19" s="27" t="s">
        <v>30</v>
      </c>
      <c r="Q19" s="27" t="s">
        <v>113</v>
      </c>
      <c r="R19" s="28"/>
      <c r="S19" s="53">
        <v>40</v>
      </c>
      <c r="T19" s="53">
        <f t="shared" si="1"/>
        <v>40</v>
      </c>
      <c r="U19" s="55">
        <f>10+3+3+6+11</f>
        <v>33</v>
      </c>
      <c r="V19" s="53">
        <f t="shared" si="0"/>
        <v>40</v>
      </c>
      <c r="W19" s="51">
        <f t="shared" si="0"/>
        <v>33</v>
      </c>
      <c r="X19" s="29">
        <f t="shared" si="2"/>
        <v>0.82499999999999996</v>
      </c>
    </row>
    <row r="20" spans="1:25" ht="13.5" thickBot="1" x14ac:dyDescent="0.25">
      <c r="A20" s="17"/>
      <c r="B20" s="17"/>
      <c r="C20" s="17"/>
      <c r="D20" s="26"/>
      <c r="E20" s="17"/>
      <c r="F20" s="30" t="s">
        <v>125</v>
      </c>
      <c r="G20" s="31">
        <f>SUM(G4:G19)</f>
        <v>18600360.419999998</v>
      </c>
      <c r="H20" s="31">
        <f>SUM(H4:H19)</f>
        <v>22330090.060000002</v>
      </c>
      <c r="I20" s="31">
        <f>SUM(I4:I19)</f>
        <v>7410406.9100000001</v>
      </c>
      <c r="J20" s="31">
        <f>SUM(J4:J19)</f>
        <v>8166569.0899999999</v>
      </c>
      <c r="K20" s="32">
        <f>SUM(K4:K19)</f>
        <v>7321270.9399999995</v>
      </c>
      <c r="L20" s="17"/>
      <c r="M20" s="17"/>
      <c r="N20" s="26"/>
      <c r="O20" s="33"/>
      <c r="P20" s="33"/>
      <c r="Q20" s="33"/>
      <c r="R20" s="34"/>
      <c r="S20" s="35"/>
      <c r="T20" s="35"/>
      <c r="U20" s="35"/>
      <c r="V20" s="36"/>
      <c r="W20" s="36"/>
      <c r="X20" s="37"/>
    </row>
    <row r="21" spans="1:25" x14ac:dyDescent="0.2">
      <c r="A21" s="38"/>
      <c r="B21" s="38"/>
      <c r="C21" s="38"/>
      <c r="D21" s="38"/>
      <c r="E21" s="38"/>
      <c r="F21" s="39"/>
      <c r="G21" s="40"/>
      <c r="H21" s="40"/>
      <c r="I21" s="40"/>
      <c r="J21" s="40"/>
      <c r="K21" s="40"/>
      <c r="L21"/>
      <c r="M21"/>
      <c r="N21"/>
      <c r="O21"/>
      <c r="P21"/>
      <c r="Q21" s="41"/>
      <c r="R21" s="41"/>
    </row>
    <row r="22" spans="1:25" x14ac:dyDescent="0.2">
      <c r="A22" s="38"/>
      <c r="B22" s="38"/>
      <c r="C22" s="38"/>
      <c r="D22" s="38"/>
      <c r="E22" s="38"/>
      <c r="F22" s="39"/>
      <c r="G22" s="40"/>
      <c r="H22" s="40"/>
      <c r="I22" s="40"/>
      <c r="J22" s="40"/>
      <c r="K22" s="40"/>
      <c r="L22"/>
      <c r="M22"/>
      <c r="N22"/>
      <c r="O22"/>
      <c r="P22"/>
      <c r="Q22" s="41"/>
      <c r="R22" s="41"/>
    </row>
    <row r="23" spans="1:25" x14ac:dyDescent="0.2">
      <c r="A23" s="38"/>
      <c r="B23" s="38"/>
      <c r="C23" s="38"/>
      <c r="D23" s="38"/>
      <c r="E23" s="38"/>
      <c r="F23" s="39"/>
      <c r="G23" s="40"/>
      <c r="H23" s="40"/>
      <c r="I23" s="40"/>
      <c r="J23" s="40"/>
      <c r="K23" s="40"/>
      <c r="L23"/>
      <c r="M23"/>
      <c r="N23"/>
      <c r="O23"/>
      <c r="P23"/>
      <c r="Q23" s="41"/>
      <c r="R23" s="41"/>
    </row>
    <row r="24" spans="1:25" ht="15" x14ac:dyDescent="0.25">
      <c r="B24" s="43" t="s">
        <v>126</v>
      </c>
      <c r="C24" s="43"/>
      <c r="D24" s="39"/>
      <c r="E24" s="38"/>
      <c r="F24" s="38"/>
      <c r="G24" s="44"/>
      <c r="H24" s="44"/>
      <c r="I24" s="44"/>
      <c r="J24" s="44"/>
      <c r="K24" s="44"/>
      <c r="L24" s="45"/>
      <c r="M24"/>
      <c r="N24"/>
      <c r="O24"/>
      <c r="P24"/>
      <c r="Q24"/>
      <c r="R24" s="41"/>
      <c r="S24" s="41"/>
      <c r="T24"/>
      <c r="U24"/>
      <c r="V24"/>
      <c r="W24"/>
    </row>
    <row r="25" spans="1:25" x14ac:dyDescent="0.2">
      <c r="A25" s="38"/>
      <c r="B25" s="38"/>
      <c r="C25" s="38"/>
      <c r="D25" s="38"/>
      <c r="E25" s="38"/>
      <c r="F25" s="38"/>
      <c r="G25" s="38"/>
      <c r="H25" s="38"/>
      <c r="I25" s="39"/>
      <c r="J25" s="39"/>
      <c r="K25" s="38"/>
      <c r="L25" s="38"/>
      <c r="M25" s="39"/>
      <c r="N25" s="40"/>
      <c r="O25" s="40"/>
      <c r="P25" s="40"/>
      <c r="Q25" s="40"/>
      <c r="R25" s="40"/>
      <c r="S25"/>
      <c r="T25"/>
      <c r="U25"/>
      <c r="V25"/>
      <c r="W25"/>
      <c r="X25" s="41"/>
      <c r="Y25" s="41"/>
    </row>
    <row r="26" spans="1:25" x14ac:dyDescent="0.2">
      <c r="G26" s="45"/>
      <c r="H26" s="45"/>
      <c r="I26" s="45"/>
      <c r="J26" s="45"/>
      <c r="K26"/>
      <c r="L26"/>
      <c r="M26"/>
      <c r="W26"/>
    </row>
    <row r="27" spans="1:25" x14ac:dyDescent="0.2">
      <c r="G27" s="45"/>
      <c r="H27" s="45"/>
      <c r="I27" s="45"/>
      <c r="J27" s="45"/>
      <c r="K27"/>
      <c r="L27"/>
      <c r="M27"/>
      <c r="W27"/>
    </row>
    <row r="28" spans="1:25" x14ac:dyDescent="0.2">
      <c r="G28" s="45"/>
      <c r="H28" s="45"/>
      <c r="I28" s="45"/>
      <c r="J28" s="45"/>
      <c r="K28"/>
      <c r="L28"/>
      <c r="M28"/>
      <c r="W28"/>
    </row>
    <row r="29" spans="1:25" x14ac:dyDescent="0.2">
      <c r="L29" s="49"/>
      <c r="M29" s="49"/>
      <c r="N29" s="49"/>
    </row>
    <row r="30" spans="1:25" x14ac:dyDescent="0.2">
      <c r="L30" s="49"/>
      <c r="M30" s="49"/>
      <c r="N30" s="49"/>
    </row>
    <row r="31" spans="1:25" x14ac:dyDescent="0.2">
      <c r="L31" s="49"/>
      <c r="M31" s="49"/>
      <c r="N31" s="49"/>
    </row>
    <row r="32" spans="1:25" x14ac:dyDescent="0.2">
      <c r="L32" s="49"/>
      <c r="M32" s="49"/>
      <c r="N32" s="49"/>
    </row>
  </sheetData>
  <mergeCells count="48">
    <mergeCell ref="A1:X1"/>
    <mergeCell ref="A4:A5"/>
    <mergeCell ref="B4:B5"/>
    <mergeCell ref="D4:D5"/>
    <mergeCell ref="E4:E5"/>
    <mergeCell ref="F4:F5"/>
    <mergeCell ref="G4:G5"/>
    <mergeCell ref="H4:H5"/>
    <mergeCell ref="I4:I5"/>
    <mergeCell ref="K4:K5"/>
    <mergeCell ref="L4:L5"/>
    <mergeCell ref="M4:M5"/>
    <mergeCell ref="N4:N5"/>
    <mergeCell ref="A9:A13"/>
    <mergeCell ref="B9:B13"/>
    <mergeCell ref="D9:D13"/>
    <mergeCell ref="E9:E13"/>
    <mergeCell ref="F9:F13"/>
    <mergeCell ref="L2:N2"/>
    <mergeCell ref="O2:U2"/>
    <mergeCell ref="V2:X2"/>
    <mergeCell ref="J9:J13"/>
    <mergeCell ref="J14:J19"/>
    <mergeCell ref="J4:J5"/>
    <mergeCell ref="M9:M13"/>
    <mergeCell ref="N9:N13"/>
    <mergeCell ref="K14:K19"/>
    <mergeCell ref="L14:L19"/>
    <mergeCell ref="M14:M19"/>
    <mergeCell ref="N14:N19"/>
    <mergeCell ref="K9:K13"/>
    <mergeCell ref="L9:L13"/>
    <mergeCell ref="C4:C5"/>
    <mergeCell ref="C9:C13"/>
    <mergeCell ref="C14:C19"/>
    <mergeCell ref="A2:F2"/>
    <mergeCell ref="G2:K2"/>
    <mergeCell ref="A14:A19"/>
    <mergeCell ref="B14:B19"/>
    <mergeCell ref="D14:D19"/>
    <mergeCell ref="E14:E19"/>
    <mergeCell ref="F14:F19"/>
    <mergeCell ref="G14:G19"/>
    <mergeCell ref="H14:H19"/>
    <mergeCell ref="I14:I19"/>
    <mergeCell ref="G9:G13"/>
    <mergeCell ref="H9:H13"/>
    <mergeCell ref="I9:I13"/>
  </mergeCells>
  <pageMargins left="0.25" right="0.25" top="0.75" bottom="0.75" header="0.3" footer="0.3"/>
  <pageSetup scale="3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Cristina Balderas Castro</cp:lastModifiedBy>
  <cp:lastPrinted>2025-07-21T22:39:18Z</cp:lastPrinted>
  <dcterms:created xsi:type="dcterms:W3CDTF">2014-10-22T05:35:08Z</dcterms:created>
  <dcterms:modified xsi:type="dcterms:W3CDTF">2025-07-21T22:39:22Z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y fmtid="{D5CDD505-2E9C-101B-9397-08002B2CF9AE}" pid="3" name="_MarkAsFinal">
    <vt:bool>true</vt:bool>
  </property>
</Properties>
</file>