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3_Información programática\"/>
    </mc:Choice>
  </mc:AlternateContent>
  <xr:revisionPtr revIDLastSave="0" documentId="13_ncr:1_{7C6060AD-A766-42D4-9608-C337601B514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R" sheetId="5" r:id="rId1"/>
  </sheets>
  <calcPr calcId="191029"/>
</workbook>
</file>

<file path=xl/calcChain.xml><?xml version="1.0" encoding="utf-8"?>
<calcChain xmlns="http://schemas.openxmlformats.org/spreadsheetml/2006/main">
  <c r="J16" i="5" l="1"/>
  <c r="J10" i="5"/>
  <c r="J9" i="5"/>
  <c r="J8" i="5"/>
  <c r="J6" i="5"/>
  <c r="J4" i="5"/>
  <c r="H9" i="5"/>
  <c r="H8" i="5"/>
  <c r="H6" i="5"/>
  <c r="H4" i="5"/>
  <c r="H16" i="5"/>
  <c r="H10" i="5"/>
  <c r="R5" i="5"/>
  <c r="R17" i="5"/>
  <c r="R16" i="5"/>
  <c r="R15" i="5"/>
  <c r="R14" i="5"/>
  <c r="R13" i="5"/>
  <c r="R12" i="5"/>
  <c r="R11" i="5"/>
  <c r="R10" i="5"/>
  <c r="R9" i="5"/>
  <c r="R8" i="5"/>
  <c r="R7" i="5"/>
  <c r="R6" i="5"/>
  <c r="R4" i="5"/>
</calcChain>
</file>

<file path=xl/sharedStrings.xml><?xml version="1.0" encoding="utf-8"?>
<sst xmlns="http://schemas.openxmlformats.org/spreadsheetml/2006/main" count="108" uniqueCount="57">
  <si>
    <t>Clave del Programa presupuestario
(1)</t>
  </si>
  <si>
    <t>Nombre del programa presupuestario
(2)</t>
  </si>
  <si>
    <t>Nombre de la dependencia o entidad que lo ejecuta
(3)</t>
  </si>
  <si>
    <t>Prespuesto del programa presupuestario</t>
  </si>
  <si>
    <t>Fuente de Financiamiento
(4)</t>
  </si>
  <si>
    <t>Aprobado
(5)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</si>
  <si>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</si>
  <si>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</si>
  <si>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</si>
  <si>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</si>
  <si>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</si>
  <si>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</si>
  <si>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</si>
  <si>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</si>
  <si>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</si>
  <si>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</si>
  <si>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</si>
  <si>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</si>
  <si>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</si>
  <si>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</si>
  <si>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P0411</t>
  </si>
  <si>
    <t>P0412</t>
  </si>
  <si>
    <t>P0413</t>
  </si>
  <si>
    <t>P2835</t>
  </si>
  <si>
    <t>G1023</t>
  </si>
  <si>
    <t>G2018</t>
  </si>
  <si>
    <t>Desarrollo del programa editorial del MIQ</t>
  </si>
  <si>
    <t>Desarrollo de eventos artísticos y culturales en el Museo Iconográfico del Quijote</t>
  </si>
  <si>
    <t>Desarrollo del programa de artes visuales del Museo Iconográfico del Quijote</t>
  </si>
  <si>
    <t>Desarrollo de Actividades de Fomento a la lectura</t>
  </si>
  <si>
    <t>Museo Iconográfico del Quijote</t>
  </si>
  <si>
    <t>Administración de los recursos humanos, materiales, financieros y de servicios</t>
  </si>
  <si>
    <t>Dirección estratégica</t>
  </si>
  <si>
    <t>Estatal - Ingresos Propios</t>
  </si>
  <si>
    <t>SI</t>
  </si>
  <si>
    <t>Tasa de variación de ediciones impresas por el Museo Iconográfico del Quijote</t>
  </si>
  <si>
    <t>Promedio de asistentes por exposición de obra plástica intra y extra muros realizada por el Museo Iconográfico del Quijote</t>
  </si>
  <si>
    <t>Promedio de asistentes a las actividades de fomento a la lectura realizadas por el MIQ</t>
  </si>
  <si>
    <t>COMPONENTE</t>
  </si>
  <si>
    <t>ACTIVIDAD</t>
  </si>
  <si>
    <t>(A/B-1)*100</t>
  </si>
  <si>
    <t>A/B</t>
  </si>
  <si>
    <t>NO APLICA</t>
  </si>
  <si>
    <t>Desarrollo Social</t>
  </si>
  <si>
    <t>“Bajo protesta de decir verdad declaramos que los Estados Financieros y sus notas, son razonablemente correctos y son responsabilidad del emisor”</t>
  </si>
  <si>
    <t>Tasa de variación en el número de ediciones del sello MIQ difundidas entre la población</t>
  </si>
  <si>
    <t>Reporte de acciones implementadas</t>
  </si>
  <si>
    <t>Estados financieros trimestrales generado</t>
  </si>
  <si>
    <t>Manuales actualizados y publicados</t>
  </si>
  <si>
    <t>Expedientes concluidos</t>
  </si>
  <si>
    <t>Programa anual de compras concluido</t>
  </si>
  <si>
    <t>Instituciones vinculadas</t>
  </si>
  <si>
    <t>Metas efectiva,mente alcanzadas</t>
  </si>
  <si>
    <t>Solicitudes Atendidas</t>
  </si>
  <si>
    <t>Promedio de usuarios impactados por los productos de fomento a la lectura realizados y difundidos por el MIQ</t>
  </si>
  <si>
    <t>Promedio de usuarios impactados por producto cultural y artístico realizado y difundido por el Museo Iconográfico del Quijote</t>
  </si>
  <si>
    <t>Cuenta Pública 2020
Museo Iconográfico del Quijote
Indicadores de Resultados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</si>
</sst>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4" fillId="4" borderId="2" xfId="16" applyNumberFormat="1" applyFont="1" applyFill="1" applyBorder="1" applyAlignment="1">
      <alignment horizontal="center" vertical="center" wrapText="1"/>
    </xf>
    <xf numFmtId="0" fontId="4" fillId="4" borderId="2" xfId="16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vertical="center" wrapText="1"/>
    </xf>
    <xf numFmtId="0" fontId="0" fillId="7" borderId="3" xfId="0" applyFont="1" applyFill="1" applyBorder="1" applyAlignment="1" applyProtection="1">
      <alignment horizontal="center" vertical="center" wrapText="1"/>
      <protection locked="0"/>
    </xf>
    <xf numFmtId="165" fontId="0" fillId="7" borderId="3" xfId="17" applyNumberFormat="1" applyFont="1" applyFill="1" applyBorder="1" applyAlignment="1" applyProtection="1">
      <alignment horizontal="center" vertical="center" wrapText="1"/>
      <protection locked="0"/>
    </xf>
    <xf numFmtId="9" fontId="0" fillId="7" borderId="3" xfId="19" applyFont="1" applyFill="1" applyBorder="1" applyAlignment="1" applyProtection="1">
      <alignment horizontal="center" vertical="center" wrapText="1"/>
    </xf>
    <xf numFmtId="0" fontId="0" fillId="7" borderId="3" xfId="0" applyFont="1" applyFill="1" applyBorder="1" applyAlignment="1" applyProtection="1">
      <alignment horizontal="center" vertical="center" wrapText="1"/>
    </xf>
    <xf numFmtId="0" fontId="0" fillId="7" borderId="10" xfId="0" applyFont="1" applyFill="1" applyBorder="1" applyAlignment="1" applyProtection="1">
      <alignment horizontal="center" vertical="center" wrapText="1"/>
    </xf>
    <xf numFmtId="0" fontId="0" fillId="7" borderId="0" xfId="0" applyFont="1" applyFill="1" applyBorder="1" applyAlignment="1" applyProtection="1">
      <alignment horizontal="center" vertical="center" wrapText="1"/>
    </xf>
    <xf numFmtId="0" fontId="0" fillId="7" borderId="4" xfId="0" applyFont="1" applyFill="1" applyBorder="1" applyAlignment="1" applyProtection="1">
      <alignment horizontal="center" vertical="center" wrapText="1"/>
      <protection locked="0"/>
    </xf>
    <xf numFmtId="43" fontId="0" fillId="7" borderId="3" xfId="17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Protection="1">
      <protection locked="0"/>
    </xf>
    <xf numFmtId="0" fontId="0" fillId="7" borderId="0" xfId="0" applyFont="1" applyFill="1" applyProtection="1">
      <protection locked="0"/>
    </xf>
    <xf numFmtId="0" fontId="0" fillId="7" borderId="0" xfId="0" applyFont="1" applyFill="1" applyProtection="1"/>
    <xf numFmtId="0" fontId="0" fillId="7" borderId="0" xfId="0" applyFont="1" applyFill="1" applyBorder="1" applyProtection="1"/>
    <xf numFmtId="0" fontId="0" fillId="7" borderId="0" xfId="0" applyFont="1" applyFill="1" applyBorder="1"/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43" fontId="0" fillId="7" borderId="6" xfId="17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7" fillId="6" borderId="1" xfId="8" applyFont="1" applyFill="1" applyBorder="1" applyAlignment="1" applyProtection="1">
      <alignment horizontal="center" vertical="center" wrapText="1"/>
      <protection locked="0"/>
    </xf>
    <xf numFmtId="0" fontId="7" fillId="6" borderId="7" xfId="8" applyFont="1" applyFill="1" applyBorder="1" applyAlignment="1" applyProtection="1">
      <alignment horizontal="center" vertical="center" wrapText="1"/>
      <protection locked="0"/>
    </xf>
    <xf numFmtId="0" fontId="7" fillId="6" borderId="2" xfId="8" applyFont="1" applyFill="1" applyBorder="1" applyAlignment="1" applyProtection="1">
      <alignment horizontal="center" vertical="center" wrapText="1"/>
      <protection locked="0"/>
    </xf>
    <xf numFmtId="0" fontId="4" fillId="4" borderId="3" xfId="8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9" xfId="16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5" borderId="7" xfId="16" applyFont="1" applyFill="1" applyBorder="1" applyAlignment="1">
      <alignment horizontal="center" vertical="center" wrapText="1"/>
    </xf>
    <xf numFmtId="0" fontId="4" fillId="5" borderId="6" xfId="16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43" fontId="0" fillId="7" borderId="0" xfId="17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19" xfId="18" xr:uid="{00000000-0005-0000-0000-000008000000}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Normal_141008Reportes Cuadros Institucionales-sectorialesADV" xfId="16" xr:uid="{00000000-0005-0000-0000-000012000000}"/>
    <cellStyle name="Porcentaje" xfId="19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8"/>
  <sheetViews>
    <sheetView tabSelected="1" zoomScale="70" zoomScaleNormal="70" workbookViewId="0">
      <selection activeCell="B1" sqref="B1:T1"/>
    </sheetView>
  </sheetViews>
  <sheetFormatPr baseColWidth="10" defaultRowHeight="11.25" x14ac:dyDescent="0.2"/>
  <cols>
    <col min="1" max="1" width="1.6640625" style="6" customWidth="1"/>
    <col min="2" max="11" width="17" style="1" customWidth="1"/>
    <col min="12" max="12" width="11.83203125" style="1" customWidth="1"/>
    <col min="13" max="13" width="13.1640625" style="1" customWidth="1"/>
    <col min="14" max="15" width="12" style="1"/>
    <col min="16" max="16" width="15.6640625" style="1" customWidth="1"/>
    <col min="17" max="17" width="12" style="1"/>
    <col min="18" max="18" width="12" style="2"/>
    <col min="19" max="19" width="18.83203125" style="2" customWidth="1"/>
    <col min="20" max="20" width="12" style="2"/>
    <col min="21" max="21" width="2.83203125" style="6" customWidth="1"/>
    <col min="22" max="16384" width="12" style="6"/>
  </cols>
  <sheetData>
    <row r="1" spans="1:21" s="5" customFormat="1" ht="60" customHeight="1" x14ac:dyDescent="0.2">
      <c r="A1" s="21"/>
      <c r="B1" s="28" t="s">
        <v>56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0"/>
      <c r="U1" s="21"/>
    </row>
    <row r="2" spans="1:21" s="5" customFormat="1" ht="11.25" customHeight="1" x14ac:dyDescent="0.2">
      <c r="A2" s="21"/>
      <c r="B2" s="32" t="s">
        <v>0</v>
      </c>
      <c r="C2" s="32" t="s">
        <v>1</v>
      </c>
      <c r="D2" s="32" t="s">
        <v>2</v>
      </c>
      <c r="E2" s="32" t="s">
        <v>4</v>
      </c>
      <c r="F2" s="31" t="s">
        <v>3</v>
      </c>
      <c r="G2" s="31"/>
      <c r="H2" s="31"/>
      <c r="I2" s="31"/>
      <c r="J2" s="31"/>
      <c r="K2" s="38" t="s">
        <v>10</v>
      </c>
      <c r="L2" s="36" t="s">
        <v>11</v>
      </c>
      <c r="M2" s="36" t="s">
        <v>12</v>
      </c>
      <c r="N2" s="36" t="s">
        <v>13</v>
      </c>
      <c r="O2" s="36" t="s">
        <v>14</v>
      </c>
      <c r="P2" s="36" t="s">
        <v>15</v>
      </c>
      <c r="Q2" s="36" t="s">
        <v>16</v>
      </c>
      <c r="R2" s="36" t="s">
        <v>17</v>
      </c>
      <c r="S2" s="35" t="s">
        <v>18</v>
      </c>
      <c r="T2" s="34" t="s">
        <v>19</v>
      </c>
      <c r="U2" s="21"/>
    </row>
    <row r="3" spans="1:21" s="5" customFormat="1" ht="69.75" customHeight="1" x14ac:dyDescent="0.2">
      <c r="A3" s="21"/>
      <c r="B3" s="33"/>
      <c r="C3" s="33"/>
      <c r="D3" s="33"/>
      <c r="E3" s="33"/>
      <c r="F3" s="3" t="s">
        <v>5</v>
      </c>
      <c r="G3" s="3" t="s">
        <v>6</v>
      </c>
      <c r="H3" s="3" t="s">
        <v>7</v>
      </c>
      <c r="I3" s="4" t="s">
        <v>8</v>
      </c>
      <c r="J3" s="4" t="s">
        <v>9</v>
      </c>
      <c r="K3" s="39"/>
      <c r="L3" s="37"/>
      <c r="M3" s="37"/>
      <c r="N3" s="37"/>
      <c r="O3" s="37"/>
      <c r="P3" s="37"/>
      <c r="Q3" s="37"/>
      <c r="R3" s="37"/>
      <c r="S3" s="35"/>
      <c r="T3" s="34"/>
      <c r="U3" s="21"/>
    </row>
    <row r="4" spans="1:21" s="7" customFormat="1" ht="78.75" x14ac:dyDescent="0.2">
      <c r="A4" s="13"/>
      <c r="B4" s="26" t="s">
        <v>20</v>
      </c>
      <c r="C4" s="24" t="s">
        <v>26</v>
      </c>
      <c r="D4" s="24" t="s">
        <v>30</v>
      </c>
      <c r="E4" s="24" t="s">
        <v>33</v>
      </c>
      <c r="F4" s="22">
        <v>4086179.87</v>
      </c>
      <c r="G4" s="22">
        <v>4732306.58</v>
      </c>
      <c r="H4" s="22">
        <f>3933850.24+332580</f>
        <v>4266430.24</v>
      </c>
      <c r="I4" s="22">
        <v>4282430.24</v>
      </c>
      <c r="J4" s="22">
        <f>3933850.24</f>
        <v>3933850.24</v>
      </c>
      <c r="K4" s="24" t="s">
        <v>34</v>
      </c>
      <c r="L4" s="8" t="s">
        <v>35</v>
      </c>
      <c r="M4" s="8" t="s">
        <v>38</v>
      </c>
      <c r="N4" s="8" t="s">
        <v>40</v>
      </c>
      <c r="O4" s="9">
        <v>8</v>
      </c>
      <c r="P4" s="9">
        <v>10</v>
      </c>
      <c r="Q4" s="9">
        <v>12</v>
      </c>
      <c r="R4" s="10">
        <f>+Q4/P4</f>
        <v>1.2</v>
      </c>
      <c r="S4" s="11" t="s">
        <v>43</v>
      </c>
      <c r="T4" s="12"/>
      <c r="U4" s="13"/>
    </row>
    <row r="5" spans="1:21" s="7" customFormat="1" ht="90" x14ac:dyDescent="0.2">
      <c r="A5" s="13"/>
      <c r="B5" s="27"/>
      <c r="C5" s="25"/>
      <c r="D5" s="25"/>
      <c r="E5" s="25"/>
      <c r="F5" s="23"/>
      <c r="G5" s="23"/>
      <c r="H5" s="23"/>
      <c r="I5" s="23"/>
      <c r="J5" s="23"/>
      <c r="K5" s="25"/>
      <c r="L5" s="8" t="s">
        <v>45</v>
      </c>
      <c r="M5" s="8" t="s">
        <v>38</v>
      </c>
      <c r="N5" s="8" t="s">
        <v>40</v>
      </c>
      <c r="O5" s="9">
        <v>2000</v>
      </c>
      <c r="P5" s="9">
        <v>26883</v>
      </c>
      <c r="Q5" s="9">
        <v>27584</v>
      </c>
      <c r="R5" s="10">
        <f>+Q5*1/P5</f>
        <v>1.026075958784362</v>
      </c>
      <c r="S5" s="11" t="s">
        <v>43</v>
      </c>
      <c r="T5" s="12"/>
      <c r="U5" s="13"/>
    </row>
    <row r="6" spans="1:21" s="7" customFormat="1" ht="112.5" x14ac:dyDescent="0.2">
      <c r="A6" s="13"/>
      <c r="B6" s="26" t="s">
        <v>21</v>
      </c>
      <c r="C6" s="24" t="s">
        <v>27</v>
      </c>
      <c r="D6" s="24" t="s">
        <v>30</v>
      </c>
      <c r="E6" s="24" t="s">
        <v>33</v>
      </c>
      <c r="F6" s="22">
        <v>2741553.11</v>
      </c>
      <c r="G6" s="22">
        <v>2260486.59</v>
      </c>
      <c r="H6" s="22">
        <f>2048299.62+695.74</f>
        <v>2048995.36</v>
      </c>
      <c r="I6" s="22">
        <v>2070327.41</v>
      </c>
      <c r="J6" s="22">
        <f>2048299.62</f>
        <v>2048299.62</v>
      </c>
      <c r="K6" s="24" t="s">
        <v>34</v>
      </c>
      <c r="L6" s="8" t="s">
        <v>54</v>
      </c>
      <c r="M6" s="8" t="s">
        <v>38</v>
      </c>
      <c r="N6" s="8" t="s">
        <v>41</v>
      </c>
      <c r="O6" s="9">
        <v>0</v>
      </c>
      <c r="P6" s="9">
        <v>25887</v>
      </c>
      <c r="Q6" s="9">
        <v>31038</v>
      </c>
      <c r="R6" s="10">
        <f t="shared" ref="R6:R17" si="0">+Q6/P6</f>
        <v>1.1989801831034883</v>
      </c>
      <c r="S6" s="11" t="s">
        <v>43</v>
      </c>
      <c r="T6" s="12"/>
      <c r="U6" s="13"/>
    </row>
    <row r="7" spans="1:21" s="7" customFormat="1" ht="123.75" x14ac:dyDescent="0.2">
      <c r="A7" s="13"/>
      <c r="B7" s="27"/>
      <c r="C7" s="25"/>
      <c r="D7" s="25"/>
      <c r="E7" s="25"/>
      <c r="F7" s="23"/>
      <c r="G7" s="23"/>
      <c r="H7" s="23"/>
      <c r="I7" s="23"/>
      <c r="J7" s="23"/>
      <c r="K7" s="25"/>
      <c r="L7" s="8" t="s">
        <v>55</v>
      </c>
      <c r="M7" s="8" t="s">
        <v>38</v>
      </c>
      <c r="N7" s="8" t="s">
        <v>41</v>
      </c>
      <c r="O7" s="9">
        <v>0</v>
      </c>
      <c r="P7" s="9">
        <v>170650</v>
      </c>
      <c r="Q7" s="9">
        <v>163520</v>
      </c>
      <c r="R7" s="10">
        <f t="shared" si="0"/>
        <v>0.95821857603281568</v>
      </c>
      <c r="S7" s="11" t="s">
        <v>43</v>
      </c>
      <c r="T7" s="12"/>
      <c r="U7" s="13"/>
    </row>
    <row r="8" spans="1:21" s="7" customFormat="1" ht="135" x14ac:dyDescent="0.2">
      <c r="A8" s="13"/>
      <c r="B8" s="14" t="s">
        <v>22</v>
      </c>
      <c r="C8" s="8" t="s">
        <v>28</v>
      </c>
      <c r="D8" s="8" t="s">
        <v>30</v>
      </c>
      <c r="E8" s="8" t="s">
        <v>33</v>
      </c>
      <c r="F8" s="15">
        <v>4558266.8099999996</v>
      </c>
      <c r="G8" s="15">
        <v>4544242.74</v>
      </c>
      <c r="H8" s="15">
        <f>3896022.73+28598.45</f>
        <v>3924621.18</v>
      </c>
      <c r="I8" s="15">
        <v>3943459.58</v>
      </c>
      <c r="J8" s="15">
        <f>3896022.73</f>
        <v>3896022.73</v>
      </c>
      <c r="K8" s="8" t="s">
        <v>34</v>
      </c>
      <c r="L8" s="8" t="s">
        <v>36</v>
      </c>
      <c r="M8" s="8" t="s">
        <v>38</v>
      </c>
      <c r="N8" s="8" t="s">
        <v>41</v>
      </c>
      <c r="O8" s="9">
        <v>43200</v>
      </c>
      <c r="P8" s="9">
        <v>9686</v>
      </c>
      <c r="Q8" s="9">
        <v>8276</v>
      </c>
      <c r="R8" s="10">
        <f t="shared" si="0"/>
        <v>0.8544290728887054</v>
      </c>
      <c r="S8" s="11" t="s">
        <v>43</v>
      </c>
      <c r="T8" s="12"/>
      <c r="U8" s="13"/>
    </row>
    <row r="9" spans="1:21" s="7" customFormat="1" ht="90" x14ac:dyDescent="0.2">
      <c r="A9" s="13"/>
      <c r="B9" s="14" t="s">
        <v>23</v>
      </c>
      <c r="C9" s="8" t="s">
        <v>29</v>
      </c>
      <c r="D9" s="8" t="s">
        <v>30</v>
      </c>
      <c r="E9" s="8" t="s">
        <v>33</v>
      </c>
      <c r="F9" s="15">
        <v>750754</v>
      </c>
      <c r="G9" s="15">
        <v>568821.25</v>
      </c>
      <c r="H9" s="15">
        <f>520931.14+1500.1</f>
        <v>522431.24</v>
      </c>
      <c r="I9" s="15">
        <v>530179.24</v>
      </c>
      <c r="J9" s="15">
        <f>520931.14</f>
        <v>520931.14</v>
      </c>
      <c r="K9" s="8" t="s">
        <v>34</v>
      </c>
      <c r="L9" s="8" t="s">
        <v>37</v>
      </c>
      <c r="M9" s="8" t="s">
        <v>38</v>
      </c>
      <c r="N9" s="8" t="s">
        <v>41</v>
      </c>
      <c r="O9" s="9">
        <v>6000</v>
      </c>
      <c r="P9" s="9">
        <v>6000</v>
      </c>
      <c r="Q9" s="9">
        <v>134</v>
      </c>
      <c r="R9" s="10">
        <f t="shared" si="0"/>
        <v>2.2333333333333334E-2</v>
      </c>
      <c r="S9" s="11" t="s">
        <v>43</v>
      </c>
      <c r="T9" s="12"/>
      <c r="U9" s="13"/>
    </row>
    <row r="10" spans="1:21" s="7" customFormat="1" ht="45" x14ac:dyDescent="0.2">
      <c r="A10" s="13"/>
      <c r="B10" s="26" t="s">
        <v>24</v>
      </c>
      <c r="C10" s="24" t="s">
        <v>31</v>
      </c>
      <c r="D10" s="24" t="s">
        <v>30</v>
      </c>
      <c r="E10" s="24" t="s">
        <v>33</v>
      </c>
      <c r="F10" s="22">
        <v>2635491.11</v>
      </c>
      <c r="G10" s="22">
        <v>3394205.18</v>
      </c>
      <c r="H10" s="22">
        <f>3125544.48+10506</f>
        <v>3136050.48</v>
      </c>
      <c r="I10" s="22">
        <v>3309786.99</v>
      </c>
      <c r="J10" s="22">
        <f>3125544.48</f>
        <v>3125544.48</v>
      </c>
      <c r="K10" s="24" t="s">
        <v>34</v>
      </c>
      <c r="L10" s="8" t="s">
        <v>46</v>
      </c>
      <c r="M10" s="16" t="s">
        <v>39</v>
      </c>
      <c r="N10" s="16" t="s">
        <v>42</v>
      </c>
      <c r="O10" s="9">
        <v>1</v>
      </c>
      <c r="P10" s="9">
        <v>1</v>
      </c>
      <c r="Q10" s="9">
        <v>1</v>
      </c>
      <c r="R10" s="10">
        <f t="shared" si="0"/>
        <v>1</v>
      </c>
      <c r="S10" s="11" t="s">
        <v>43</v>
      </c>
      <c r="T10" s="12"/>
      <c r="U10" s="13"/>
    </row>
    <row r="11" spans="1:21" s="7" customFormat="1" ht="45" x14ac:dyDescent="0.2">
      <c r="A11" s="13"/>
      <c r="B11" s="40"/>
      <c r="C11" s="41"/>
      <c r="D11" s="41"/>
      <c r="E11" s="41"/>
      <c r="F11" s="42"/>
      <c r="G11" s="42"/>
      <c r="H11" s="42"/>
      <c r="I11" s="42"/>
      <c r="J11" s="42"/>
      <c r="K11" s="41"/>
      <c r="L11" s="8" t="s">
        <v>47</v>
      </c>
      <c r="M11" s="16" t="s">
        <v>39</v>
      </c>
      <c r="N11" s="16" t="s">
        <v>42</v>
      </c>
      <c r="O11" s="9">
        <v>4</v>
      </c>
      <c r="P11" s="9">
        <v>4</v>
      </c>
      <c r="Q11" s="9">
        <v>4</v>
      </c>
      <c r="R11" s="10">
        <f t="shared" si="0"/>
        <v>1</v>
      </c>
      <c r="S11" s="11" t="s">
        <v>43</v>
      </c>
      <c r="T11" s="12"/>
      <c r="U11" s="13"/>
    </row>
    <row r="12" spans="1:21" s="7" customFormat="1" ht="33.75" x14ac:dyDescent="0.2">
      <c r="A12" s="13"/>
      <c r="B12" s="40"/>
      <c r="C12" s="41"/>
      <c r="D12" s="41"/>
      <c r="E12" s="41"/>
      <c r="F12" s="42"/>
      <c r="G12" s="42"/>
      <c r="H12" s="42"/>
      <c r="I12" s="42"/>
      <c r="J12" s="42"/>
      <c r="K12" s="41"/>
      <c r="L12" s="8" t="s">
        <v>48</v>
      </c>
      <c r="M12" s="16" t="s">
        <v>39</v>
      </c>
      <c r="N12" s="16" t="s">
        <v>42</v>
      </c>
      <c r="O12" s="9">
        <v>2</v>
      </c>
      <c r="P12" s="9">
        <v>2</v>
      </c>
      <c r="Q12" s="9">
        <v>0</v>
      </c>
      <c r="R12" s="10">
        <f t="shared" si="0"/>
        <v>0</v>
      </c>
      <c r="S12" s="11" t="s">
        <v>43</v>
      </c>
      <c r="T12" s="12"/>
      <c r="U12" s="13"/>
    </row>
    <row r="13" spans="1:21" s="7" customFormat="1" ht="22.5" x14ac:dyDescent="0.2">
      <c r="A13" s="13"/>
      <c r="B13" s="40"/>
      <c r="C13" s="41"/>
      <c r="D13" s="41"/>
      <c r="E13" s="41"/>
      <c r="F13" s="42"/>
      <c r="G13" s="42"/>
      <c r="H13" s="42"/>
      <c r="I13" s="42"/>
      <c r="J13" s="42"/>
      <c r="K13" s="41"/>
      <c r="L13" s="8" t="s">
        <v>49</v>
      </c>
      <c r="M13" s="16" t="s">
        <v>39</v>
      </c>
      <c r="N13" s="16" t="s">
        <v>42</v>
      </c>
      <c r="O13" s="9">
        <v>14</v>
      </c>
      <c r="P13" s="9">
        <v>14</v>
      </c>
      <c r="Q13" s="9">
        <v>14</v>
      </c>
      <c r="R13" s="10">
        <f t="shared" si="0"/>
        <v>1</v>
      </c>
      <c r="S13" s="11" t="s">
        <v>43</v>
      </c>
      <c r="T13" s="12"/>
      <c r="U13" s="13"/>
    </row>
    <row r="14" spans="1:21" s="7" customFormat="1" ht="45" x14ac:dyDescent="0.2">
      <c r="A14" s="13"/>
      <c r="B14" s="40"/>
      <c r="C14" s="41"/>
      <c r="D14" s="41"/>
      <c r="E14" s="41"/>
      <c r="F14" s="42"/>
      <c r="G14" s="42"/>
      <c r="H14" s="42"/>
      <c r="I14" s="42"/>
      <c r="J14" s="42"/>
      <c r="K14" s="41"/>
      <c r="L14" s="8" t="s">
        <v>50</v>
      </c>
      <c r="M14" s="16" t="s">
        <v>39</v>
      </c>
      <c r="N14" s="16" t="s">
        <v>42</v>
      </c>
      <c r="O14" s="9">
        <v>1</v>
      </c>
      <c r="P14" s="9">
        <v>1</v>
      </c>
      <c r="Q14" s="9">
        <v>1</v>
      </c>
      <c r="R14" s="10">
        <f t="shared" si="0"/>
        <v>1</v>
      </c>
      <c r="S14" s="11" t="s">
        <v>43</v>
      </c>
      <c r="T14" s="12"/>
      <c r="U14" s="13"/>
    </row>
    <row r="15" spans="1:21" s="7" customFormat="1" ht="22.5" x14ac:dyDescent="0.2">
      <c r="A15" s="13"/>
      <c r="B15" s="27"/>
      <c r="C15" s="25"/>
      <c r="D15" s="25"/>
      <c r="E15" s="25"/>
      <c r="F15" s="23"/>
      <c r="G15" s="23"/>
      <c r="H15" s="23"/>
      <c r="I15" s="23"/>
      <c r="J15" s="23"/>
      <c r="K15" s="25"/>
      <c r="L15" s="8" t="s">
        <v>53</v>
      </c>
      <c r="M15" s="16" t="s">
        <v>39</v>
      </c>
      <c r="N15" s="16" t="s">
        <v>42</v>
      </c>
      <c r="O15" s="9">
        <v>72</v>
      </c>
      <c r="P15" s="9">
        <v>70</v>
      </c>
      <c r="Q15" s="9">
        <v>45</v>
      </c>
      <c r="R15" s="10">
        <f t="shared" si="0"/>
        <v>0.6428571428571429</v>
      </c>
      <c r="S15" s="11" t="s">
        <v>43</v>
      </c>
      <c r="T15" s="12"/>
      <c r="U15" s="13"/>
    </row>
    <row r="16" spans="1:21" s="7" customFormat="1" ht="22.5" x14ac:dyDescent="0.2">
      <c r="A16" s="13"/>
      <c r="B16" s="26" t="s">
        <v>25</v>
      </c>
      <c r="C16" s="24" t="s">
        <v>32</v>
      </c>
      <c r="D16" s="24" t="s">
        <v>30</v>
      </c>
      <c r="E16" s="24" t="s">
        <v>33</v>
      </c>
      <c r="F16" s="22">
        <v>2688617.99</v>
      </c>
      <c r="G16" s="22">
        <v>2911162.25</v>
      </c>
      <c r="H16" s="22">
        <f>2658850.56+3286.74</f>
        <v>2662137.3000000003</v>
      </c>
      <c r="I16" s="22">
        <v>2665431.08</v>
      </c>
      <c r="J16" s="22">
        <f>2658850.56</f>
        <v>2658850.56</v>
      </c>
      <c r="K16" s="24" t="s">
        <v>34</v>
      </c>
      <c r="L16" s="8" t="s">
        <v>51</v>
      </c>
      <c r="M16" s="8" t="s">
        <v>39</v>
      </c>
      <c r="N16" s="8" t="s">
        <v>42</v>
      </c>
      <c r="O16" s="9">
        <v>2</v>
      </c>
      <c r="P16" s="9">
        <v>2</v>
      </c>
      <c r="Q16" s="9">
        <v>2</v>
      </c>
      <c r="R16" s="10">
        <f t="shared" si="0"/>
        <v>1</v>
      </c>
      <c r="S16" s="11" t="s">
        <v>43</v>
      </c>
      <c r="T16" s="12"/>
      <c r="U16" s="13"/>
    </row>
    <row r="17" spans="1:21" s="7" customFormat="1" ht="45" x14ac:dyDescent="0.2">
      <c r="A17" s="13"/>
      <c r="B17" s="27"/>
      <c r="C17" s="25"/>
      <c r="D17" s="25"/>
      <c r="E17" s="25"/>
      <c r="F17" s="23"/>
      <c r="G17" s="23"/>
      <c r="H17" s="23"/>
      <c r="I17" s="23"/>
      <c r="J17" s="23"/>
      <c r="K17" s="25"/>
      <c r="L17" s="8" t="s">
        <v>52</v>
      </c>
      <c r="M17" s="8" t="s">
        <v>39</v>
      </c>
      <c r="N17" s="8" t="s">
        <v>42</v>
      </c>
      <c r="O17" s="9">
        <v>15</v>
      </c>
      <c r="P17" s="9">
        <v>15</v>
      </c>
      <c r="Q17" s="9">
        <v>15</v>
      </c>
      <c r="R17" s="10">
        <f t="shared" si="0"/>
        <v>1</v>
      </c>
      <c r="S17" s="11" t="s">
        <v>43</v>
      </c>
      <c r="T17" s="12"/>
      <c r="U17" s="13"/>
    </row>
    <row r="18" spans="1:21" x14ac:dyDescent="0.2">
      <c r="A18" s="20"/>
      <c r="B18" s="17" t="s">
        <v>44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19"/>
      <c r="T18" s="19"/>
      <c r="U18" s="20"/>
    </row>
  </sheetData>
  <mergeCells count="56"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G10:G15"/>
    <mergeCell ref="H10:H15"/>
    <mergeCell ref="I10:I15"/>
    <mergeCell ref="J10:J15"/>
    <mergeCell ref="K10:K15"/>
    <mergeCell ref="B10:B15"/>
    <mergeCell ref="C10:C15"/>
    <mergeCell ref="D10:D15"/>
    <mergeCell ref="E10:E15"/>
    <mergeCell ref="F10:F15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B1:T1"/>
    <mergeCell ref="F2:J2"/>
    <mergeCell ref="B2:B3"/>
    <mergeCell ref="C2:C3"/>
    <mergeCell ref="D2:D3"/>
    <mergeCell ref="E2:E3"/>
    <mergeCell ref="T2:T3"/>
    <mergeCell ref="S2:S3"/>
    <mergeCell ref="R2:R3"/>
    <mergeCell ref="M2:M3"/>
    <mergeCell ref="P2:P3"/>
    <mergeCell ref="Q2:Q3"/>
    <mergeCell ref="K2:K3"/>
    <mergeCell ref="L2:L3"/>
    <mergeCell ref="N2:N3"/>
    <mergeCell ref="O2:O3"/>
    <mergeCell ref="K6:K7"/>
    <mergeCell ref="J6:J7"/>
    <mergeCell ref="I6:I7"/>
    <mergeCell ref="H6:H7"/>
    <mergeCell ref="G6:G7"/>
    <mergeCell ref="F6:F7"/>
    <mergeCell ref="E6:E7"/>
    <mergeCell ref="D6:D7"/>
    <mergeCell ref="C6:C7"/>
    <mergeCell ref="B6:B7"/>
  </mergeCells>
  <pageMargins left="0.7" right="0.7" top="0.75" bottom="0.75" header="0.3" footer="0.3"/>
  <pageSetup scale="52" orientation="landscape" horizontalDpi="4294967293" verticalDpi="4294967293" r:id="rId1"/>
  <ignoredErrors>
    <ignoredError sqref="H4:H17 I5 I7 I11:I15 I17 J4:J17" unlockedFormula="1"/>
    <ignoredError sqref="R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2021-01-27T19:01:13Z</cp:lastPrinted>
  <dcterms:created xsi:type="dcterms:W3CDTF">2014-10-22T05:35:08Z</dcterms:created>
  <dcterms:modified xsi:type="dcterms:W3CDTF">2021-02-04T18:00:30Z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