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4.Información contable\"/>
    </mc:Choice>
  </mc:AlternateContent>
  <bookViews>
    <workbookView xWindow="0" yWindow="0" windowWidth="15360" windowHeight="64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K25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G13" i="1"/>
  <c r="F12" i="1"/>
  <c r="E12" i="1"/>
  <c r="D5" i="1"/>
  <c r="K17" i="1" l="1"/>
  <c r="H17" i="1"/>
  <c r="K16" i="1"/>
  <c r="H16" i="1"/>
  <c r="K18" i="1"/>
  <c r="H18" i="1"/>
  <c r="K20" i="1"/>
  <c r="H20" i="1"/>
  <c r="K22" i="1"/>
  <c r="H22" i="1"/>
  <c r="K27" i="1"/>
  <c r="H27" i="1"/>
  <c r="K29" i="1"/>
  <c r="H29" i="1"/>
  <c r="K31" i="1"/>
  <c r="H31" i="1"/>
  <c r="K33" i="1"/>
  <c r="H33" i="1"/>
  <c r="K19" i="1"/>
  <c r="H19" i="1"/>
  <c r="K21" i="1"/>
  <c r="H21" i="1"/>
  <c r="K26" i="1"/>
  <c r="H26" i="1"/>
  <c r="K28" i="1"/>
  <c r="H28" i="1"/>
  <c r="K30" i="1"/>
  <c r="H30" i="1"/>
  <c r="K32" i="1"/>
  <c r="H32" i="1"/>
  <c r="K34" i="1"/>
  <c r="H34" i="1"/>
  <c r="D14" i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<sst xmlns="http://schemas.openxmlformats.org/spreadsheetml/2006/main" count="34" uniqueCount="33">
  <si>
    <t>ESTADO ANALÍTICO DEL ACTIVO</t>
  </si>
  <si>
    <t>Al 31 de Marzo del 2017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</si>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</sst>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0.0"/>
    <numFmt numFmtId="166" formatCode="#,##0.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165" fontId="2" fillId="3" borderId="0" xfId="0" applyNumberFormat="1" applyFont="1" applyFill="1" applyBorder="1"/>
    <xf numFmtId="0" fontId="8" fillId="3" borderId="0" xfId="0" applyFont="1" applyFill="1" applyAlignment="1">
      <alignment vertical="top"/>
    </xf>
    <xf numFmtId="166" fontId="2" fillId="3" borderId="0" xfId="0" applyNumberFormat="1" applyFont="1" applyFill="1"/>
    <xf numFmtId="4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39</xdr:row>
          <xdr:rowOff>9525</xdr:rowOff>
        </xdr:from>
        <xdr:to>
          <xdr:col>8</xdr:col>
          <xdr:colOff>0</xdr:colOff>
          <xdr:row>43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>
        <row r="16">
          <cell r="D16">
            <v>1182918.17</v>
          </cell>
          <cell r="E16">
            <v>1004771.14</v>
          </cell>
        </row>
        <row r="17">
          <cell r="D17">
            <v>36040.39</v>
          </cell>
          <cell r="E17">
            <v>93082.95</v>
          </cell>
        </row>
        <row r="18">
          <cell r="D18">
            <v>0</v>
          </cell>
          <cell r="E18">
            <v>0</v>
          </cell>
        </row>
        <row r="19">
          <cell r="D19">
            <v>47797.51</v>
          </cell>
          <cell r="E19">
            <v>45717.11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70156880.079999998</v>
          </cell>
          <cell r="E32">
            <v>76546600.140000001</v>
          </cell>
        </row>
        <row r="33">
          <cell r="D33">
            <v>0</v>
          </cell>
          <cell r="E33">
            <v>0</v>
          </cell>
        </row>
        <row r="34">
          <cell r="D34">
            <v>-790709.57</v>
          </cell>
          <cell r="E34">
            <v>-790709.57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showGridLines="0" tabSelected="1" zoomScale="85" zoomScaleNormal="85" workbookViewId="0">
      <selection activeCell="C173" sqref="C17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0" width="16.5703125" style="5" bestFit="1" customWidth="1"/>
    <col min="11" max="16384" width="11.42578125" style="5"/>
  </cols>
  <sheetData>
    <row r="1" spans="1:12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2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2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2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2" s="6" customFormat="1" ht="20.100000000000001" customHeight="1" x14ac:dyDescent="0.2">
      <c r="A5" s="8"/>
      <c r="B5" s="9"/>
      <c r="C5" s="9" t="s">
        <v>3</v>
      </c>
      <c r="D5" s="10" t="str">
        <f>[1]EA!F7</f>
        <v>Museo Iconográfico del Quijote</v>
      </c>
      <c r="E5" s="10"/>
      <c r="F5" s="10"/>
      <c r="H5" s="11"/>
      <c r="I5" s="11"/>
    </row>
    <row r="6" spans="1:12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2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s="18" customFormat="1" ht="25.5" x14ac:dyDescent="0.2">
      <c r="A8" s="13"/>
      <c r="B8" s="14" t="s">
        <v>4</v>
      </c>
      <c r="C8" s="14"/>
      <c r="D8" s="15" t="s">
        <v>5</v>
      </c>
      <c r="E8" s="15" t="s">
        <v>6</v>
      </c>
      <c r="F8" s="16" t="s">
        <v>7</v>
      </c>
      <c r="G8" s="16" t="s">
        <v>8</v>
      </c>
      <c r="H8" s="16" t="s">
        <v>9</v>
      </c>
      <c r="I8" s="17"/>
    </row>
    <row r="9" spans="1:12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10</v>
      </c>
      <c r="H9" s="22" t="s">
        <v>11</v>
      </c>
      <c r="I9" s="23"/>
    </row>
    <row r="10" spans="1:12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2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2" s="6" customFormat="1" x14ac:dyDescent="0.2">
      <c r="A12" s="29"/>
      <c r="B12" s="30" t="s">
        <v>12</v>
      </c>
      <c r="C12" s="30"/>
      <c r="D12" s="31">
        <f>+D14+D24</f>
        <v>76899461.770000011</v>
      </c>
      <c r="E12" s="31">
        <f>+E14+E24</f>
        <v>11399407.739999998</v>
      </c>
      <c r="F12" s="31">
        <f>+F14+F24</f>
        <v>17665942.93</v>
      </c>
      <c r="G12" s="31">
        <f>+D12+E12-F12</f>
        <v>70632926.580000013</v>
      </c>
      <c r="H12" s="31">
        <f>+G12-D12</f>
        <v>-6266535.1899999976</v>
      </c>
      <c r="I12" s="32"/>
      <c r="J12" s="5"/>
      <c r="K12" s="5"/>
    </row>
    <row r="13" spans="1:12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2" s="6" customFormat="1" x14ac:dyDescent="0.2">
      <c r="A14" s="34"/>
      <c r="B14" s="35" t="s">
        <v>13</v>
      </c>
      <c r="C14" s="35"/>
      <c r="D14" s="36">
        <f>SUM(D16:D22)</f>
        <v>1143571.2000000002</v>
      </c>
      <c r="E14" s="36">
        <f>SUM(E16:E22)</f>
        <v>11399407.739999998</v>
      </c>
      <c r="F14" s="36">
        <f>SUM(F16:F22)</f>
        <v>11276222.869999999</v>
      </c>
      <c r="G14" s="31">
        <f t="shared" si="0"/>
        <v>1266756.0699999984</v>
      </c>
      <c r="H14" s="36">
        <f>+G14-D14</f>
        <v>123184.86999999825</v>
      </c>
      <c r="I14" s="37"/>
      <c r="J14" s="5"/>
      <c r="K14" s="38"/>
    </row>
    <row r="15" spans="1:12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2" s="6" customFormat="1" ht="19.5" customHeight="1" x14ac:dyDescent="0.2">
      <c r="A16" s="39"/>
      <c r="B16" s="43" t="s">
        <v>14</v>
      </c>
      <c r="C16" s="43"/>
      <c r="D16" s="44">
        <f>+[1]ESF!E16</f>
        <v>1004771.14</v>
      </c>
      <c r="E16" s="44">
        <v>5966668.0199999996</v>
      </c>
      <c r="F16" s="44">
        <v>5788520.9900000002</v>
      </c>
      <c r="G16" s="45">
        <f>+D16+E16-F16</f>
        <v>1182918.169999999</v>
      </c>
      <c r="H16" s="45">
        <f>+G16-D16</f>
        <v>178147.02999999898</v>
      </c>
      <c r="I16" s="42"/>
      <c r="J16" s="5"/>
      <c r="K16" s="38" t="str">
        <f>IF(G16=[1]ESF!D16," ","Error")</f>
        <v xml:space="preserve"> </v>
      </c>
      <c r="L16" s="46"/>
    </row>
    <row r="17" spans="1:14" s="6" customFormat="1" ht="19.5" customHeight="1" x14ac:dyDescent="0.2">
      <c r="A17" s="39"/>
      <c r="B17" s="43" t="s">
        <v>15</v>
      </c>
      <c r="C17" s="43"/>
      <c r="D17" s="44">
        <f>+[1]ESF!E17</f>
        <v>93082.95</v>
      </c>
      <c r="E17" s="44">
        <v>5407980.0599999996</v>
      </c>
      <c r="F17" s="44">
        <v>5465022.6200000001</v>
      </c>
      <c r="G17" s="45">
        <f t="shared" ref="G17:G22" si="1">+D17+E17-F17</f>
        <v>36040.389999999665</v>
      </c>
      <c r="H17" s="45">
        <f t="shared" ref="H17:H21" si="2">+G17-D17</f>
        <v>-57042.560000000332</v>
      </c>
      <c r="I17" s="42"/>
      <c r="J17" s="5"/>
      <c r="K17" s="47" t="str">
        <f>IF(G17=[1]ESF!D17," ","Error")</f>
        <v>Error</v>
      </c>
    </row>
    <row r="18" spans="1:14" s="6" customFormat="1" ht="19.5" customHeight="1" x14ac:dyDescent="0.2">
      <c r="A18" s="39"/>
      <c r="B18" s="43" t="s">
        <v>16</v>
      </c>
      <c r="C18" s="43"/>
      <c r="D18" s="44">
        <f>+[1]ESF!E18</f>
        <v>0</v>
      </c>
      <c r="E18" s="44">
        <v>0</v>
      </c>
      <c r="F18" s="44">
        <v>0</v>
      </c>
      <c r="G18" s="45">
        <f t="shared" si="1"/>
        <v>0</v>
      </c>
      <c r="H18" s="45">
        <f t="shared" si="2"/>
        <v>0</v>
      </c>
      <c r="I18" s="42"/>
      <c r="J18" s="48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17</v>
      </c>
      <c r="C19" s="43"/>
      <c r="D19" s="44">
        <f>+[1]ESF!E19</f>
        <v>45717.11</v>
      </c>
      <c r="E19" s="44">
        <v>24759.66</v>
      </c>
      <c r="F19" s="44">
        <v>22679.26</v>
      </c>
      <c r="G19" s="45">
        <f t="shared" si="1"/>
        <v>47797.510000000009</v>
      </c>
      <c r="H19" s="45">
        <f t="shared" si="2"/>
        <v>2080.4000000000087</v>
      </c>
      <c r="I19" s="42"/>
      <c r="J19" s="5"/>
      <c r="K19" s="38" t="str">
        <f>IF(G19=[1]ESF!D19," ","Error")</f>
        <v xml:space="preserve"> </v>
      </c>
      <c r="N19" s="6" t="s">
        <v>18</v>
      </c>
    </row>
    <row r="20" spans="1:14" s="6" customFormat="1" ht="19.5" customHeight="1" x14ac:dyDescent="0.2">
      <c r="A20" s="39"/>
      <c r="B20" s="43" t="s">
        <v>19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20</v>
      </c>
      <c r="C21" s="43"/>
      <c r="D21" s="44">
        <f>+[1]ESF!E21</f>
        <v>0</v>
      </c>
      <c r="E21" s="44">
        <v>0</v>
      </c>
      <c r="F21" s="44">
        <v>0</v>
      </c>
      <c r="G21" s="49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18</v>
      </c>
    </row>
    <row r="22" spans="1:14" ht="19.5" customHeight="1" x14ac:dyDescent="0.2">
      <c r="A22" s="39"/>
      <c r="B22" s="43" t="s">
        <v>21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50"/>
      <c r="C23" s="50"/>
      <c r="D23" s="51"/>
      <c r="E23" s="51"/>
      <c r="F23" s="51"/>
      <c r="G23" s="51"/>
      <c r="H23" s="51"/>
      <c r="I23" s="42"/>
      <c r="K23" s="38"/>
    </row>
    <row r="24" spans="1:14" x14ac:dyDescent="0.2">
      <c r="A24" s="34"/>
      <c r="B24" s="35" t="s">
        <v>22</v>
      </c>
      <c r="C24" s="35"/>
      <c r="D24" s="36">
        <f>SUM(D26:D34)</f>
        <v>75755890.570000008</v>
      </c>
      <c r="E24" s="36">
        <f>SUM(E26:E34)</f>
        <v>0</v>
      </c>
      <c r="F24" s="36">
        <f>SUM(F26:F34)</f>
        <v>6389720.0599999996</v>
      </c>
      <c r="G24" s="36">
        <f>+D24+E24-F24</f>
        <v>69366170.510000005</v>
      </c>
      <c r="H24" s="36">
        <f>+G24-D24</f>
        <v>-6389720.0600000024</v>
      </c>
      <c r="I24" s="37"/>
      <c r="K24" s="38"/>
    </row>
    <row r="25" spans="1:14" ht="5.0999999999999996" customHeight="1" x14ac:dyDescent="0.2">
      <c r="A25" s="39"/>
      <c r="B25" s="40"/>
      <c r="C25" s="50"/>
      <c r="D25" s="41"/>
      <c r="E25" s="41"/>
      <c r="F25" s="41"/>
      <c r="G25" s="41"/>
      <c r="H25" s="41"/>
      <c r="I25" s="42"/>
      <c r="K25" s="38" t="str">
        <f>IF(G25=[1]ESF!D25," ","Error")</f>
        <v xml:space="preserve"> </v>
      </c>
    </row>
    <row r="26" spans="1:14" ht="19.5" customHeight="1" x14ac:dyDescent="0.2">
      <c r="A26" s="39"/>
      <c r="B26" s="43" t="s">
        <v>23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 t="str">
        <f>IF(G26=[1]ESF!D29," ","Error")</f>
        <v xml:space="preserve"> </v>
      </c>
    </row>
    <row r="27" spans="1:14" ht="19.5" customHeight="1" x14ac:dyDescent="0.2">
      <c r="A27" s="39"/>
      <c r="B27" s="43" t="s">
        <v>24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 t="str">
        <f>IF(G27=[1]ESF!D30," ","Error")</f>
        <v xml:space="preserve"> </v>
      </c>
    </row>
    <row r="28" spans="1:14" ht="19.5" customHeight="1" x14ac:dyDescent="0.2">
      <c r="A28" s="39"/>
      <c r="B28" s="43" t="s">
        <v>25</v>
      </c>
      <c r="C28" s="43"/>
      <c r="D28" s="44">
        <f>+[1]ESF!E31</f>
        <v>0</v>
      </c>
      <c r="E28" s="44">
        <v>0</v>
      </c>
      <c r="F28" s="44">
        <v>0</v>
      </c>
      <c r="G28" s="45">
        <f t="shared" si="3"/>
        <v>0</v>
      </c>
      <c r="H28" s="45">
        <f t="shared" si="4"/>
        <v>0</v>
      </c>
      <c r="I28" s="42"/>
      <c r="K28" s="38" t="str">
        <f>IF(G28=[1]ESF!D31," ","Error")</f>
        <v xml:space="preserve"> </v>
      </c>
    </row>
    <row r="29" spans="1:14" ht="19.5" customHeight="1" x14ac:dyDescent="0.2">
      <c r="A29" s="39"/>
      <c r="B29" s="43" t="s">
        <v>26</v>
      </c>
      <c r="C29" s="43"/>
      <c r="D29" s="44">
        <f>+[1]ESF!E32</f>
        <v>76546600.140000001</v>
      </c>
      <c r="E29" s="44">
        <v>0</v>
      </c>
      <c r="F29" s="44">
        <v>6389720.0599999996</v>
      </c>
      <c r="G29" s="45">
        <f t="shared" si="3"/>
        <v>70156880.079999998</v>
      </c>
      <c r="H29" s="45">
        <f t="shared" si="4"/>
        <v>-6389720.0600000024</v>
      </c>
      <c r="I29" s="42"/>
      <c r="K29" s="38" t="str">
        <f>IF(G29=[1]ESF!D32," ","Error")</f>
        <v xml:space="preserve"> </v>
      </c>
    </row>
    <row r="30" spans="1:14" ht="19.5" customHeight="1" x14ac:dyDescent="0.2">
      <c r="A30" s="39"/>
      <c r="B30" s="43" t="s">
        <v>27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 t="str">
        <f>IF(G30=[1]ESF!D33," ","Error")</f>
        <v xml:space="preserve"> </v>
      </c>
    </row>
    <row r="31" spans="1:14" ht="19.5" customHeight="1" x14ac:dyDescent="0.2">
      <c r="A31" s="39"/>
      <c r="B31" s="43" t="s">
        <v>28</v>
      </c>
      <c r="C31" s="43"/>
      <c r="D31" s="44">
        <f>+[1]ESF!E34</f>
        <v>-790709.57</v>
      </c>
      <c r="E31" s="44">
        <v>0</v>
      </c>
      <c r="F31" s="44">
        <v>0</v>
      </c>
      <c r="G31" s="45">
        <f t="shared" si="3"/>
        <v>-790709.57</v>
      </c>
      <c r="H31" s="45">
        <f t="shared" si="4"/>
        <v>0</v>
      </c>
      <c r="I31" s="42"/>
      <c r="K31" s="38" t="str">
        <f>IF(G31=[1]ESF!D34," ","Error")</f>
        <v xml:space="preserve"> </v>
      </c>
    </row>
    <row r="32" spans="1:14" ht="19.5" customHeight="1" x14ac:dyDescent="0.2">
      <c r="A32" s="39"/>
      <c r="B32" s="43" t="s">
        <v>29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 t="str">
        <f>IF(G32=[1]ESF!D35," ","Error")</f>
        <v xml:space="preserve"> </v>
      </c>
    </row>
    <row r="33" spans="1:17" ht="19.5" customHeight="1" x14ac:dyDescent="0.2">
      <c r="A33" s="39"/>
      <c r="B33" s="43" t="s">
        <v>30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 t="str">
        <f>IF(G33=[1]ESF!D36," ","Error")</f>
        <v xml:space="preserve"> </v>
      </c>
    </row>
    <row r="34" spans="1:17" ht="19.5" customHeight="1" x14ac:dyDescent="0.2">
      <c r="A34" s="39"/>
      <c r="B34" s="43" t="s">
        <v>31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50"/>
      <c r="C35" s="50"/>
      <c r="D35" s="51"/>
      <c r="E35" s="41"/>
      <c r="F35" s="41"/>
      <c r="G35" s="41"/>
      <c r="H35" s="41"/>
      <c r="I35" s="42"/>
      <c r="K35" s="38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7" ht="15" customHeight="1" x14ac:dyDescent="0.2">
      <c r="A38" s="6"/>
      <c r="B38" s="59" t="s">
        <v>32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  <c r="Q39" s="6"/>
    </row>
    <row r="126" spans="1:1" x14ac:dyDescent="0.2">
      <c r="A126" s="64"/>
    </row>
  </sheetData>
  <sheetProtection formatCells="0" selectLockedCells="1"/>
  <mergeCells count="31">
    <mergeCell ref="B38:H38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horizontalCentered="1" verticalCentered="1"/>
  <pageMargins left="0.39370078740157483" right="0" top="0.43307086614173229" bottom="0.70866141732283472" header="0.39370078740157483" footer="0"/>
  <pageSetup scale="82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39</xdr:row>
                <xdr:rowOff>9525</xdr:rowOff>
              </from>
              <to>
                <xdr:col>8</xdr:col>
                <xdr:colOff>0</xdr:colOff>
                <xdr:row>43</xdr:row>
                <xdr:rowOff>19050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2017-11-27T03:06:35Z</dcterms:created>
  <dcterms:modified xsi:type="dcterms:W3CDTF">2017-11-27T03:07:33Z</dcterms:modified>
</cp:coreProperties>
</file>