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CG\Documents\ELIZABETH\2024\ESTADOS FINANCIERAS\1ER TRIMESTRE\"/>
    </mc:Choice>
  </mc:AlternateContent>
  <bookViews>
    <workbookView xWindow="0" yWindow="0" windowWidth="28800" windowHeight="11010"/>
  </bookViews>
  <sheets>
    <sheet name="IR"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_xlnm.Print_Area" localSheetId="0">IR!$A$1:$W$202</definedName>
    <definedName name="B">[3]EGRESOS!#REF!</definedName>
    <definedName name="BASE">#REF!</definedName>
    <definedName name="_xlnm.Database">[4]REPORTO!#REF!</definedName>
    <definedName name="cba">[2]TOTAL!#REF!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_xlnm.Print_Titles" localSheetId="0">IR!$1:$2</definedName>
    <definedName name="TRASP">#REF!</definedName>
    <definedName name="U">#REF!</definedName>
    <definedName name="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4" i="1" l="1"/>
  <c r="F195" i="1" s="1"/>
  <c r="J148" i="1"/>
  <c r="I148" i="1"/>
  <c r="H148" i="1"/>
  <c r="G148" i="1"/>
  <c r="J143" i="1"/>
  <c r="I143" i="1"/>
  <c r="H143" i="1"/>
  <c r="G143" i="1"/>
  <c r="G134" i="1"/>
  <c r="J124" i="1"/>
  <c r="I124" i="1"/>
  <c r="H124" i="1"/>
  <c r="G124" i="1"/>
  <c r="G121" i="1"/>
  <c r="J109" i="1"/>
  <c r="I109" i="1"/>
  <c r="H109" i="1"/>
  <c r="G109" i="1"/>
  <c r="J103" i="1"/>
  <c r="I103" i="1"/>
  <c r="H103" i="1"/>
  <c r="G103" i="1"/>
  <c r="J94" i="1"/>
  <c r="I94" i="1"/>
  <c r="H94" i="1"/>
  <c r="G94" i="1"/>
  <c r="J72" i="1"/>
  <c r="I72" i="1"/>
  <c r="H72" i="1"/>
  <c r="G72" i="1"/>
  <c r="J60" i="1"/>
  <c r="I60" i="1"/>
  <c r="H60" i="1"/>
  <c r="G60" i="1"/>
  <c r="S59" i="1"/>
  <c r="R59" i="1"/>
  <c r="S41" i="1"/>
  <c r="R41" i="1"/>
  <c r="S40" i="1"/>
  <c r="R40" i="1"/>
  <c r="T30" i="1"/>
  <c r="S30" i="1"/>
  <c r="R30" i="1"/>
  <c r="S29" i="1"/>
  <c r="R29" i="1"/>
  <c r="S28" i="1"/>
  <c r="R28" i="1"/>
  <c r="T27" i="1"/>
  <c r="S27" i="1"/>
  <c r="R27" i="1"/>
  <c r="S26" i="1"/>
  <c r="R26" i="1"/>
  <c r="T25" i="1"/>
  <c r="S25" i="1"/>
  <c r="R25" i="1"/>
  <c r="S24" i="1"/>
  <c r="R24" i="1"/>
  <c r="S23" i="1"/>
  <c r="R23" i="1"/>
  <c r="T22" i="1"/>
  <c r="S22" i="1"/>
  <c r="R22" i="1"/>
  <c r="T21" i="1"/>
  <c r="S21" i="1"/>
  <c r="R21" i="1"/>
  <c r="T20" i="1"/>
  <c r="S20" i="1"/>
  <c r="R20" i="1"/>
  <c r="T19" i="1"/>
  <c r="S19" i="1"/>
  <c r="R19" i="1"/>
  <c r="S18" i="1"/>
  <c r="R18" i="1"/>
  <c r="T17" i="1"/>
  <c r="S17" i="1"/>
  <c r="R17" i="1"/>
  <c r="T16" i="1"/>
  <c r="S16" i="1"/>
  <c r="R16" i="1"/>
  <c r="T15" i="1"/>
  <c r="S15" i="1"/>
  <c r="R15" i="1"/>
  <c r="S14" i="1"/>
  <c r="R14" i="1"/>
  <c r="S13" i="1"/>
  <c r="R13" i="1"/>
  <c r="T12" i="1"/>
  <c r="S12" i="1"/>
  <c r="R12" i="1"/>
  <c r="T11" i="1"/>
  <c r="S11" i="1"/>
  <c r="R11" i="1"/>
  <c r="S10" i="1"/>
  <c r="R10" i="1"/>
  <c r="S9" i="1"/>
  <c r="R9" i="1"/>
  <c r="S8" i="1"/>
  <c r="R8" i="1"/>
  <c r="S7" i="1"/>
  <c r="R7" i="1"/>
  <c r="S6" i="1"/>
  <c r="R6" i="1"/>
  <c r="H194" i="1" l="1"/>
  <c r="H195" i="1" s="1"/>
  <c r="I194" i="1"/>
  <c r="I195" i="1" s="1"/>
  <c r="J194" i="1"/>
  <c r="J195" i="1" s="1"/>
  <c r="G194" i="1"/>
  <c r="G195" i="1" s="1"/>
</calcChain>
</file>

<file path=xl/sharedStrings.xml><?xml version="1.0" encoding="utf-8"?>
<sst xmlns="http://schemas.openxmlformats.org/spreadsheetml/2006/main" count="2521" uniqueCount="754">
  <si>
    <t>Instituto Estatal de la Cultura
Indicadores de Resultados
Del 1 de enero al 31 de Marzo de 2024</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</si>
  <si>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</si>
  <si>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</si>
  <si>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</si>
  <si>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</si>
  <si>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</si>
  <si>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</si>
  <si>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</si>
  <si>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</si>
  <si>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</si>
  <si>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</si>
  <si>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</si>
  <si>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</si>
  <si>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</si>
  <si>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</si>
  <si>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</si>
  <si>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</si>
  <si>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</si>
  <si>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</si>
  <si>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</si>
  <si>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</si>
  <si>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</si>
  <si>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</si>
  <si>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</si>
  <si>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</si>
  <si>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</si>
  <si>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</si>
  <si>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</si>
  <si>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</si>
  <si>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</si>
  <si>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E003</t>
  </si>
  <si>
    <t>Participación de la población an actividades artísticas y culturales</t>
  </si>
  <si>
    <t>IEC, MIQ, FORUM</t>
  </si>
  <si>
    <t>SI</t>
  </si>
  <si>
    <t>Fin</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</si>
  <si>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</si>
  <si>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Tasa de prevalencia delictiva por cada cien mil habitantes de 18 años y más</t>
  </si>
  <si>
    <t>A/B</t>
  </si>
  <si>
    <t>Población total víctima de delitos/Población de 18 años o más mitad del año calendario por cada 100,000 habitantes</t>
  </si>
  <si>
    <t>24652.57</t>
  </si>
  <si>
    <t>n/a</t>
  </si>
  <si>
    <t>tasa</t>
  </si>
  <si>
    <t>Instituto Estatal de la Cultura</t>
  </si>
  <si>
    <t>Propósito</t>
  </si>
  <si>
    <t>La participación de la población en actividades artísticas y culturales es incrementada</t>
  </si>
  <si>
    <t>Variación porcentual de la interacción de manera presencial o virtual de la población guanajuatense en actividades artísticas y culturales</t>
  </si>
  <si>
    <t>(A/B-1)*100</t>
  </si>
  <si>
    <t xml:space="preserve">Variación porcentual </t>
  </si>
  <si>
    <t>Variación porcentual de la interacción de manera presencial o virtual de la población guanajuatense en actividades de fomento a la lectura</t>
  </si>
  <si>
    <t>Tasa de variación de actividades artísticas y culturales con enfoque intercultural e incluyente, realizadas para el disfrute de la población guanajuatense.</t>
  </si>
  <si>
    <t xml:space="preserve">Tasa de variación </t>
  </si>
  <si>
    <t>Porcentaje de espacios utilizados en actividades artísticas y culturales promovidas por el gobierno de Estado</t>
  </si>
  <si>
    <t>A/B*100</t>
  </si>
  <si>
    <t>Porcentaje</t>
  </si>
  <si>
    <t>Tasa de variación en el número de actividades de promoción y fomento a la lectura realizadas a través de espacios físicos y virtuales</t>
  </si>
  <si>
    <t>Tasa de variación en el número de acciones para la creación, producción y difusión artística desarrolladas  para la población en condición de vulnerabilidad</t>
  </si>
  <si>
    <t xml:space="preserve">Exposiciones y actividades de difusión realizados.
</t>
  </si>
  <si>
    <t>Componentes</t>
  </si>
  <si>
    <t>Promedio de asistentes beneficiados con los programas de difusión artística (cultura en movimiento)</t>
  </si>
  <si>
    <t>Promedio</t>
  </si>
  <si>
    <t>Variación porcentual en el número de  personas  que acceden a conocer los museos  del Estado de Guanajuato tanto de forma presencial como por medios virtuales</t>
  </si>
  <si>
    <t xml:space="preserve">Variación porcentual  </t>
  </si>
  <si>
    <t>Programas culturales orientados a los migrantes y sus familias ejecutados.</t>
  </si>
  <si>
    <t>Porcentaje de actividades culturales dirigidas a migrantes guanajuatenses en EE.UU.</t>
  </si>
  <si>
    <t xml:space="preserve">Porcentaje </t>
  </si>
  <si>
    <t>Talleres de educación artística no formal, exposiciones y actividades de promoción cultural en coordinación con casas de cultura realizadas.</t>
  </si>
  <si>
    <t xml:space="preserve">Porcentaje de asistentes presenciales a talleres de educación artística no formal, actividades de difusión artística y exposiciones en coordinación con las Casas de Cultura
</t>
  </si>
  <si>
    <t xml:space="preserve">Porcentaje 
</t>
  </si>
  <si>
    <t>Variación porcentual en la cobertura de municipios atendidos con esquemas novedosos y actividades con enfoque comunitario y de paz social</t>
  </si>
  <si>
    <t>Variación porcentual</t>
  </si>
  <si>
    <t>Tasa de variación de jóvenes participantes en actividades en el desarrollo de su entorno</t>
  </si>
  <si>
    <t xml:space="preserve">Actividades y eventos realizados de arraigo y fortalecimiento a las tradiciones y arte popular </t>
  </si>
  <si>
    <t>Variación porcentual en el número de asistentes a los eventos de arraigo y fortalecimiento a las tradiciones y arte popular.</t>
  </si>
  <si>
    <t>Infraestructura artística, cultural y arqueológica fortalecida</t>
  </si>
  <si>
    <t>Porcentaje de intervenciones a inmuebles catalogados</t>
  </si>
  <si>
    <t>Porcentaje de sitios arqueológicos intervenidos</t>
  </si>
  <si>
    <t>Porcentaje de espacios culturales intervenidos</t>
  </si>
  <si>
    <t>Porcentaje de avance en la rehabilitación de las Zonas Arqueológicas del Estado de Guanajuato con acciones de mantenieinto menor</t>
  </si>
  <si>
    <t>Porcentaje de avance en la rehabilitación de las Zonas Arqueológicas del Estado de Guanajuato con acciones de mantenimiento menor</t>
  </si>
  <si>
    <t>Variación porcentual en el número de  personas  que acceden a conocer las Zonas Arqueológicas del Estado de Guanajuato tanto de forma presencial como por medios virtuales</t>
  </si>
  <si>
    <t>Libros publicados y difundidos (Labor editorial)</t>
  </si>
  <si>
    <t>Porcentaje de libros vendidos de labor editorial</t>
  </si>
  <si>
    <t>Actividades para la promoción y difusión de la lectura realizadas</t>
  </si>
  <si>
    <t>Porcentaje de actividades de fomento a la lectura realizadas</t>
  </si>
  <si>
    <t>Variación Porcentual en el número de usuarios atendidos en la Biblioteca Central Estatal</t>
  </si>
  <si>
    <t xml:space="preserve">Talentos artísticos formados y promovidos </t>
  </si>
  <si>
    <t>Porcentaje de creadores de arte, cultura popular y artistas urbanos apoyados</t>
  </si>
  <si>
    <t>Tasa de variación anual de esquemas de formación, investigación, experimentación, desarrollo artístico y cultural.</t>
  </si>
  <si>
    <t>Tasa de variación anual de participantes en los esquemas de formación, investigación, experimentación, desarrollo artístico y cultural</t>
  </si>
  <si>
    <t>Porcentaje de asistentes virtuales a talleres de educación artística no formal, actividades de difusión artística y exposiciones en coordinación con las Casas de Cultura.</t>
  </si>
  <si>
    <t>Exposiciones y actividades de difusión realizados.</t>
  </si>
  <si>
    <t>Componentes-Entregables</t>
  </si>
  <si>
    <t>Programa de actividades artísticas en el marco del Festival Internacional Cervantino Realizado</t>
  </si>
  <si>
    <t>A=Programa de Actividades de difusión artística realizadas</t>
  </si>
  <si>
    <t>Programa de Actividades de difusión artística realizadas</t>
  </si>
  <si>
    <t>Capacitación  de público en artes visuales en los Museos realizada</t>
  </si>
  <si>
    <t>A=Capacitaciones realizadas</t>
  </si>
  <si>
    <t>Capacitaciones realizadas</t>
  </si>
  <si>
    <t>Difusión de espectáculos culturales en los municipios del Estado realizada</t>
  </si>
  <si>
    <t>A=Programa de difusión en los municipios realizado</t>
  </si>
  <si>
    <t>Programa de difusión en los municipios realizado</t>
  </si>
  <si>
    <t>Asesorías para la operación de las bibliotecas públicas del estado realizadas</t>
  </si>
  <si>
    <t xml:space="preserve">A=Asesorías otorgadas
</t>
  </si>
  <si>
    <t xml:space="preserve">Asesorías otorgadas
</t>
  </si>
  <si>
    <t>Catálogo bibliohemerográfico de la Biblioteca Central Estatal ofertado</t>
  </si>
  <si>
    <t>A=Catálogo bibliohemerográfico en servicio</t>
  </si>
  <si>
    <t>Catálogo bibliohemerográfico en servicio</t>
  </si>
  <si>
    <t>visitas guiadas para públicos vulnerables</t>
  </si>
  <si>
    <t>A=Visitas guiadas ofertadas</t>
  </si>
  <si>
    <t>Visitas guiadas ofertadas</t>
  </si>
  <si>
    <t>Visitas guiadas realizadas</t>
  </si>
  <si>
    <t>Coordinación y Operación de la infraestructura cultural del Estado realizada</t>
  </si>
  <si>
    <t>A =Coordinación y operación de inmuebles realizada</t>
  </si>
  <si>
    <t>Programa de Coordinación y Operación de la infraestructura cultural del Estado realizada</t>
  </si>
  <si>
    <t>Coordinación y operación de inmuebles realizada</t>
  </si>
  <si>
    <t>Análisis y medición de encuestas de satisfacción de usuarios de los bienes y servicios. realizada</t>
  </si>
  <si>
    <t>A=Análisis y medición de encuestas realizada</t>
  </si>
  <si>
    <t>Análisis y medición de encuestas realizada</t>
  </si>
  <si>
    <t>Apoyos para el equipamiento de espacios culturales municipales otorgados</t>
  </si>
  <si>
    <t>A=Apoyos otorgados</t>
  </si>
  <si>
    <t>Apoyos otorgados</t>
  </si>
  <si>
    <t>Porcentaje de avance en la exploración de la zona Cerro de los Remedios</t>
  </si>
  <si>
    <t>Porcentaje de Presentaciones musicales realizadas</t>
  </si>
  <si>
    <t>Adecuación y habilitación de salas</t>
  </si>
  <si>
    <t>A=Salas y espacios habilitados</t>
  </si>
  <si>
    <t>Salas y espacios habilitados</t>
  </si>
  <si>
    <t>Talleres de educación artística no formal, exposiciones y actividades de promoción y vinculación cultural en coordinación con casas de cultura realizadas.</t>
  </si>
  <si>
    <t>Subsidios a Casas de Cultura del estado para su operación, otorgados</t>
  </si>
  <si>
    <t>A=Subsidios anuales otorgados</t>
  </si>
  <si>
    <t>Subsidios anuales otorgados</t>
  </si>
  <si>
    <t>Asesorías para la operación de las casas de la cultura realizadas.</t>
  </si>
  <si>
    <t>A=Visitas mensuales realizadas</t>
  </si>
  <si>
    <t>Visitas mensuales realizadas</t>
  </si>
  <si>
    <t>Programa curricular para la asignatura de artes en la educación básica, en funcionamiento</t>
  </si>
  <si>
    <t>A=Diseño curricular en funcionamiento</t>
  </si>
  <si>
    <t>Diseño curricular realizado.</t>
  </si>
  <si>
    <t>Difusión de convocatorias para el impulso a la cultura popular realizada</t>
  </si>
  <si>
    <t>A= Difusión de convocatorias realizada</t>
  </si>
  <si>
    <t>Difusión de convocatorias para el impulso a la cultura popular realizadas</t>
  </si>
  <si>
    <t>Difusión de convocatorias realizada</t>
  </si>
  <si>
    <t>Impulso a los creadores y creadoras de arte popular y guardianes de los saberes</t>
  </si>
  <si>
    <t>Libros publicados y difundidos</t>
  </si>
  <si>
    <t>A=libros publicados</t>
  </si>
  <si>
    <t>libros publicados</t>
  </si>
  <si>
    <t>Libros virtuales publicados</t>
  </si>
  <si>
    <t>A=libros virtuales publicados</t>
  </si>
  <si>
    <t>libros virtuales publicados</t>
  </si>
  <si>
    <t>Proyectos culturales gestionados</t>
  </si>
  <si>
    <t>A=Prroyectos gestionados.</t>
  </si>
  <si>
    <t>Prroyectos gestionados.</t>
  </si>
  <si>
    <t>Rincones culturales "Ecos de mi tierra" atendidos</t>
  </si>
  <si>
    <t>A=Rincones culturales atendidos.</t>
  </si>
  <si>
    <t>Rincones culturales atendidos.</t>
  </si>
  <si>
    <t>programas para la formación y promoción de talentos artísticos realizados</t>
  </si>
  <si>
    <t>Formación musical a niñas, niños, adolescentes y jóvenes del estado de Guanajuato realizada.</t>
  </si>
  <si>
    <t>A=Formación musical realizada</t>
  </si>
  <si>
    <t>Formación musical a niñas, niños, adolescentes, jóvenes del estado de Guanajuato.</t>
  </si>
  <si>
    <t>Formación musical realizada</t>
  </si>
  <si>
    <t>Promoción de las actividades artísticas del Estado y sus protagonistas</t>
  </si>
  <si>
    <t>A= Presentaciones realizadas</t>
  </si>
  <si>
    <t xml:space="preserve"> Presentaciones realizadas</t>
  </si>
  <si>
    <t>Programas  para la formación y especialización de artistas.</t>
  </si>
  <si>
    <t>A= Programas realizadas</t>
  </si>
  <si>
    <t xml:space="preserve"> Programas realizadas</t>
  </si>
  <si>
    <t>M005</t>
  </si>
  <si>
    <t>Dirección Estratégica</t>
  </si>
  <si>
    <t>Actividades estratégicas para el cumplimiento de los objetivos institucionales realizadas (IEC)</t>
  </si>
  <si>
    <t>Actividades estratégicas para el cumplimiento de los objetivos institucionales realizadas</t>
  </si>
  <si>
    <t>Actividades estratégicas</t>
  </si>
  <si>
    <t>M006</t>
  </si>
  <si>
    <t>Dirección Admistración</t>
  </si>
  <si>
    <t>Servicios de apoyo administrativo para el desarrollo de las actividades institucionales ortorgado (IEC)</t>
  </si>
  <si>
    <t>Servicios de apoyo administrativo</t>
  </si>
  <si>
    <t>M007</t>
  </si>
  <si>
    <t>Planeación Estarégica</t>
  </si>
  <si>
    <t>Servicios de soporte para el desarrollo de las actividades institucionales otorgados (IEC)</t>
  </si>
  <si>
    <t xml:space="preserve">Servicios de soporte </t>
  </si>
  <si>
    <t>O009</t>
  </si>
  <si>
    <t>Organo de Control Interno</t>
  </si>
  <si>
    <t>Servicios de apoyo a la función pública por Órganos Internos de Control otorgados (IEC)</t>
  </si>
  <si>
    <t>Servicios de apoyo</t>
  </si>
  <si>
    <t>Contribuir al mejoramiento y transformación de la vida de niñas, niños, adolescentes y jóvenes  a través de la formación musical, desde un modelo pedagógico, comunitario y grupal, fomentando la interacción, los valores cívicos, la cohesión familiar y la identidad social.</t>
  </si>
  <si>
    <t>Variación porcentual en el número de de niñas, niños y jóvenes participantes en el Programa</t>
  </si>
  <si>
    <t>Dirigir y coordinar los programas y las acciones encaminadas a la creación de bienes y servicios culturales de beneficio público para la población guanajuatense, con apego a las prioridades plasmadas en la planificación estatal a través de la gestión de la agenda de la Dirección General del Instituto Estatal de la Cultura, desarrollo de proyectos especiales, gestión y seguimiento de procesos para Informe Estatal de Gobierno y Glosa y gestión y seguimiento de peticiones ciudadanas realizadas a Dirección General.</t>
  </si>
  <si>
    <t>DIRECCIÓN ESTRATÉGICA DEL IEC</t>
  </si>
  <si>
    <t>Actividades-Entregables</t>
  </si>
  <si>
    <t>M005GA2001 Dirigir y coordinar los programas y las acciones encaminadas a la creación de bienes y servicios culturales de beneficio público para la población guanajuatense, con apego a las prioridades plasmadas en la planificación estatal a través de la gestión de la agenda de la Dirección General del Instituto Estatal de la Cultura, desarrollo de proyectos especiales, gestión y seguimiento de procesos para Informe Estatal de Gobierno y Glosa y gestión y seguimiento de peticiones ciudadanas realizadas a Dirección General.</t>
  </si>
  <si>
    <t>Gestión de la agenda de la Dirección General del IEC</t>
  </si>
  <si>
    <t>A=Seguimiento mensual realizado</t>
  </si>
  <si>
    <t>Seguimiento mensual realizado</t>
  </si>
  <si>
    <t>12</t>
  </si>
  <si>
    <t>Desarrollo de Proyectos Especiales asignados por la Dirección General del IECG</t>
  </si>
  <si>
    <t>A=Proyectos especiales desarrollados</t>
  </si>
  <si>
    <t>Proyectos especiales desarrollados</t>
  </si>
  <si>
    <t>2</t>
  </si>
  <si>
    <t>Gestión y seguimiento de procesos para Informe Estatal de Gobierno y Glosa</t>
  </si>
  <si>
    <t>A=Seguimiento de procesos realizado</t>
  </si>
  <si>
    <t>Seguimiento de procesos realizado</t>
  </si>
  <si>
    <t>4</t>
  </si>
  <si>
    <t>Gestión y seguimiento de peticiones ciudadanas realizadas a Dirección General</t>
  </si>
  <si>
    <t>Llevar a cabo la Planeación estratégica del Instituto Estatal de la Cultura y brindar asesoria en materia de planeación a las unidades administrativas y operativas que integran el Instituto Estatal de la Cultura para dar atención a las solicitudes de información a personas y organismos de carácter público y privado y coadyuvar en la consecución de las metas institucionales a través de actividades como: seguimiento para el cumplimiento de metas institucionales, atención de enlaces, comités y comisiones al interior y al exterior del Instituto Estatal de la Cultura, seguimiento para la ejecución de la Contraloría Social Estatal de Programas Sociales a cargo del Instituto Estatal de la Cultura, seguimiento a la elaboración y publicación de las Reglas de Operación de los Programas Sociales a cargo del Instituto Estatal de la Cultura, brindar seguimiento a las etapas de planeación y programación de procesos ordinarios, procesos de gestión y proyectos estratégicos.</t>
  </si>
  <si>
    <t>PLANEACIÓN INSTITUCIONAL DEL INSTITUTO ESTATAL DE</t>
  </si>
  <si>
    <t>M007G1397 Llevar a cabo la Planeación estratégica del Instituto Estatal de la Cultura y brindar asesoria en materia de planeación a las unidades administrativas y operativas que integran el Instituto Estatal de la Cultura para dar atención a las solicitudes de información a personas y organismos de carácter público y privado y coadyuvar en la consecución de las metas institucionales a través de actividades como: seguimiento para el cumplimiento de metas institucionales, atención de enlaces, comités y comisiones al interior y al exterior del Instituto Estatal de la Cultura, seguimiento para la ejecución de la Contraloría Social Estatal de Programas Sociales a cargo del Instituto Estatal de la Cultura, seguimiento a la elaboración y publicación de las Reglas de Operación de los Programas Sociales a cargo del Instituto Estatal de la Cultura, brindar seguimiento a las etapas de planeación y programación de procesos ordinarios, procesos de gestión y proyectos estratégicos.</t>
  </si>
  <si>
    <t>Documentación de seguimiento de metas institucionales a cargo de las direcciones del IECG para su cumplimiento</t>
  </si>
  <si>
    <t>A=Seguimiento de metas institucionales realizado</t>
  </si>
  <si>
    <t>Reporte mensual de seguimiento de metas institucionales realizado</t>
  </si>
  <si>
    <t>Seguimiento de metas institucionales realizado</t>
  </si>
  <si>
    <t>Atención de enlaces, comités y comisiones al interior y al exterior del Instituto Estatal de la Cultura,</t>
  </si>
  <si>
    <t>A=Comités y comisiones atendidos</t>
  </si>
  <si>
    <t>Comités y comisiones atendidos</t>
  </si>
  <si>
    <t>Ejecución de la Contraloría Social Estatal de Programas Sociales a cargo del Instituto Estatal de la Cultura,</t>
  </si>
  <si>
    <t>A=Reporte de plan de mejora realizado</t>
  </si>
  <si>
    <t>Reporte de plan de mejora realizado</t>
  </si>
  <si>
    <t>1</t>
  </si>
  <si>
    <t>Realizar seguimiento a la elaboración y publicación de las Reglas de Operación de los Programas Sociales a cargo del Instituto Estatal de la Cultura</t>
  </si>
  <si>
    <t>A=Reglas de operación publicadas</t>
  </si>
  <si>
    <t>Documento de Reglas de Operación publicado.</t>
  </si>
  <si>
    <t>Reglas de operación publicadas</t>
  </si>
  <si>
    <t>Integración del Paquete Fiscal 2025 del Instituto Estatal de la Cultura a través de la generación de productos de planeación validados consistentes en: Diagnostico particular actualizado, ratificación de iniciativas de inversión y portafolio de gasto</t>
  </si>
  <si>
    <t>A=Productos de planeación estratégica validados</t>
  </si>
  <si>
    <t>Productos de planeación estratégica validados</t>
  </si>
  <si>
    <t>3</t>
  </si>
  <si>
    <t>Llevar a cabo la atención de los asuntos jurídicos, judiciales, laborales, administrativos, y los de cualquier naturaleza tanto al interior del Instituto Estatal de la Cultura como en los que intervenga derivado de la relación con personas y organismos de carácter público y privado a través de actividades como: revisión de instrumentos en materia jurídica con el propósito de alcanzar los objetivos institucionales y fortalecer el desarrollo del quehacer cultural; Asistencia a las reuniones de Consejo Directivo del Instituto Estatal de la Cultura ostentando la Secretaría de Actas; Seguimiento a los procesos contenciosos en los que interviene el Instituto.</t>
  </si>
  <si>
    <t>COORDINACIÓN DE ASUNTOS JURÍDICOS DEL INSTITUTO ES</t>
  </si>
  <si>
    <t>M007G1398 Llevar a cabo la atención de los asuntos jurídicos, judiciales, laborales, administrativos, y los de cualquier naturaleza tanto al interior del Instituto Estatal de la Cultura como en los que intervenga derivado de la relación con personas y organismos de carácter público y privado a través de actividades como: revisión de instrumentos en materia jurídica con el propósito de alcanzar los objetivos institucionales y fortalecer el desarrollo del quehacer cultural; Asistencia a las reuniones de Consejo Directivo del Instituto Estatal de la Cultura ostentando la Secretaría de Actas; Seguimiento a los procesos contenciosos en los que interviene el Instituto.</t>
  </si>
  <si>
    <t>Revisión y Validación de instrumentos en materia jurídica.</t>
  </si>
  <si>
    <t>A=Instrumentos jurídicos revisados y validados</t>
  </si>
  <si>
    <t>Instrumentos jurídicos revisados y validados</t>
  </si>
  <si>
    <t>1000</t>
  </si>
  <si>
    <t>Atención jurídica en los consejos y comités internos y externos del Instituto Estatal de la Cultura.</t>
  </si>
  <si>
    <t>A=Minutas de consejo directivo realizadas</t>
  </si>
  <si>
    <t>Minutas de consejo directivo realizadas</t>
  </si>
  <si>
    <t>Atención y seguimiento a procesos contenciosos en los que interviene  el Instituto.</t>
  </si>
  <si>
    <t>A=Procesos contenciosos atendidos</t>
  </si>
  <si>
    <t>Procesos contenciosos atendidos</t>
  </si>
  <si>
    <t>Planear, coordinar, realizar y supervisar la estrategia integral de comunicación, de relaciones públicas y protocolarias del Instituto, así como establecer los lineamientos generales de comunicación para todas las áreas a través de: elaboración del documento del Plan Anual de Comunicación Social del Instituto Estatal de la Cultura, gestión para la realización de campañas de difusión de actividades culturales, gestión para la realización de campañas de difusión Institucional realizadas.</t>
  </si>
  <si>
    <t>COORDINACIÓN DE COMUNICACIÓN SOCIAL DEL INSTITUTO</t>
  </si>
  <si>
    <t>M006G1399 Planear, coordinar, realizar y supervisar la estrategia integral de comunicación, de relaciones públicas y protocolarias del Instituto, así como establecer los lineamientos generales de comunicación para todas las áreas a través de: elaboración del documento del Plan Anual de Comunicación Social del Instituto Estatal de la Cultura, gestión para la realización de campañas de difusión de actividades culturales, gestión para la realización de campañas de difusión Institucional realizadas.</t>
  </si>
  <si>
    <t>Gestión para la realización de campañas de difusión de actividades culturales.</t>
  </si>
  <si>
    <t>A=Campañas gestionadas.</t>
  </si>
  <si>
    <t>Campañas gestionadas.</t>
  </si>
  <si>
    <t>Gestión para la realización de campañas de difusión Institucional.</t>
  </si>
  <si>
    <t>8</t>
  </si>
  <si>
    <t>Elaboración del documento del Plan Anual de Comunicación Social del Instituto Estatal de la Cultural.</t>
  </si>
  <si>
    <t>A=Plan anual de Comunicación Social realizado.</t>
  </si>
  <si>
    <t>Plan anual de Comunicación Social realizado.</t>
  </si>
  <si>
    <t>Prevenir, detectar y sancionar las conductas que contravengan la legalidad a través de Procedimientos de Auditoría y Fiscalización, acompañamiento, derecho disciplinario al interior del Organismo Público Estatal.</t>
  </si>
  <si>
    <t>OPERACIÓN DEL ÓRGANO INTERNO DE CONTROL DEL INSTIT</t>
  </si>
  <si>
    <t>O009G1312 Prevenir, detectar y sancionar las conductas que contravengan la legalidad a través de Procedimientos de Auditoría y Fiscalización, acompañamiento, derecho disciplinario al interior del Organismo Público Estatal.</t>
  </si>
  <si>
    <t>Supervisiones de actos de entrega-recepción de los niveles 1 al 11 de conformidad con el Reglamento de Entrega – Recepción para la Administración Pública Estatal</t>
  </si>
  <si>
    <t>A=Asistencias realizadas</t>
  </si>
  <si>
    <t>Asistencias realizadas</t>
  </si>
  <si>
    <t>23</t>
  </si>
  <si>
    <t>Análisis de la información financiera y presupuestal de la entidad</t>
  </si>
  <si>
    <t>A=Revisiones realizadas.</t>
  </si>
  <si>
    <t>Revisiones realizadas.</t>
  </si>
  <si>
    <t>Participaciones en sesiones de órganos de gobierno y/o colegiados celebradas</t>
  </si>
  <si>
    <t>A=participaciones realizadas</t>
  </si>
  <si>
    <t>Participaciones realizadas</t>
  </si>
  <si>
    <t>participaciones realizadas</t>
  </si>
  <si>
    <t>Auditorías de cumplimiento en materia de control interno, operativa, contrataciones y cumplimiento de contratos de la dependencia o entidad</t>
  </si>
  <si>
    <t>A=Auditorías Realizadas.</t>
  </si>
  <si>
    <t>Auditorías Realizadas.</t>
  </si>
  <si>
    <t>Verificaciones físicas y documentales a las dependencias, entidades y unidades de apoyo de la administración pública estatal.</t>
  </si>
  <si>
    <t>A=Verificaciones realizadas.</t>
  </si>
  <si>
    <t>Verificaciones realizadas.</t>
  </si>
  <si>
    <t>Planear, coordinar, realizar y supervisar la estrategia integral la cual incluye: realizar la gestión pata la integración del documento que contiene las lineas de acción e indicadores pertienentes, socializar con las entidades culturales el Programa a través de reuniones directivas, proponer y someter a la autorización del Consejo directivo del IECG el Programa Estatal para su posterior publicación. Para el desarrollo del Programa Estatal de Fomento y Difusión de la Cultura en beneficio de la población del Estado de Guanajuato</t>
  </si>
  <si>
    <t>VINCULACIÓN Y GESTIÓN INTERINSTITUCIONAL PARA EL DESARROLLO DEL PROGRAMA ESTATAL DE FOMENTO Y DIFUSIÓN DE LA CULTURA</t>
  </si>
  <si>
    <t>GA1405 Planear, coordinar, realizar y supervisar la estrategia integral la cual incluye: realizar la gestión para la integración del documento que contiene las lineas de acción e indicadores pertienentes, socializar con las entidades culturales el Programa a través de reuniones directivas, proponer y someter a la autorización del Consejo directivo del IECG el Programa Estatal para su posterior publicación. Para el desarrollo del Programa Estatal de Fomento y Difusión de la Cultura en beneficio de la población del Estado de Guanajuato</t>
  </si>
  <si>
    <t>Documentación de las líneas de acción e indicadores pertinentes que integran el documento del  Programa Estatal de Fomento y Difusión de la Cultura</t>
  </si>
  <si>
    <t>A=Programa Estatal documentado</t>
  </si>
  <si>
    <t>Programa Estatal documentado</t>
  </si>
  <si>
    <t>Realización de reuniones directivas con las entidades culturales para socializar el Programa Estatal de Fomento y Difusión de la Cultura</t>
  </si>
  <si>
    <t>A=Minutas de acuerdos directivos realizadas</t>
  </si>
  <si>
    <t>Reuniones directivas realizadas</t>
  </si>
  <si>
    <t>Minutas de acuerdos directivos realizadas</t>
  </si>
  <si>
    <t>Realizar Sesión de Consejo Directivo del IECG para proponer y someter a la autorización el Programa Estatal para su posterior publicación</t>
  </si>
  <si>
    <t>A=Sesión de Consejo Directivo realizada</t>
  </si>
  <si>
    <t>Sesión de Consejo Directivo realizada</t>
  </si>
  <si>
    <t>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</si>
  <si>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ADMINISTRACIÓN DE LOS RECURSOS HUMANOS, MATERIALES</t>
  </si>
  <si>
    <t>M006G1001 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</si>
  <si>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Estados Financieros del Instituto Estatal de la Cultura  presentados para su análisis en el Consejo Directivo del Instituto Estatal de la Cultura</t>
  </si>
  <si>
    <t>A=Estados Financieros realizados</t>
  </si>
  <si>
    <t>Estados Financieros realizados</t>
  </si>
  <si>
    <t>Pagos de nómina a los trabajadores y las trabajadoras del Instituto Estatal de la Cultura así como  sus registros contables</t>
  </si>
  <si>
    <t>A=reportes de pago de nómina generados</t>
  </si>
  <si>
    <t>reportes de pago de nómina generados</t>
  </si>
  <si>
    <t>24</t>
  </si>
  <si>
    <t>Traslados de artistas, grupos artísticos, personal y obra de arte dentro y fuera del estado a través de la unidad de transportes del instituto Estatal de la Cultura</t>
  </si>
  <si>
    <t>A=traslados realizados</t>
  </si>
  <si>
    <t>traslados realizados</t>
  </si>
  <si>
    <t>600</t>
  </si>
  <si>
    <t>Atención a solicitudes de adquisición de bienes y materiales por parte de las unidades administrativas del Instituto Estatal de la Cultura atendidas por el departamento de compras</t>
  </si>
  <si>
    <t>A=solicitudes de adquisición atendidas</t>
  </si>
  <si>
    <t>solicitudes de adquisición atendidas</t>
  </si>
  <si>
    <t>240</t>
  </si>
  <si>
    <t>E003PB0424</t>
  </si>
  <si>
    <t>Apoyar a las Casas de la Cultura para la impartición de talleres, proyectos, dispositivos artísticos y actividades para la promoción y el desarrollo cultural, dirigidos a niños, jóvenes, adultos y adultos mayores de los 46 municipios del estado.</t>
  </si>
  <si>
    <t>COORDINACIÓN DE APOYOS A CASAS DE LA CULTURA.</t>
  </si>
  <si>
    <t>E003PB0424 Apoyar a las Casas de la Cultura para la impartición de talleres, proyectos, dispositivos artísticos y actividades para la promoción y el desarrollo cultural, dirigidos a niños, jóvenes, adultos y adultos mayores de los 46 municipios del estado.</t>
  </si>
  <si>
    <t>Talleres de educación artística y cultural no formales, impartidos en casas de cultura y salones culturales.</t>
  </si>
  <si>
    <t>A=Talleres realizados</t>
  </si>
  <si>
    <t>Talleres realizados</t>
  </si>
  <si>
    <t>3800</t>
  </si>
  <si>
    <t>Actividades e intervenciones artísticas y culturales en coordinación con casas de cultura.</t>
  </si>
  <si>
    <t>A=Actividades realizadas</t>
  </si>
  <si>
    <t>Actividades realizadas</t>
  </si>
  <si>
    <t>5000</t>
  </si>
  <si>
    <t>Realizar exposiciones, exhibiciones y muestras artísticas, culturales y artesanales    en coordinación con las casas de cultura.</t>
  </si>
  <si>
    <t>A=Exposiciones, exhibiciones y muestras  realizadas</t>
  </si>
  <si>
    <t>Exposiciones, exhibiciones y muestras  realizadas</t>
  </si>
  <si>
    <t>400</t>
  </si>
  <si>
    <t>Cursos y talleres a promotores culturales e instructores de casas de cultura impartidos.</t>
  </si>
  <si>
    <t>A=Cursos y talleres impartidos</t>
  </si>
  <si>
    <t>Cursos y talleres impartidos</t>
  </si>
  <si>
    <t>E003PB0425</t>
  </si>
  <si>
    <t>Impulsar y fortalecer la conformación de redes culturales de la sociedad, incluyentes y colaborativas, integradas por promotores culturales y artistas de diferentes disciplinas, en colaboración con organismos culturales nacionales e internacionales, a través de concursos, cursos y talleres, conferencias, presentaciones artísticas y programas de intercambio.</t>
  </si>
  <si>
    <t>VINCULACIÓN Y DIFUSIÓN CULTURAL ENTRE LA POBLACIÓN</t>
  </si>
  <si>
    <t>E003PB0425 Impulsar y fortalecer la conformación de redes culturales de la sociedad, incluyentes y colaborativas, integradas por promotores culturales y artistas de diferentes disciplinas, en colaboración con organismos culturales nacionales e internacionales, a través de concursos, cursos y talleres, conferencias, presentaciones artísticas y programas de intercambio.</t>
  </si>
  <si>
    <t>Programa de capacitación y difusión de la danza folclórica dirigido a la comunidad dancística radicada en el estado de Guanajuato y en el exterior</t>
  </si>
  <si>
    <t>Eventos culturales en torno a fechas conmemorativas significativas para la comunidad migrante y su entorno.</t>
  </si>
  <si>
    <t>A=Eventos realizados.</t>
  </si>
  <si>
    <t>Eventos realizados.</t>
  </si>
  <si>
    <t>Programas de intercambio artístico y cultural, enfocados en la migración y sus múltiples impactos.</t>
  </si>
  <si>
    <t>A=Programas realizados.</t>
  </si>
  <si>
    <t>Programas realizados.</t>
  </si>
  <si>
    <t>E003PB0432</t>
  </si>
  <si>
    <t>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</si>
  <si>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PROMOCIÓN Y DIFUSIÓN DEL LIBRO Y LA  LECTURA PARA</t>
  </si>
  <si>
    <t>E003PB0432 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</si>
  <si>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Cursos y talleres de formación lectora para bibliotecarios</t>
  </si>
  <si>
    <t>AS=A=Cursos y talleres realizados.</t>
  </si>
  <si>
    <t>Cursos y talleres realizados.</t>
  </si>
  <si>
    <t>30</t>
  </si>
  <si>
    <t>Cursos y talleres de formación lectora para niños narradores y niños escritores</t>
  </si>
  <si>
    <t>A=Cursos y talleres realizados.</t>
  </si>
  <si>
    <t>20</t>
  </si>
  <si>
    <t>Cursos y talleres de formación lectora para padres de familia</t>
  </si>
  <si>
    <t>10</t>
  </si>
  <si>
    <t>Cursos y talleres de formación lectora para promotores de lectura</t>
  </si>
  <si>
    <t>A=Cursos y talleres realizados</t>
  </si>
  <si>
    <t>Cursos y talleres realizados</t>
  </si>
  <si>
    <t>15</t>
  </si>
  <si>
    <t>Círculos de lectura para niños, jóvenes y adultos</t>
  </si>
  <si>
    <t>A=Círculos realizados</t>
  </si>
  <si>
    <t>Círculos realizados</t>
  </si>
  <si>
    <t>85</t>
  </si>
  <si>
    <t>Encuentros de lectores entre autores y público en general</t>
  </si>
  <si>
    <t>A=Encuentros realizados</t>
  </si>
  <si>
    <t>Encuentros realizados</t>
  </si>
  <si>
    <t>Actividades de animación lectora para niños, jóvenes y adultos: cuentacuentos, presentaciones de teatro y títeres, lectura en voz alta, presentaciones de libros y charlas literarias.</t>
  </si>
  <si>
    <t>2560</t>
  </si>
  <si>
    <t>Préstamos internos y externos de libros en la Biblioteca Central Estatal</t>
  </si>
  <si>
    <t>A=Préstamos realizados</t>
  </si>
  <si>
    <t>Préstamos realizados</t>
  </si>
  <si>
    <t>275000</t>
  </si>
  <si>
    <t>Actividades conmemorativas y efemérides en torno al libro y la lectura para el público en general: reseñas, recomendaciones de libros y charlas referentes a las fechas conmemoradas.</t>
  </si>
  <si>
    <t>2000</t>
  </si>
  <si>
    <t>E003PC3324</t>
  </si>
  <si>
    <t>Gestionar programas de vinculación y desarrollo cultural a través de proyectos de colaboración interinstitucional alianzas estratégicas y acciones específicas encaminadas a la promoción, difusión y formación artística y cultural de la población guanajuatense.</t>
  </si>
  <si>
    <t>GESTION DE VINCULACIÓN Y DESARROLLO CUL</t>
  </si>
  <si>
    <t>E003PC3324 Gestionar programas de vinculación y desarrollo cultural a través de proyectos de colaboración interinstitucional alianzas estratégicas y acciones específicas encaminadas a la promoción, difusión y formación artística y cultural de la población guanajuatense.</t>
  </si>
  <si>
    <t>Acervo bibliográfico otorgado a bibliotecas incorporadas a la red estatal.</t>
  </si>
  <si>
    <t>A =Acervo otorgado</t>
  </si>
  <si>
    <t>Acervo otorgado</t>
  </si>
  <si>
    <t>Alianzas estratégicas generadas con organismos culturales municipales para el fortalecimiento de las agendas culturales municipales y colaborativas.</t>
  </si>
  <si>
    <t>A=Alianzas generadas</t>
  </si>
  <si>
    <t>Alianzas generadas</t>
  </si>
  <si>
    <t>46</t>
  </si>
  <si>
    <t>Proyectos de colaboración interinstitucional con el sector público y privado para fortalecer la promoción y difusión artística y cultural de diferentes sectores de la población.</t>
  </si>
  <si>
    <t>A=Proyectos realizados</t>
  </si>
  <si>
    <t>Proyectos realizados</t>
  </si>
  <si>
    <t>E003PA0437</t>
  </si>
  <si>
    <t>Fortalecer la vinculación con el sector educativo a través de la realización de proyectos de formación, difusión y promoción artística y cultural, dirigidas a la población docente y estudiantil de nivel básico y medio superior.</t>
  </si>
  <si>
    <t>VINCULACIÓN CULTURAL CON EL SECTOR EDUCATIVO</t>
  </si>
  <si>
    <t>E003PA0437 Fortalecer la vinculación con el sector educativo a través de la realización de proyectos de formación, difusión y promoción artística y cultural, dirigidas a la población docente y estudiantil de nivel básico y medio superior.</t>
  </si>
  <si>
    <t>Programa de seguimiento a la implementación del programa curricular para la asignatura de artes en la educación básica.</t>
  </si>
  <si>
    <t>A=Programa implementado</t>
  </si>
  <si>
    <t>Programa implementado</t>
  </si>
  <si>
    <t>Visitas escolares a zonas arqueológicas de la región para impulsar aprendizajes significativas en alumnos de educación básica, en coordinación con las bibliotecas públicas.</t>
  </si>
  <si>
    <t>A=Visitas</t>
  </si>
  <si>
    <t>Visitas escolares a zonas arqueológicas realizadas.</t>
  </si>
  <si>
    <t>45</t>
  </si>
  <si>
    <t>Capacitación del programa Navegante dirigida a alumnos de las escuelas normales del estado de Guanajuato</t>
  </si>
  <si>
    <t>A=Talleres</t>
  </si>
  <si>
    <t>E003PB0426</t>
  </si>
  <si>
    <t>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</si>
  <si>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COORDINACIÓN ACADÉMICA DE FORMACIÓN ARTÍSTICA NO F</t>
  </si>
  <si>
    <t>E003PB0426 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</si>
  <si>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Cursos, talleres y/o diplomados en las disciplinas de las artes escénicas.</t>
  </si>
  <si>
    <t>A=Cursos, talleres y/o diplomados artísticos realizados</t>
  </si>
  <si>
    <t>Cursos, talleres y/o diplomados artísticos realizados</t>
  </si>
  <si>
    <t>7</t>
  </si>
  <si>
    <t>Cursos y talleres en las disciplinas de las artes visuales digitales y sonoras.</t>
  </si>
  <si>
    <t>A=Cursos y talleres  artísticos realizados</t>
  </si>
  <si>
    <t>Cursos y talleres  artísticos realizados</t>
  </si>
  <si>
    <t>Cursos, talleres y tutorías en las disciplinas de las artes plásticas.</t>
  </si>
  <si>
    <t>A=Cursos, talleres y/o tutorías artísticas realizadas</t>
  </si>
  <si>
    <t>Cursos, talleres y/o tutorías artísticas realizadas</t>
  </si>
  <si>
    <t>5</t>
  </si>
  <si>
    <t>Cursos, talleres y/o diplomados en los distintos ámbitos de la gestión cultural.</t>
  </si>
  <si>
    <t>Laboratorios y residencias de cruces disciplinares de la experimentación e investigación artística.</t>
  </si>
  <si>
    <t>A=Laboratorios y residencias artísticas realizadas</t>
  </si>
  <si>
    <t>Laboratorios y residencias artísticas realizadas</t>
  </si>
  <si>
    <t>Cursos y talleres de iniciación artística para infantes y adolescentes.</t>
  </si>
  <si>
    <t>A=Cursos y talleres artísticos realizados</t>
  </si>
  <si>
    <t>Cursos y talleres artísticos realizados</t>
  </si>
  <si>
    <t>Estímulos a la reflexión sobre la escena y teatralidades</t>
  </si>
  <si>
    <t>A=convocatoria publicada</t>
  </si>
  <si>
    <t>Convocatoria publicada</t>
  </si>
  <si>
    <t>convocatoria publicada</t>
  </si>
  <si>
    <t>Presentaciones artísticas de teatro, música y danza, editoriales, conversatorios, conferencias y charlas</t>
  </si>
  <si>
    <t>A=Presentaciones artísticas, editoriales, conversatorios, conferencias y charlas realizadas</t>
  </si>
  <si>
    <t>Presentaciones realizadas</t>
  </si>
  <si>
    <t>11</t>
  </si>
  <si>
    <t>Presentaciones artísticas, editoriales, conversatorios, conferencias y charlas realizadas</t>
  </si>
  <si>
    <t>Exposiciones temporales en distintas disciplinas artísticas.</t>
  </si>
  <si>
    <t>A=Exposiciones realizadas</t>
  </si>
  <si>
    <t>Exposiciones realizadas</t>
  </si>
  <si>
    <t>E003PB0427</t>
  </si>
  <si>
    <t>Fortalecer, preservar e instrumentar programas de divulgación y promoción de las culturas populares a través de la realización de concursos de arte popular, dos exposiciones muestra y un taller de saberes populares del estado de Guanajuato, buscando el arraigo y permanencia de las actividades que realizan en las futuras generaciones de creadores.</t>
  </si>
  <si>
    <t>COORDINACIÓN DE CULTURAS POPULARES</t>
  </si>
  <si>
    <t>E003PB0427 Fortalecer, preservar e instrumentar programas de divulgación y promoción de las culturas populares a través de la realización de concursos de arte popular, dos exposiciones muestra y un taller de saberes populares del estado de Guanajuato, buscando el arraigo y permanencia de las actividades que realizan en las futuras generaciones de creadores.</t>
  </si>
  <si>
    <t>Concursos realizados que promuevan a los Creadores, artesanos y portadores de saberes con apoyos.</t>
  </si>
  <si>
    <t>A=Concursos realizados</t>
  </si>
  <si>
    <t>Concursos realizados</t>
  </si>
  <si>
    <t>Curso o taller de apoyo a los creadores y artesanos de arte popular.</t>
  </si>
  <si>
    <t>A=Curso o Taller realizado</t>
  </si>
  <si>
    <t>Curso o Taller realizado</t>
  </si>
  <si>
    <t>Exposiciones muestra  de arte popular</t>
  </si>
  <si>
    <t>A=exposiciones-muestras realizadas</t>
  </si>
  <si>
    <t>exposiciones-muestras realizadas</t>
  </si>
  <si>
    <t>E003PB0423</t>
  </si>
  <si>
    <t>Promover acciones para el conocimiento, preservación y difusión del Patrimonio Cultural e histórico de la entidad y del país entre la población local, nacional e internacional a través de impulsar cursos, diplomados y talleres que lo promuevan realizados de manera presencial o virtual</t>
  </si>
  <si>
    <t>CONSERVACIÓN Y DIFUSIÓN DEL PATRIMONIO CULTURAL TANGIBLE</t>
  </si>
  <si>
    <t>E003PB0423 Promover acciones para el conocimiento, preservación y difusión del Patrimonio Cultural e histórico de la entidad y del país entre la población local, nacional e internacional a través de impulsar cursos, diplomados y talleres que lo promuevan realizados de manera presencial o virtual</t>
  </si>
  <si>
    <t>Curso taller para la difusión del patrimonio cultural de la entidad.</t>
  </si>
  <si>
    <t>A=Curso Taller realizado</t>
  </si>
  <si>
    <t>Curso Taller realizado</t>
  </si>
  <si>
    <t>Curso del Patrimonio cultural tangible del estado de Guanajuato</t>
  </si>
  <si>
    <t>A=Curso realizado</t>
  </si>
  <si>
    <t>Curso realizado</t>
  </si>
  <si>
    <t>Acciones de mantenimiento menor a los inmuebles bajo el resguardo del IEC</t>
  </si>
  <si>
    <t>A=Acciones de mantenimiento menor realizadas</t>
  </si>
  <si>
    <t>Acciones de mantenimiento menor realizadas</t>
  </si>
  <si>
    <t>E003PB0428</t>
  </si>
  <si>
    <t>Promover el desarrollo de la cultura y las diversas manifestaciones artísticas en los 46 municipios estado de Guanajuato, para el beneficio del público en general a través de una red que reactive los espacios escénicos con la realización de Conciertos, Obras de teatro y Danza en todas sus vertientes de manera permanente propiciando a todos los sectores de la población el acceso al conocimiento, disfrute, y comprensión de las diferentes expresiones artísticas.</t>
  </si>
  <si>
    <t>PROGRAMACIÓN ARTÍSTICA EN LOS MUNICIPIOS</t>
  </si>
  <si>
    <t>E003PB0428 Promover el desarrollo de la cultura y las diversas manifestaciones artísticas en los 46 municipios estado de Guanajuato, para el beneficio del público en general a través de una red que reactive los espacios escénicos con la realización de Conciertos, Obras de teatro y Danza en todas sus vertientes de manera permanente propiciando a todos los sectores de la población el acceso al conocimiento, disfrute, y comprensión de las diferentes expresiones artísticas.</t>
  </si>
  <si>
    <t>Espectáculos de disciplinas escénicas tales como: teatro, danza y música presentados  en distintas plataformas</t>
  </si>
  <si>
    <t>A=espectáculos  realizados</t>
  </si>
  <si>
    <t>espectáculos  realizados</t>
  </si>
  <si>
    <t>60</t>
  </si>
  <si>
    <t>Presentación de la Banda de música del Estado de Guanajuato en distintas plataformas</t>
  </si>
  <si>
    <t>A=Presentaciones realizadas</t>
  </si>
  <si>
    <t>Proyectos inter-multidisciplinares de formación y producción escénica</t>
  </si>
  <si>
    <t>E003PB0431</t>
  </si>
  <si>
    <t>Administrar recursos, coordinar los Equipos de Apoyo del Gobierno del Estado para las actividades operativas y de logística encaminadas a la realización del festival y se fomenta la participación de artistas de Guanajuato en la programación oficial del FIC, donde se fortalece y consolida en su formación profesional. La realización del festival se encamina al disfrute de los eventos culturales en la participación (asistencia) de la población de todo el estado en actividades artísticas y culturales</t>
  </si>
  <si>
    <t>VINCULACIÓN Y GESTIÓN PARA LA REALIZACIÓN DEL FEST</t>
  </si>
  <si>
    <t>E003PB0431 Administrar recursos, coordinar los Equipos de Apoyo del Gobierno del Estado para las actividades operativas y de logística encaminadas a la realización del festival y se fomenta la participación de artistas de Guanajuato en la programación oficial del FIC, donde se fortalece y consolida en su formación profesional. La realización del festival se encamina al disfrute de los eventos culturales en la participación (asistencia) de la población de todo el estado en actividades artísticas y culturales</t>
  </si>
  <si>
    <t>Equipos de apoyo de Gobierno del Estado coordinados para las actividades operativas y de logística encaminadas a la realización del festival</t>
  </si>
  <si>
    <t>A=Equipos de apoyo coordinados</t>
  </si>
  <si>
    <t>Equipos de apoyo coordinados</t>
  </si>
  <si>
    <t>18</t>
  </si>
  <si>
    <t>Proyectos artísticos de Guanajuato seleccionados en la programación oficial del FIC</t>
  </si>
  <si>
    <t>A=Proyectos artísticos seleccionados</t>
  </si>
  <si>
    <t>Proyectos artísticos seleccionados</t>
  </si>
  <si>
    <t>Coordinar la logística operativa para la realización del Festival Internacional Cervantino</t>
  </si>
  <si>
    <t>A=Logística Operativa realizada</t>
  </si>
  <si>
    <t>Logística Operativa realizada</t>
  </si>
  <si>
    <t>Representaciones escénicas en las disciplinas de Teatro, Danza y Música, realizadas por Artistas Guanajuatenses durante el Festival Internacional Cervantino</t>
  </si>
  <si>
    <t>A=Presentaciones Escénicas Realizadas</t>
  </si>
  <si>
    <t>Presentaciones Escénicas Realizadas</t>
  </si>
  <si>
    <t>E003PB3165</t>
  </si>
  <si>
    <t>Ofrecer plataformas de difusión y promoción artística a los creadores de Guanajuato a través de la atención a solicitudes de participación en eventos organizados por distintas entidades de la República Mexicana y del extranjero</t>
  </si>
  <si>
    <t>PROMOCIÓN Y MOVILIDAD DE TALENTO GUANAJUATENSE</t>
  </si>
  <si>
    <t>E003PB3165 Ofrecer plataformas de difusión y promoción artística a los creadores de Guanajuato a través de la atención a solicitudes de participación en eventos organizados por distintas entidades de la República Mexicana y del extranjero</t>
  </si>
  <si>
    <t>Actividades escénicas para promover  a los artistas guanajuatenses en distintos foros del país y el extranjero.</t>
  </si>
  <si>
    <t>A=Actividades escénicas realizadas</t>
  </si>
  <si>
    <t>Actividades escénicas realizadas</t>
  </si>
  <si>
    <t>Solicitudes atendidas  para que el Instituto estatal de la Cultura  participe a través de artistas y personas creadoras del estado en eventos y concursos promovidos por otras entidades del país y del extranjero.</t>
  </si>
  <si>
    <t>A=Participaciones concretadas</t>
  </si>
  <si>
    <t>Participaciones concretadas</t>
  </si>
  <si>
    <t>Realización de actividades de artes visuales para promover artistas guanajuatenses en distintos foros del país y el extranjero</t>
  </si>
  <si>
    <t>A=Actividades de artes visuales realizadas</t>
  </si>
  <si>
    <t>Actividades de artes visuales realizadas</t>
  </si>
  <si>
    <t>E003PB0434</t>
  </si>
  <si>
    <t>Coordinar y operar la logística de los espacios escénicos adscritos al Instituto Estatal de la Cultura a través de la programación de mantenmimiento a los teatros. Facilitar la operación de convenios con agentes culturales del locales y nacionales con el fin de fomentar la exposiciòn de manifestaciones culturales diversas en Guanajuato.</t>
  </si>
  <si>
    <t>ADMINISTRACIÓN  DE LOS TEATROS Y ESCENARIOS ADSCRITOS AL IEC</t>
  </si>
  <si>
    <t>E003PB0434 Coordinar y operar la logística de los espacios escénicos adscritos al Instituto Estatal de la Cultura a través de la programación de mantenmimiento a los teatros. Facilitar la operación de convenios con agentes culturales del locales y nacionales con el fin de fomentar la exposiciòn de manifestaciones culturales diversas en Guanajuato.</t>
  </si>
  <si>
    <t>Contratos por arrendamiento del Teatro Cervantes, Juarez y Teatro de la Ciudad de Purísima.</t>
  </si>
  <si>
    <t>A=Contratos realizados</t>
  </si>
  <si>
    <t>Contratos realizados</t>
  </si>
  <si>
    <t>Gestionar convenios de colaboración con instancias públicas y privadas, para realizar espectáculos culturales y artísticos aplicando  el esquema de colaboración.</t>
  </si>
  <si>
    <t>A=Espectáculos Culturales y artísticos convenidos</t>
  </si>
  <si>
    <t>Convenios realizados</t>
  </si>
  <si>
    <t>Espectáculos Culturales y artísticos convenidos</t>
  </si>
  <si>
    <t>Programa de mantenimiento de los teatros Juárez, Cervantes y de la Ciudad de Purísima de conformidad al calendario anual reportadas</t>
  </si>
  <si>
    <t>A=Programa de mantenimiento realizado</t>
  </si>
  <si>
    <t>Programa de mantenimiento realizado</t>
  </si>
  <si>
    <t>E003PB0429</t>
  </si>
  <si>
    <t>Se realizan actividades de edición, publicación y difusión de obras de autores guanajuatenses (libros), para el publico en general y fomentar así el aprecio por la lectura y el patrimonio cultural de Guanajuato. Además se lleva a cabo programas de formación en el área de literatura, y los escritores resultantes de tales programas son vinculados con el mercado editorial.</t>
  </si>
  <si>
    <t>PUBLICACIÓN, DIFUSIÓN Y FORMACIÓN DE PRODUCTOS EDI</t>
  </si>
  <si>
    <t>E003PB0429 Se realizan actividades de edición, publicación y difusión de obras de autores guanajuatenses (libros), para el publico en general y fomentar así el aprecio por la lectura y el patrimonio cultural de Guanajuato. Además se lleva a cabo programas de formación en el área de literatura, y los escritores resultantes de tales programas son vinculados con el mercado editorial.</t>
  </si>
  <si>
    <t>Participación en ferias de libro nacionales e internacionales</t>
  </si>
  <si>
    <t>A=Ferias de libros en las que se participa</t>
  </si>
  <si>
    <t>Ferias participantes</t>
  </si>
  <si>
    <t>Ferias de libros en las que se participa</t>
  </si>
  <si>
    <t>Vinculación de los escritores guanajuatenses, resultantes de los programas de formación con el mercado editorial</t>
  </si>
  <si>
    <t>A=Libros publicados por autores, producto de programas de formación</t>
  </si>
  <si>
    <t>Libros publicados</t>
  </si>
  <si>
    <t>Libros publicados por autores, producto de programas de formación</t>
  </si>
  <si>
    <t>Publicación de catálogos de exposiciones temporales realizadas en los museos del IECG</t>
  </si>
  <si>
    <t>A=Catálogos publicados</t>
  </si>
  <si>
    <t>Catálogos publicados</t>
  </si>
  <si>
    <t>Actividades de promoción y difusión de productos editoriales de manera presencial o virtual.</t>
  </si>
  <si>
    <t>A=Actividades de promoción y difusión  de productos editoriales realizadas</t>
  </si>
  <si>
    <t>Actividades realizadas.</t>
  </si>
  <si>
    <t>Actividades de promoción y difusión  de productos editoriales realizadas</t>
  </si>
  <si>
    <t>Realización de un Foro Virtual de libro con participante nacionales y extranjeros.</t>
  </si>
  <si>
    <t>A=Actividades editoriales realizadas</t>
  </si>
  <si>
    <t>Foro realizado</t>
  </si>
  <si>
    <t>Actividades editoriales realizadas</t>
  </si>
  <si>
    <t>Lecturas realizadas  en el programa de promoción editorial Escucha</t>
  </si>
  <si>
    <t>A=Lecturas realizadas de manera virtual</t>
  </si>
  <si>
    <t>Lecturas realizadas de manera virtual</t>
  </si>
  <si>
    <t>E003PB0433</t>
  </si>
  <si>
    <t>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</si>
  <si>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COORDINACIÓN Y OPERACIÓN DE LOS MUSEOS ADSCRITOS AL IEC</t>
  </si>
  <si>
    <t>E003PB0433 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</si>
  <si>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Presentaciones de actividades culturales, especialmente para niños, cuentacuentos, títeres, teatro infantil, entre otros</t>
  </si>
  <si>
    <t>Talleres para niños y jóvenes de: dibujo, pintura, madonnari, cartonería, mascaras, entre otros.</t>
  </si>
  <si>
    <t>A=Talleres impartidos</t>
  </si>
  <si>
    <t>Talleres impartidos</t>
  </si>
  <si>
    <t>120</t>
  </si>
  <si>
    <t>Exposiciones temporales en los museos realizadas</t>
  </si>
  <si>
    <t>A=Exposiciones temporales realizadas</t>
  </si>
  <si>
    <t>Exposiciones temporales realizadas</t>
  </si>
  <si>
    <t>130</t>
  </si>
  <si>
    <t>Eventos culturales realizadas en los museos administrados por el IECG tales como: conferencias, presentaciones de libros, audiovisuales y visitas guiadas para público en general</t>
  </si>
  <si>
    <t>A=Eventos culturales realizados</t>
  </si>
  <si>
    <t>Eventos culturales realizados</t>
  </si>
  <si>
    <t>Realización de actividades de registro y control de obra (aseguramiento, dictamen, embalaje y traslado de obra de arte)</t>
  </si>
  <si>
    <t>A=Programa de registro y control de obra</t>
  </si>
  <si>
    <t>Programa de registro y control de obra</t>
  </si>
  <si>
    <t>E003PB0435</t>
  </si>
  <si>
    <t>Coordinar y operar los Centros de Atención a Visitantes de los 5 Sitios Arqueológicos abiertos al público de Guanajuato: brindando un servicio de calidad al visitante a través de acciones, como recorridos en el museo de sitio, exposiciones de patrimonio arqueológico, talleres lúdicos, charlas y conferencias de arqueología; actividades de fortalecimiento de arraigo como cocina tradicional y ferias artesanales; actividades científico cultural como equinoccios y solsticios; así como acciones de visitas virtuales a través de las plataformas y medios electrónicos.</t>
  </si>
  <si>
    <t>DIFUSIÓN DEL PATRIMONIO ARQUEOLÓGICO  A TRAVÉS DE SITIOS ARQUEOLÓGICOS</t>
  </si>
  <si>
    <t>E003PB0435 Coordinar y operar los Centros de Atención a Visitantes de los 5 Sitios Arqueológicos abiertos al público de Guanajuato: brindando un servicio de calidad al visitante a través de acciones, como recorridos en el museo de sitio, exposiciones de patrimonio arqueológico, talleres lúdicos, charlas y conferencias de arqueología; actividades de fortalecimiento de arraigo como cocina tradicional y ferias artesanales; actividades científico cultural como equinoccios y solsticios; así como acciones de visitas virtuales a través de las plataformas y medios electrónicos.</t>
  </si>
  <si>
    <t>Exposiciones del patrimonio arqueológico del  Estado de Guanajuato.</t>
  </si>
  <si>
    <t>A=Exposiciones realizadas.</t>
  </si>
  <si>
    <t>Exposiciones realizadas.</t>
  </si>
  <si>
    <t>Talleres lúdicos interactivos para difundir el patrimonio arqueológico del Estado de Guanajuato.</t>
  </si>
  <si>
    <t>A=Talleres lúdicos  interactivos realizados.</t>
  </si>
  <si>
    <t>Talleres lúdicos  interactivos realizados.</t>
  </si>
  <si>
    <t>Evento de Equinoccio y/o Solsticio en los sitios arqueológicos del Estado de Guanajuato.</t>
  </si>
  <si>
    <t>A=Equinoccio y/o Solsticios astronómicas realizados.</t>
  </si>
  <si>
    <t>Equinoccio y/o Solsticios astronómicas realizados.</t>
  </si>
  <si>
    <t>Ferias de la cocina tradicional y/o de la artesanía  del Estado de Guanajuato en los sitios arqueológicos en coordinación con otras instituciones privadas y de gobierno.</t>
  </si>
  <si>
    <t>A=Ferias de la cocina tradicional  y de la artesanía realizadas.</t>
  </si>
  <si>
    <t>Ferias de la cocina tradicional  y de la artesanía realizadas.</t>
  </si>
  <si>
    <t>Charlas y conferencias del patrimonio arqueológico del Estado de Guanajuato.</t>
  </si>
  <si>
    <t>A=Charlas y conferencias realizadas.</t>
  </si>
  <si>
    <t>Charlas y conferencias realizadas.</t>
  </si>
  <si>
    <t>QC0021.2401</t>
  </si>
  <si>
    <t>BANDAS DE VIENTO Y ORQUESTAS INFANTILES Y JUVENILES</t>
  </si>
  <si>
    <t>EQ03QC0021 Contribuir al mejoramiento y transformación de la vida de niñas, niños, adolescentes y jóvenes  a través de la formación musical, desde un modelo pedagógico, comunitario y grupal, fomentando la interacción, los valores cívicos, la cohesión familiar y la identidad social.</t>
  </si>
  <si>
    <t>Capacitación a alumnado en el método multinivel en bandas sinfónicas, orquestas sinfónicas y camerata</t>
  </si>
  <si>
    <t>A=Alumnos capacitados</t>
  </si>
  <si>
    <t>Alumnos capacitados</t>
  </si>
  <si>
    <t>QC0021.2402</t>
  </si>
  <si>
    <t>Capacitación a alumnado en el método multinivel en ensambles corales.</t>
  </si>
  <si>
    <t>QC0021.2403</t>
  </si>
  <si>
    <t>Capacitación a instructores sobre pedagogía musical con enfoque comunitario,dirección y técnicas de ensayo y alumnos de alto rendimiento, a través de la enseñanza por competencias.</t>
  </si>
  <si>
    <t>A=Personas capacitadas</t>
  </si>
  <si>
    <t>Personas capacitadas</t>
  </si>
  <si>
    <t>QC0021.2404</t>
  </si>
  <si>
    <t>Conciertos sinfónicos y ensambles corales en los municipios del estado</t>
  </si>
  <si>
    <t>A=Conciertos realizados</t>
  </si>
  <si>
    <t>Conciertos realizados</t>
  </si>
  <si>
    <t>QC0421.2401</t>
  </si>
  <si>
    <t>alleres de educación artística no formal, exposiciones y actividades de promoción y vinculación cultural en coordinación con casas de cultura realizadas.</t>
  </si>
  <si>
    <t>Q0421 INSTITUCIONES ESTATALES DE CULTURA</t>
  </si>
  <si>
    <t>E003QC0421 Instituciones Estatales de Cultura</t>
  </si>
  <si>
    <t>Apoyar el desarrollo de proyectos artísticos y culturales coordinados por el Instituto Estatal de la Cultura</t>
  </si>
  <si>
    <t>A=Proyectos desarrollados</t>
  </si>
  <si>
    <t>Proyectos desarrollados</t>
  </si>
  <si>
    <t>QC0022.2401</t>
  </si>
  <si>
    <t>Fortalecer la especialización artística a través del mejoramiento de los perfiles profesionales de los creadores artísticos de la región, así como promover las diferentes expresiones artísticas al público en general desde el Centro de las Artes de Guanajuato en Salamanca.</t>
  </si>
  <si>
    <t>CENTRO DE LAS ARTES DE GUANAJUATO, CLAUSTRO MAYOR</t>
  </si>
  <si>
    <t>E003QC0022 Fortalecer la especialización artística a través del mejoramiento de los perfiles profesionales de los creadores artísticos de la región, así como promover las diferentes expresiones artísticas al público en general desde el Centro de las Artes de Guanajuato en Salamanca.</t>
  </si>
  <si>
    <t>Programa académico en el Claustro Mayor, incluye: talleres, tutorías, diplomados, residencias y producción en las disciplinas de artes escénicas, visuales, plásticas, de patrimonio cultural inmaterial y de investigación multidisciplinar, en Salamanca.</t>
  </si>
  <si>
    <t>A=Programa académico</t>
  </si>
  <si>
    <t>QC0022.2402</t>
  </si>
  <si>
    <t>Programa Artístico del Centro de las Artes de Guanajuato en el Claustro Mayor, consistente en charlas de lectura.</t>
  </si>
  <si>
    <t>A=Programa artístico</t>
  </si>
  <si>
    <t>Presentaciones artísticas realizadas</t>
  </si>
  <si>
    <t>QC0022.2403</t>
  </si>
  <si>
    <t>Programa Anual Expositivo del Centro de las Artes de Guanajuato, Claustro Mayor, con exposiciones temporales de artes plásticas, expresiones de las tradiciones guanajuatenses y de artistas jóvenes y con trayectoria.</t>
  </si>
  <si>
    <t>A=Programa anual expositivo</t>
  </si>
  <si>
    <t>QC3678.2401</t>
  </si>
  <si>
    <t>Contribuir al mejoramiento y transformación de la vida de los niños y jóvenes con vocación musical a través de los distintos programas que se ofrecen en el Conservatorio de Música y Artes de Celaya, para fortalecer el tejido social.</t>
  </si>
  <si>
    <t>CONSERVATORIO DE MUSICA DE CELAYA</t>
  </si>
  <si>
    <t>E003QC3678 Contribuir al mejoramiento y transformación de la vida de los niños y jóvenes con vocación musical a través de los distintos programas que se ofrecen en el Conservatorio de Música y Artes de Celaya, para fortalecer el tejido social.</t>
  </si>
  <si>
    <t>Capacitación a niñas, niños, adolescentes, jóvenes y maestros mediante un programa académico del Conservatorio de Música de Celaya.</t>
  </si>
  <si>
    <t>QC3678.2402</t>
  </si>
  <si>
    <t>Audiciones públicas por parte de los alumnos del Conservatorio de Música de Celaya</t>
  </si>
  <si>
    <t>A=Audiciones realizadas</t>
  </si>
  <si>
    <t>Audiciones realizadas</t>
  </si>
  <si>
    <t>QC3678.2403</t>
  </si>
  <si>
    <t>Presentación de conciertos por parte de los estudiantes del Conservatorio de Música de Celaya</t>
  </si>
  <si>
    <t>QC3232.2401</t>
  </si>
  <si>
    <t>Actividades para la promoción y difusión de la lectura realizada</t>
  </si>
  <si>
    <t>PROGRAMA CULTURA VIRTUAL</t>
  </si>
  <si>
    <t>E003QC3232 Programa Cultura Virtual</t>
  </si>
  <si>
    <t>Suscripción a tres Plataformas digitales con libros electrónicos y acervo bibliográfico disponible para la población guanajuatense</t>
  </si>
  <si>
    <t>A=Consultas</t>
  </si>
  <si>
    <t>Consultas realizadas</t>
  </si>
  <si>
    <t>60000.00</t>
  </si>
  <si>
    <t>consultas</t>
  </si>
  <si>
    <t>QA3233.2401</t>
  </si>
  <si>
    <t>Conservar en óptimas condiciones el patrimonio artístico de la entidad</t>
  </si>
  <si>
    <t>REHABITACIÓN ADECUACIÓN DE ESPACIONS Y EQUIPAMIENTO  DEL TEATRO JUÁREZ</t>
  </si>
  <si>
    <t>E003QA3233 Conservar en óptimas condiciones el patrimonio artístico de la entidad+</t>
  </si>
  <si>
    <t>Sustitución y equipamiento del sistema contraincendios del Teatro Juárez</t>
  </si>
  <si>
    <t>A=Sistema instalado</t>
  </si>
  <si>
    <t>Sistema instalado</t>
  </si>
  <si>
    <t>QA3233.2201</t>
  </si>
  <si>
    <t>Continuación de la rehabilitación y adecuación de espacios del Teatro Juárez: restauración de bienes muebles, rehabilitación de la instalación eléctrica, rehabilitación y adecuación de :  escenario, camerinos, área de calentamiento, sala, vestíbulo, foyer, sanitarios, mobiliario en general, espacios administrativos y de operación del teatro, obras exteriores</t>
  </si>
  <si>
    <t>A=Metros cuadrados rehabilitados</t>
  </si>
  <si>
    <t>Metros cuadrados rehabilitados</t>
  </si>
  <si>
    <t>374.16</t>
  </si>
  <si>
    <t>QA3233.2202</t>
  </si>
  <si>
    <t>Continuación del equipamiento de sistemas de seguridad del Teatro Juárez: equipamiento de detección de humos,  rehabilitación del sistema contra incendios, sistema de circuito cerrado de televisión para la seguridad del inmueble y accesibilidad universal</t>
  </si>
  <si>
    <t>A=Sistemas de seguridad instalados</t>
  </si>
  <si>
    <t>Sistemas de seguridad instalados</t>
  </si>
  <si>
    <t>0.25</t>
  </si>
  <si>
    <t>QA3233.2203</t>
  </si>
  <si>
    <t>Continuación del equipamiento escénico del Teatro Juárez: Concha acústica, actualización del sistema de mecánica teatral, aislamiento acústico, voz y datos, video proyección, aire acondicionado, sistema de intercomunicación, renovación de la iluminación escénica con tecnología LED y del sistema de sonido escénico.</t>
  </si>
  <si>
    <t>A=Equipos escénicos instalados</t>
  </si>
  <si>
    <t>Equipos escénicos instalados</t>
  </si>
  <si>
    <t>0.20</t>
  </si>
  <si>
    <t>QA3233.2402</t>
  </si>
  <si>
    <t>Conservación y restauración de bienes muebles e inmuebles del Teatro Juárez</t>
  </si>
  <si>
    <t>A= Conservación realizada</t>
  </si>
  <si>
    <t>Conservación realizada</t>
  </si>
  <si>
    <t>QA3233.2403</t>
  </si>
  <si>
    <t>Segunda etapa de conservación, rehabilitación y restauración del Teatro Juárez</t>
  </si>
  <si>
    <t>QC0013.2401</t>
  </si>
  <si>
    <t>Generar una red que reactive la infraestructura teatral y facilite el acercamiento de espectáculos a los 46 municipios del estado, satisfaciendo la demanda de una forma dinámica y continua durante todo el año y brindar a todos los sectores de la población el acceso al conocimiento, disfrute, y comprensión de las diferentes expresiones artísticas.</t>
  </si>
  <si>
    <t>CULTURA EN MOVIMIENTO</t>
  </si>
  <si>
    <t>E003QC0013 Generar una red que reactive la infraestructura teatral y facilite el acercamiento de espectáculos a los 46 municipios del estado, satisfaciendo la demanda de una forma dinámica y continua durante todo el año y brindar a todos los sectores de la población el acceso al conocimiento, disfrute, y comprensión de las diferentes expresiones artísticas.</t>
  </si>
  <si>
    <t>Espectáculos culturales en todos los municipios: música (tradicional, contemporánea, jazz, rock, flamenco, tango); danza (contemporánea, folclórica, clásica) y teatro orientados al desarrollo de audiencias.</t>
  </si>
  <si>
    <t>QC0013.2402</t>
  </si>
  <si>
    <t>Actividades culturales como conferencias, muestras gastronómicas, eventos escénicos, presentaciones editoriales, todas vinculadas con embajadas internacionales en los foros del IECG ubicados en el estado.</t>
  </si>
  <si>
    <t>A=Actividades culturales realizados</t>
  </si>
  <si>
    <t>Actividades culturales realizadas</t>
  </si>
  <si>
    <t>Actividades culturales realizados</t>
  </si>
  <si>
    <t>QC3209.2401</t>
  </si>
  <si>
    <t>Incrementar la oferta escénica a traves de un mayor número de eventos en los Teatros y Foros Operados por el Instituto Estatal de la Cultura a través de una programación artística para los distintos públicos.</t>
  </si>
  <si>
    <t>PROGRAMACIÓN ARTÍSTICA EN TEATROS</t>
  </si>
  <si>
    <t>E003QC3209 Incrementar la oferta escénica a traves de un mayor número de eventos en los Teatros y Foros Operados por el Instituto Estatal de la Cultura a través de una programación artística para los distintos públicos.</t>
  </si>
  <si>
    <t>Actividades artísticas culturales y escénicas en los teatros y foros operados por el IEC (Música, teatro y danza)</t>
  </si>
  <si>
    <t>A=Actividades artísticas realizados</t>
  </si>
  <si>
    <t>Actividades artísticas realizadas</t>
  </si>
  <si>
    <t>Actividades artísticas realizados</t>
  </si>
  <si>
    <t>QC3209.2402</t>
  </si>
  <si>
    <t>Impulso a la profesionalización de las producciones escénicas locales realizadas por artistas, compañías y colectivos escénicos, a través de asesorías y coaching de producción y dirección, para mejorar la calidad del producto escénico.</t>
  </si>
  <si>
    <t>A=Proyectos atendidos</t>
  </si>
  <si>
    <t>Proyectos atendidos</t>
  </si>
  <si>
    <t>QC3210.2401</t>
  </si>
  <si>
    <t>Difundir, promover y compartir la música barroca buscando la vinculación de la música con la sociedad.</t>
  </si>
  <si>
    <t>FESTIVAL DE MÚSICA BARROCA</t>
  </si>
  <si>
    <t>E003QC3210 Difundir, promover y compartir la música barroca buscando la vinculación de la música con la sociedad.</t>
  </si>
  <si>
    <t>Realizar un Festival con conciertos orientados a la promoción de la música del periodo barroco</t>
  </si>
  <si>
    <t>A=Asistentes a los eventos del festival</t>
  </si>
  <si>
    <t>Asistentes a los eventos del festival</t>
  </si>
  <si>
    <t>QC3210.2402</t>
  </si>
  <si>
    <t>Desarrollo de montaje escénico basado en música de Bach  (danza o teatro cantata escénica)</t>
  </si>
  <si>
    <t>Asistentes al montaje</t>
  </si>
  <si>
    <t>QC3633.2401</t>
  </si>
  <si>
    <t>Fortalecer el quehacer literario de los escritores emergentes a través de actividades que contribuyan al desarrollo de su técnica, y que a su vez estimulen el mercado editorial local y foráneo</t>
  </si>
  <si>
    <t>FORTALECIMIENTO EDITORIAL DEL LIBRO Y LITERATURA DE GUANAJUATO</t>
  </si>
  <si>
    <t>E003QC3633 Fortalecer el quehacer literario de los escritores emergentes a través de actividades que contribuyan al desarrollo de su técnica, y que a su vez estimulen el mercado editorial local y foráneo</t>
  </si>
  <si>
    <t>Edición e impresión de 4 libros sobre el patrimonio cultural, artístico y creativo de Guanajuato</t>
  </si>
  <si>
    <t>A=Ejemplares impresos</t>
  </si>
  <si>
    <t>Ejemplares impresos</t>
  </si>
  <si>
    <t>QC3633.2402</t>
  </si>
  <si>
    <t>Seminarios de creación literaria para profesionalización de la comunidad creadora del estado en los géneros de novela y cuento</t>
  </si>
  <si>
    <t>A=Participantes registrados</t>
  </si>
  <si>
    <t>Participantes registrados</t>
  </si>
  <si>
    <t>QC3432.2302</t>
  </si>
  <si>
    <t>Dotar a la editorial del Instituto Estatal de la Cultura de un espacio y equipamiento necesario para  exhibición, venta, y promoción de libros publicados por Ediciones La Rana.</t>
  </si>
  <si>
    <t>E003QC3432 Fortalecimiento de Ediciones La Rana</t>
  </si>
  <si>
    <t>Remodelación y montaje de exhibidores de libros para su exposición y venta de libros en la librería Fondo Gto, ubicada en el Museo Diego Rivera de la ciudad de Guanajuato</t>
  </si>
  <si>
    <t>A=Librería remodelada</t>
  </si>
  <si>
    <t>Librería remodelada</t>
  </si>
  <si>
    <t>E003QC36962301</t>
  </si>
  <si>
    <t>PROGRAMA DE ESTÍMULOS A LA CREACIÓN Y DESARROLLO ARTÍSTICO</t>
  </si>
  <si>
    <t>E003Q3696 Programa de Estímulos a la Creación y Desarrollo Arístico (PECDA)</t>
  </si>
  <si>
    <t>Cierre administrativo de los estímulos económicos para el desarrollo de proyectos artísticos en alguna de las siguientes disciplinas: artes plásticas, danza, literatura, medios audiovisuales y alternativos, música, patrimonio cultural o teatro.</t>
  </si>
  <si>
    <t>A=Cierre administrativo realizado</t>
  </si>
  <si>
    <t>Cierre administrativo realizado</t>
  </si>
  <si>
    <t>Cierre administrativo</t>
  </si>
  <si>
    <t>QC0012.2401</t>
  </si>
  <si>
    <t>Fortalecimiento y promoción de talentos infantil, juvenil y adultos</t>
  </si>
  <si>
    <t>TALLER SOBRE TÉCNICA MADONNARI</t>
  </si>
  <si>
    <t>E003QC0012 Taller sobre Técnica Madonnari</t>
  </si>
  <si>
    <t>Participación de artistas en el Festival Madonnari 2024, edición XVI, consistente en la exhibición – concurso de arte efímero con la técnica gis pastel sobre piso.</t>
  </si>
  <si>
    <t>A=Participación de artistas de arte urbano en el Festival Madonnari 2023, edición XV</t>
  </si>
  <si>
    <t>Participantes del festival</t>
  </si>
  <si>
    <t xml:space="preserve">Participación de artistas </t>
  </si>
  <si>
    <t>QC0024.2401</t>
  </si>
  <si>
    <t>Consolidar un programa expositivo versátil que propicie el intercambio y difusión de los acervos de los museos del IEC,  así como la obra de artistas locales con trayectoria a través de exposiciones temporales y programas educativos.</t>
  </si>
  <si>
    <t>CIRCUITO  ESTATAL DE EXPOSICIONES</t>
  </si>
  <si>
    <t>E003QC0024 Consolidar un programa expositivo versátil que propicie el intercambio y difusión de los acervos de los museos del IEC,  así como la obra de artistas locales con trayectoria a través de exposiciones temporales y programas educativos.</t>
  </si>
  <si>
    <t>Exposiciones temporales de arte en los Museos administrados por el Instituto Estatal de la Cultura, de diversas disciplinas: pintura, fotografía, escultura, instalación, gráfica.</t>
  </si>
  <si>
    <t>QC0014.2401</t>
  </si>
  <si>
    <t>Lograr el fortalecimiento del patrimonio del Estado incrementando su difusión y conocimiento por parte de la población no solo del Estado si no del país y del extranjero, fortaleciendo el arraigo e identidad de los guanajuatenses.</t>
  </si>
  <si>
    <t>PRESERVACIÓN DE ZONAS ARQUEOLÓGICAS DE GUANAJUATO,</t>
  </si>
  <si>
    <t>E003QC0014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</si>
  <si>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Cañada de la Virgen en San Miguel de Allende tanto de forma presencial como por medios electrónicos</t>
  </si>
  <si>
    <t>A=Personas atendidas de manera presencial y virtual</t>
  </si>
  <si>
    <t>Personas atendidas de manera presencial y virtual</t>
  </si>
  <si>
    <t>QC0014.2402</t>
  </si>
  <si>
    <t>Acciones de preservación de la zona Arqueológica Cañada de la Virgen en San Miguel de Allende</t>
  </si>
  <si>
    <t>A=Intervenciones realizadas</t>
  </si>
  <si>
    <t>Intervenciones realizadas</t>
  </si>
  <si>
    <t>QC0015.2402</t>
  </si>
  <si>
    <t>E003QC0015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</si>
  <si>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El Cóporo en Ocampo, tanto de forma presencial como por medios electrónicos.</t>
  </si>
  <si>
    <t>QC0015.2401</t>
  </si>
  <si>
    <t>Acciones de preservación y rehabilitación de la zona Arqueológica El Cóporo en Ocampo</t>
  </si>
  <si>
    <t>QC0016.2401</t>
  </si>
  <si>
    <t>Realizar trabajos en investigación, restauración, conservación, consolidación y preservación de la zona arqueológica Cerro de los Remedios como patrimonio arqueológico del Estado de Guanajuato</t>
  </si>
  <si>
    <t>E003QC0016 Realizar trabajos en investigación, restauración, conservación, consolidación y preservación de la zona arqueológica Cerro de los Remedios como patrimonio arqueológico del Estado de Guanajuato</t>
  </si>
  <si>
    <t>Acciones de preservación y rehabilitación de la zona arqueológica Cerro de los Remedios, en Comonfort</t>
  </si>
  <si>
    <t>QC0017.2401</t>
  </si>
  <si>
    <t>E003QC0017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</si>
  <si>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Plazuelas en Pénjamo, tanto de forma presencial como por medios electrónicos.</t>
  </si>
  <si>
    <t>QC0017.2402</t>
  </si>
  <si>
    <t>Acciones de preservación y rehabilitación de la zona Arqueológica de Plazuelas, en Pénjamo</t>
  </si>
  <si>
    <t>QC0018.2401</t>
  </si>
  <si>
    <t>E003QC0018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</si>
  <si>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Peralta en Abasolo, tanto de forma presencial como por medios electrónicos.</t>
  </si>
  <si>
    <t>QC0018.2402</t>
  </si>
  <si>
    <t>Acciones de preservación y rehabilitación de la zona Arqueológica Peralta en Abasolo.</t>
  </si>
  <si>
    <t>QC0019.2401</t>
  </si>
  <si>
    <t>E003QC0019 Lograr el fortalecimiento del patrimonio del Estado incrementando su difusión y conocimiento por parte de la población no solo del Estado si no del país y del extranjero, fortaleciendo el arraigo e identidad de los guanajuatenses.</t>
  </si>
  <si>
    <t>Acciones de preservación y rehabilitación de la zona Arqueológica Arroyo seco en Victoria.</t>
  </si>
  <si>
    <t>QC0019.2402</t>
  </si>
  <si>
    <t>Atención a personas para conocer el Sitio Arqueológico Arroyo seco en Victoria, tanto de forma presencial como por medios electrónicos.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</si>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</sst>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8"/>
      <color theme="1"/>
      <name val="Arial"/>
      <family val="2"/>
    </font>
    <font>
      <sz val="11"/>
      <color theme="1"/>
      <name val="Calibri"/>
      <family val="2"/>
      <scheme val="minor"/>
    </font>
    <font>
      <sz val="10"/>
      <name val="Arial"/>
      <family val="2"/>
    </font>
    <font>
      <sz val="8"/>
      <name val="Arial"/>
      <family val="2"/>
    </font>
    <font>
      <b/>
      <sz val="8"/>
      <name val="Arial"/>
      <family val="2"/>
    </font>
    <font>
      <sz val="8"/>
      <color theme="1"/>
      <name val="Arial"/>
      <family val="2"/>
    </font>
    <font>
      <b/>
      <sz val="8"/>
      <color theme="0"/>
      <name val="Arial"/>
      <family val="2"/>
    </font>
    <font>
      <sz val="8"/>
      <color theme="1"/>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12">
    <xf numFmtId="0" fontId="0" fillId="0" borderId="0" xfId="0"/>
    <xf numFmtId="0" fontId="3" fillId="2" borderId="1" xfId="3" applyFont="1" applyFill="1" applyBorder="1" applyAlignment="1" applyProtection="1">
      <alignment horizontal="centerContinuous" vertical="center" wrapText="1"/>
      <protection locked="0"/>
    </xf>
    <xf numFmtId="0" fontId="4" fillId="2" borderId="2" xfId="3" applyFont="1" applyFill="1" applyBorder="1" applyAlignment="1" applyProtection="1">
      <alignment horizontal="centerContinuous" vertical="center" wrapText="1"/>
      <protection locked="0"/>
    </xf>
    <xf numFmtId="164" fontId="4" fillId="2" borderId="2" xfId="1" applyNumberFormat="1" applyFont="1" applyFill="1" applyBorder="1" applyAlignment="1" applyProtection="1">
      <alignment horizontal="centerContinuous" vertical="center" wrapText="1"/>
      <protection locked="0"/>
    </xf>
    <xf numFmtId="0" fontId="4" fillId="2" borderId="3" xfId="3" applyFont="1" applyFill="1" applyBorder="1" applyAlignment="1" applyProtection="1">
      <alignment horizontal="centerContinuous" vertical="center" wrapText="1"/>
      <protection locked="0"/>
    </xf>
    <xf numFmtId="0" fontId="6" fillId="3" borderId="4" xfId="0" applyFont="1" applyFill="1" applyBorder="1" applyAlignment="1">
      <alignment horizontal="centerContinuous"/>
    </xf>
    <xf numFmtId="0" fontId="6" fillId="4" borderId="4" xfId="3" applyFont="1" applyFill="1" applyBorder="1" applyAlignment="1" applyProtection="1">
      <alignment horizontal="centerContinuous" vertical="center" wrapText="1"/>
      <protection locked="0"/>
    </xf>
    <xf numFmtId="0" fontId="6" fillId="5" borderId="4" xfId="0" applyFont="1" applyFill="1" applyBorder="1" applyAlignment="1">
      <alignment horizontal="centerContinuous" vertical="center" wrapText="1"/>
    </xf>
    <xf numFmtId="0" fontId="6" fillId="6" borderId="4" xfId="0" applyFont="1" applyFill="1" applyBorder="1" applyAlignment="1">
      <alignment horizontal="centerContinuous" wrapText="1"/>
    </xf>
    <xf numFmtId="164" fontId="6" fillId="7" borderId="0" xfId="1" applyNumberFormat="1" applyFont="1" applyFill="1" applyAlignment="1">
      <alignment horizontal="centerContinuous" vertical="center" wrapText="1"/>
    </xf>
    <xf numFmtId="0" fontId="6" fillId="7" borderId="0" xfId="4" applyFont="1" applyFill="1" applyAlignment="1">
      <alignment horizontal="centerContinuous" vertical="center" wrapText="1"/>
    </xf>
    <xf numFmtId="0" fontId="6" fillId="3" borderId="5" xfId="0" applyFont="1" applyFill="1" applyBorder="1" applyAlignment="1">
      <alignment horizontal="center" vertical="center" wrapText="1"/>
    </xf>
    <xf numFmtId="4" fontId="6" fillId="4" borderId="5" xfId="4" applyNumberFormat="1" applyFont="1" applyFill="1" applyBorder="1" applyAlignment="1">
      <alignment horizontal="center" vertical="center" wrapText="1"/>
    </xf>
    <xf numFmtId="0" fontId="6" fillId="4" borderId="5" xfId="4"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5" xfId="4" applyFont="1" applyFill="1" applyBorder="1" applyAlignment="1">
      <alignment horizontal="center" vertical="center" wrapText="1"/>
    </xf>
    <xf numFmtId="164" fontId="6" fillId="7" borderId="3" xfId="1" applyNumberFormat="1" applyFont="1" applyFill="1" applyBorder="1" applyAlignment="1">
      <alignment horizontal="center" vertical="center" wrapText="1"/>
    </xf>
    <xf numFmtId="0" fontId="6" fillId="7" borderId="5" xfId="4"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top" wrapText="1"/>
    </xf>
    <xf numFmtId="0" fontId="6" fillId="4" borderId="0" xfId="4" applyFont="1" applyFill="1" applyAlignment="1">
      <alignment horizontal="center" vertical="center" wrapText="1"/>
    </xf>
    <xf numFmtId="0" fontId="6" fillId="5" borderId="0" xfId="0" applyFont="1" applyFill="1" applyAlignment="1">
      <alignment horizontal="center" vertical="center" wrapText="1"/>
    </xf>
    <xf numFmtId="0" fontId="6" fillId="6" borderId="0" xfId="4" applyFont="1" applyFill="1" applyAlignment="1">
      <alignment horizontal="center" vertical="center" wrapText="1"/>
    </xf>
    <xf numFmtId="164" fontId="6" fillId="7" borderId="0" xfId="1" applyNumberFormat="1" applyFont="1" applyFill="1" applyAlignment="1">
      <alignment horizontal="center" vertical="center" wrapText="1"/>
    </xf>
    <xf numFmtId="0" fontId="6" fillId="7" borderId="0" xfId="4" applyFont="1" applyFill="1" applyAlignment="1">
      <alignment horizontal="center" vertical="center" wrapText="1"/>
    </xf>
    <xf numFmtId="0" fontId="0" fillId="0" borderId="5" xfId="0" applyBorder="1" applyAlignment="1">
      <alignment horizontal="center" vertical="top"/>
    </xf>
    <xf numFmtId="0" fontId="0" fillId="0" borderId="5" xfId="0" applyBorder="1" applyAlignment="1" applyProtection="1">
      <alignment horizontal="center" vertical="top"/>
      <protection locked="0"/>
    </xf>
    <xf numFmtId="49" fontId="0" fillId="0" borderId="5" xfId="0" applyNumberFormat="1" applyBorder="1" applyAlignment="1" applyProtection="1">
      <alignment horizontal="left" vertical="center" wrapText="1"/>
      <protection locked="0"/>
    </xf>
    <xf numFmtId="43" fontId="0" fillId="0" borderId="5" xfId="1" applyFont="1" applyFill="1" applyBorder="1" applyAlignment="1" applyProtection="1">
      <alignment vertical="center"/>
      <protection locked="0"/>
    </xf>
    <xf numFmtId="0" fontId="0" fillId="0" borderId="5" xfId="0" applyBorder="1"/>
    <xf numFmtId="0" fontId="0" fillId="0" borderId="5" xfId="0" applyBorder="1" applyProtection="1">
      <protection locked="0"/>
    </xf>
    <xf numFmtId="0" fontId="0" fillId="0" borderId="5" xfId="0" applyBorder="1" applyAlignment="1" applyProtection="1">
      <alignment horizontal="left" vertical="center" wrapText="1"/>
      <protection locked="0"/>
    </xf>
    <xf numFmtId="49" fontId="0" fillId="0" borderId="5" xfId="0" applyNumberFormat="1" applyBorder="1" applyAlignment="1" applyProtection="1">
      <alignment vertical="center" wrapText="1"/>
      <protection locked="0"/>
    </xf>
    <xf numFmtId="0" fontId="0" fillId="0" borderId="5" xfId="0" applyBorder="1" applyAlignment="1" applyProtection="1">
      <alignment horizontal="justify" vertical="top" wrapText="1"/>
      <protection locked="0"/>
    </xf>
    <xf numFmtId="164" fontId="0" fillId="0" borderId="5" xfId="1" applyNumberFormat="1" applyFont="1" applyFill="1" applyBorder="1" applyProtection="1">
      <protection locked="0"/>
    </xf>
    <xf numFmtId="0" fontId="0" fillId="0" borderId="5" xfId="0" applyBorder="1" applyAlignment="1" applyProtection="1">
      <alignment vertical="center" wrapText="1"/>
      <protection locked="0"/>
    </xf>
    <xf numFmtId="10" fontId="5" fillId="0" borderId="5" xfId="2" applyNumberFormat="1"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vertical="center"/>
      <protection locked="0"/>
    </xf>
    <xf numFmtId="43" fontId="0" fillId="0" borderId="5" xfId="0" applyNumberFormat="1" applyBorder="1" applyAlignment="1" applyProtection="1">
      <alignment vertical="center" wrapText="1"/>
      <protection locked="0"/>
    </xf>
    <xf numFmtId="43" fontId="5" fillId="0" borderId="5" xfId="5" applyFont="1" applyFill="1" applyBorder="1" applyAlignment="1" applyProtection="1">
      <alignment horizontal="center" vertical="center"/>
      <protection locked="0"/>
    </xf>
    <xf numFmtId="164" fontId="5" fillId="0" borderId="5" xfId="1" applyNumberFormat="1" applyFont="1" applyFill="1" applyBorder="1" applyAlignment="1" applyProtection="1">
      <alignment horizontal="center" vertical="center"/>
      <protection locked="0"/>
    </xf>
    <xf numFmtId="2" fontId="0" fillId="0" borderId="5" xfId="0" applyNumberFormat="1" applyBorder="1" applyAlignment="1" applyProtection="1">
      <alignment horizontal="center" vertical="center"/>
      <protection locked="0"/>
    </xf>
    <xf numFmtId="0" fontId="7" fillId="0" borderId="5" xfId="0" applyFont="1" applyBorder="1" applyAlignment="1">
      <alignment horizontal="justify" vertical="top" wrapText="1"/>
    </xf>
    <xf numFmtId="0" fontId="0" fillId="0" borderId="5" xfId="0" applyBorder="1" applyAlignment="1" applyProtection="1">
      <alignment horizontal="center" vertical="center"/>
      <protection locked="0"/>
    </xf>
    <xf numFmtId="11" fontId="0" fillId="0" borderId="5" xfId="0" applyNumberFormat="1" applyBorder="1" applyAlignment="1" applyProtection="1">
      <alignment horizontal="left" vertical="center" wrapText="1"/>
      <protection locked="0"/>
    </xf>
    <xf numFmtId="164" fontId="0" fillId="0" borderId="5" xfId="5" applyNumberFormat="1" applyFont="1" applyFill="1" applyBorder="1" applyAlignment="1" applyProtection="1">
      <alignment horizontal="center" vertical="center"/>
      <protection locked="0"/>
    </xf>
    <xf numFmtId="43" fontId="0" fillId="0" borderId="5" xfId="1" applyFont="1" applyFill="1" applyBorder="1" applyAlignment="1" applyProtection="1">
      <alignment horizontal="center" vertical="center"/>
      <protection locked="0"/>
    </xf>
    <xf numFmtId="0" fontId="0" fillId="0" borderId="5" xfId="0" applyBorder="1" applyAlignment="1" applyProtection="1">
      <alignment wrapText="1"/>
      <protection locked="0"/>
    </xf>
    <xf numFmtId="164" fontId="0" fillId="0" borderId="5" xfId="1"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7" xfId="0" applyBorder="1" applyProtection="1">
      <protection locked="0"/>
    </xf>
    <xf numFmtId="43" fontId="0" fillId="0" borderId="7" xfId="1" applyFont="1" applyFill="1" applyBorder="1" applyAlignment="1" applyProtection="1">
      <alignment horizontal="center" vertical="center"/>
      <protection locked="0"/>
    </xf>
    <xf numFmtId="164" fontId="0" fillId="0" borderId="7" xfId="1" applyNumberFormat="1"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protection locked="0"/>
    </xf>
    <xf numFmtId="164" fontId="5" fillId="0" borderId="5" xfId="1" applyNumberFormat="1" applyFont="1" applyFill="1" applyBorder="1" applyAlignment="1" applyProtection="1">
      <alignment horizontal="center"/>
      <protection locked="0"/>
    </xf>
    <xf numFmtId="49" fontId="0" fillId="0" borderId="5" xfId="0" applyNumberFormat="1" applyBorder="1" applyAlignment="1" applyProtection="1">
      <alignment horizontal="center" vertical="center"/>
      <protection locked="0"/>
    </xf>
    <xf numFmtId="43" fontId="0" fillId="0" borderId="5" xfId="1" applyFont="1" applyFill="1" applyBorder="1" applyAlignment="1" applyProtection="1">
      <alignment vertical="center" wrapText="1"/>
      <protection locked="0"/>
    </xf>
    <xf numFmtId="0" fontId="0" fillId="0" borderId="7" xfId="0" applyBorder="1" applyAlignment="1">
      <alignment horizontal="center" vertical="center" wrapText="1"/>
    </xf>
    <xf numFmtId="43" fontId="0" fillId="0" borderId="5" xfId="1" applyFont="1" applyFill="1" applyBorder="1" applyAlignment="1" applyProtection="1">
      <alignment horizontal="center" vertical="center" wrapText="1"/>
      <protection locked="0"/>
    </xf>
    <xf numFmtId="0" fontId="0" fillId="0" borderId="5" xfId="0" applyBorder="1" applyAlignment="1">
      <alignment vertical="center" wrapText="1"/>
    </xf>
    <xf numFmtId="0" fontId="0" fillId="0" borderId="7" xfId="0" applyBorder="1" applyAlignment="1">
      <alignment horizontal="left" vertical="center" wrapText="1"/>
    </xf>
    <xf numFmtId="0" fontId="0" fillId="0" borderId="5" xfId="0" applyBorder="1" applyAlignment="1" applyProtection="1">
      <alignment vertical="top" wrapText="1"/>
      <protection locked="0"/>
    </xf>
    <xf numFmtId="0" fontId="0" fillId="0" borderId="5" xfId="0" applyBorder="1" applyAlignment="1">
      <alignment horizontal="center" vertical="center"/>
    </xf>
    <xf numFmtId="49" fontId="0" fillId="0" borderId="5" xfId="0" applyNumberFormat="1" applyBorder="1" applyAlignment="1" applyProtection="1">
      <alignment horizontal="center" vertical="center" wrapText="1"/>
      <protection locked="0"/>
    </xf>
    <xf numFmtId="43" fontId="0" fillId="0" borderId="5" xfId="1" applyFont="1" applyFill="1" applyBorder="1" applyAlignment="1">
      <alignment horizontal="center" vertical="center" wrapText="1"/>
    </xf>
    <xf numFmtId="43" fontId="0" fillId="0" borderId="5" xfId="1" applyFont="1" applyFill="1" applyBorder="1" applyProtection="1">
      <protection locked="0"/>
    </xf>
    <xf numFmtId="0" fontId="0" fillId="0" borderId="4" xfId="0" applyBorder="1" applyProtection="1">
      <protection locked="0"/>
    </xf>
    <xf numFmtId="0" fontId="0" fillId="0" borderId="4" xfId="0" applyBorder="1" applyAlignment="1" applyProtection="1">
      <alignment horizontal="center" vertical="center"/>
      <protection locked="0"/>
    </xf>
    <xf numFmtId="164" fontId="0" fillId="0" borderId="4" xfId="1" applyNumberFormat="1"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3" fillId="0" borderId="0" xfId="0" applyFont="1" applyProtection="1">
      <protection locked="0"/>
    </xf>
    <xf numFmtId="0" fontId="0" fillId="0" borderId="0" xfId="0" applyProtection="1">
      <protection locked="0"/>
    </xf>
    <xf numFmtId="43" fontId="0" fillId="0" borderId="5" xfId="0" applyNumberFormat="1" applyBorder="1" applyProtection="1">
      <protection locked="0"/>
    </xf>
    <xf numFmtId="164" fontId="0" fillId="0" borderId="0" xfId="1" applyNumberFormat="1" applyFont="1" applyFill="1" applyProtection="1">
      <protection locked="0"/>
    </xf>
    <xf numFmtId="43" fontId="0" fillId="0" borderId="0" xfId="0" applyNumberFormat="1" applyProtection="1">
      <protection locked="0"/>
    </xf>
    <xf numFmtId="43" fontId="0" fillId="0" borderId="0" xfId="1" applyFont="1" applyFill="1" applyProtection="1">
      <protection locked="0"/>
    </xf>
    <xf numFmtId="164" fontId="0" fillId="0" borderId="0" xfId="1" applyNumberFormat="1" applyFont="1" applyProtection="1">
      <protection locked="0"/>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7" xfId="0"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pplyProtection="1">
      <alignment vertical="center" wrapText="1"/>
      <protection locked="0"/>
    </xf>
    <xf numFmtId="0" fontId="0" fillId="0" borderId="5" xfId="0" applyBorder="1" applyAlignment="1">
      <alignment vertical="center" wrapText="1"/>
    </xf>
    <xf numFmtId="0" fontId="0" fillId="0" borderId="8" xfId="0" applyBorder="1" applyAlignment="1">
      <alignment horizontal="center" vertical="center"/>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protection locked="0"/>
    </xf>
    <xf numFmtId="0" fontId="0" fillId="0" borderId="4" xfId="0" applyBorder="1" applyAlignment="1">
      <alignment horizontal="center" vertical="center" wrapText="1"/>
    </xf>
    <xf numFmtId="43" fontId="0" fillId="0" borderId="5" xfId="1" applyFont="1" applyFill="1" applyBorder="1" applyAlignment="1" applyProtection="1">
      <alignment horizontal="center" vertical="center" wrapText="1"/>
      <protection locked="0"/>
    </xf>
    <xf numFmtId="43" fontId="0" fillId="0" borderId="5" xfId="1" applyFont="1" applyFill="1" applyBorder="1"/>
    <xf numFmtId="43" fontId="0" fillId="0" borderId="5" xfId="1" applyFont="1" applyFill="1" applyBorder="1" applyAlignment="1" applyProtection="1">
      <alignment horizontal="left" vertical="center" wrapText="1"/>
      <protection locked="0"/>
    </xf>
    <xf numFmtId="43" fontId="0" fillId="0" borderId="5" xfId="1" applyFont="1" applyFill="1" applyBorder="1" applyAlignment="1">
      <alignment horizontal="left" vertical="center" wrapText="1"/>
    </xf>
    <xf numFmtId="43" fontId="0" fillId="0" borderId="7" xfId="1" applyFont="1" applyFill="1" applyBorder="1" applyAlignment="1" applyProtection="1">
      <alignment horizontal="center" vertical="center" wrapText="1"/>
      <protection locked="0"/>
    </xf>
    <xf numFmtId="43" fontId="0" fillId="0" borderId="8" xfId="1" applyFont="1" applyFill="1" applyBorder="1" applyAlignment="1" applyProtection="1">
      <alignment horizontal="center" vertical="center" wrapText="1"/>
      <protection locked="0"/>
    </xf>
    <xf numFmtId="43" fontId="0" fillId="0" borderId="4" xfId="1" applyFont="1" applyFill="1" applyBorder="1" applyAlignment="1" applyProtection="1">
      <alignment horizontal="center" vertical="center" wrapText="1"/>
      <protection locked="0"/>
    </xf>
    <xf numFmtId="49" fontId="0" fillId="0" borderId="7" xfId="0" applyNumberFormat="1" applyBorder="1" applyAlignment="1" applyProtection="1">
      <alignment vertical="center" wrapText="1"/>
      <protection locked="0"/>
    </xf>
    <xf numFmtId="49" fontId="0" fillId="0" borderId="8" xfId="0" applyNumberFormat="1" applyBorder="1" applyAlignment="1">
      <alignment vertical="center" wrapText="1"/>
    </xf>
    <xf numFmtId="49" fontId="0" fillId="0" borderId="4" xfId="0" applyNumberFormat="1" applyBorder="1" applyAlignment="1">
      <alignment vertical="center" wrapText="1"/>
    </xf>
    <xf numFmtId="0" fontId="0" fillId="0" borderId="8"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center" vertical="top"/>
    </xf>
    <xf numFmtId="49" fontId="0" fillId="0" borderId="5" xfId="0" applyNumberFormat="1" applyBorder="1" applyAlignment="1">
      <alignment horizontal="left" vertical="center" wrapText="1"/>
    </xf>
    <xf numFmtId="0" fontId="0" fillId="0" borderId="8" xfId="0" applyBorder="1" applyAlignment="1">
      <alignment wrapText="1"/>
    </xf>
    <xf numFmtId="0" fontId="0" fillId="0" borderId="4" xfId="0" applyBorder="1" applyAlignment="1">
      <alignment wrapText="1"/>
    </xf>
    <xf numFmtId="49" fontId="0" fillId="0" borderId="5" xfId="0" applyNumberFormat="1" applyBorder="1" applyAlignment="1" applyProtection="1">
      <alignment horizontal="left" vertical="center" wrapText="1"/>
      <protection locked="0"/>
    </xf>
    <xf numFmtId="43" fontId="0" fillId="0" borderId="5" xfId="1" applyFont="1" applyFill="1" applyBorder="1" applyAlignment="1">
      <alignment horizontal="center" vertical="center" wrapText="1"/>
    </xf>
  </cellXfs>
  <cellStyles count="6">
    <cellStyle name="Millares" xfId="1" builtinId="3"/>
    <cellStyle name="Millares 2 22" xfId="5"/>
    <cellStyle name="Normal" xfId="0" builtinId="0"/>
    <cellStyle name="Normal 2 2" xfId="3"/>
    <cellStyle name="Normal_141008Reportes Cuadros Institucionales-sectorialesADV"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40361</xdr:colOff>
      <xdr:row>200</xdr:row>
      <xdr:rowOff>500466</xdr:rowOff>
    </xdr:from>
    <xdr:to>
      <xdr:col>11</xdr:col>
      <xdr:colOff>950242</xdr:colOff>
      <xdr:row>201</xdr:row>
      <xdr:rowOff>589259</xdr:rowOff>
    </xdr:to>
    <xdr:sp macro="" textlink="">
      <xdr:nvSpPr>
        <xdr:cNvPr id="2" name="CuadroTexto 1">
          <a:extLst>
            <a:ext uri="{FF2B5EF4-FFF2-40B4-BE49-F238E27FC236}">
              <a16:creationId xmlns:a16="http://schemas.microsoft.com/office/drawing/2014/main" id="{1761D96C-440E-4497-805C-D23C09298598}"/>
            </a:ext>
          </a:extLst>
        </xdr:cNvPr>
        <xdr:cNvSpPr txBox="1"/>
      </xdr:nvSpPr>
      <xdr:spPr>
        <a:xfrm>
          <a:off x="6215467" y="109715085"/>
          <a:ext cx="5753101" cy="742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  _________________________                                       _______________________________</a:t>
          </a:r>
        </a:p>
        <a:p>
          <a:r>
            <a:rPr lang="es-MX" sz="1100"/>
            <a:t>María Adriana Camarena de Obeso                               Ma. Guadalupe Martha Saucedo Serrano</a:t>
          </a:r>
        </a:p>
        <a:p>
          <a:r>
            <a:rPr lang="es-MX" sz="1100"/>
            <a:t>            Directora General 		</a:t>
          </a:r>
          <a:r>
            <a:rPr lang="es-MX" sz="1100" baseline="0"/>
            <a:t>                 </a:t>
          </a:r>
          <a:r>
            <a:rPr lang="es-MX" sz="1100"/>
            <a:t>Directora de Administración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tabSelected="1" topLeftCell="A188" zoomScale="118" zoomScaleNormal="118" workbookViewId="0">
      <selection activeCell="A197" sqref="A197"/>
    </sheetView>
  </sheetViews>
  <sheetFormatPr baseColWidth="10" defaultColWidth="12" defaultRowHeight="51.75" customHeight="1" x14ac:dyDescent="0.2"/>
  <cols>
    <col min="1" max="1" width="11.5" customWidth="1"/>
    <col min="2" max="2" width="16.83203125" style="72" customWidth="1"/>
    <col min="3" max="3" width="35.83203125" style="72" customWidth="1"/>
    <col min="4" max="4" width="19.83203125" style="72" customWidth="1"/>
    <col min="5" max="5" width="24.1640625" style="72" customWidth="1"/>
    <col min="6" max="7" width="15" style="72" customWidth="1"/>
    <col min="8" max="9" width="14" style="72" customWidth="1"/>
    <col min="10" max="10" width="14.33203125" style="72" customWidth="1"/>
    <col min="11" max="11" width="12.5" style="72" customWidth="1"/>
    <col min="12" max="12" width="22.6640625" style="72" customWidth="1"/>
    <col min="13" max="13" width="44.1640625" style="72" customWidth="1"/>
    <col min="14" max="14" width="44" style="72" customWidth="1"/>
    <col min="15" max="15" width="14.1640625" style="72" customWidth="1"/>
    <col min="16" max="16" width="23.5" style="72" customWidth="1"/>
    <col min="17" max="17" width="42.6640625" style="72" customWidth="1"/>
    <col min="18" max="20" width="12" style="72"/>
    <col min="21" max="21" width="14.33203125" style="77" bestFit="1" customWidth="1"/>
    <col min="22" max="22" width="13" style="72" bestFit="1" customWidth="1"/>
    <col min="23" max="23" width="14.5" customWidth="1"/>
  </cols>
  <sheetData>
    <row r="1" spans="1:23" ht="38.25" customHeight="1" x14ac:dyDescent="0.2">
      <c r="A1" s="1" t="s">
        <v>0</v>
      </c>
      <c r="B1" s="2"/>
      <c r="C1" s="2"/>
      <c r="D1" s="2"/>
      <c r="E1" s="2"/>
      <c r="F1" s="2"/>
      <c r="G1" s="2"/>
      <c r="H1" s="2"/>
      <c r="I1" s="2"/>
      <c r="J1" s="2"/>
      <c r="K1" s="2"/>
      <c r="L1" s="2"/>
      <c r="M1" s="2"/>
      <c r="N1" s="2"/>
      <c r="O1" s="2"/>
      <c r="P1" s="2"/>
      <c r="Q1" s="2"/>
      <c r="R1" s="2"/>
      <c r="S1" s="2"/>
      <c r="T1" s="2"/>
      <c r="U1" s="3"/>
      <c r="V1" s="2"/>
      <c r="W1" s="4"/>
    </row>
    <row r="2" spans="1:23" ht="11.25" x14ac:dyDescent="0.2">
      <c r="A2" s="5" t="s">
        <v>1</v>
      </c>
      <c r="B2" s="5"/>
      <c r="C2" s="5"/>
      <c r="D2" s="5"/>
      <c r="E2" s="5"/>
      <c r="F2" s="6" t="s">
        <v>2</v>
      </c>
      <c r="G2" s="6"/>
      <c r="H2" s="6"/>
      <c r="I2" s="6"/>
      <c r="J2" s="6"/>
      <c r="K2" s="7" t="s">
        <v>3</v>
      </c>
      <c r="L2" s="7"/>
      <c r="M2" s="7"/>
      <c r="N2" s="8" t="s">
        <v>4</v>
      </c>
      <c r="O2" s="8"/>
      <c r="P2" s="8"/>
      <c r="Q2" s="8"/>
      <c r="R2" s="8"/>
      <c r="S2" s="8"/>
      <c r="T2" s="8"/>
      <c r="U2" s="9" t="s">
        <v>5</v>
      </c>
      <c r="V2" s="10"/>
      <c r="W2" s="10"/>
    </row>
    <row r="3" spans="1:23" ht="51.75" customHeight="1" x14ac:dyDescent="0.2">
      <c r="A3" s="11" t="s">
        <v>6</v>
      </c>
      <c r="B3" s="11" t="s">
        <v>7</v>
      </c>
      <c r="C3" s="11" t="s">
        <v>8</v>
      </c>
      <c r="D3" s="11" t="s">
        <v>9</v>
      </c>
      <c r="E3" s="11" t="s">
        <v>10</v>
      </c>
      <c r="F3" s="12" t="s">
        <v>11</v>
      </c>
      <c r="G3" s="12" t="s">
        <v>12</v>
      </c>
      <c r="H3" s="12" t="s">
        <v>13</v>
      </c>
      <c r="I3" s="13" t="s">
        <v>14</v>
      </c>
      <c r="J3" s="13" t="s">
        <v>15</v>
      </c>
      <c r="K3" s="14" t="s">
        <v>16</v>
      </c>
      <c r="L3" s="14" t="s">
        <v>17</v>
      </c>
      <c r="M3" s="14" t="s">
        <v>18</v>
      </c>
      <c r="N3" s="15" t="s">
        <v>19</v>
      </c>
      <c r="O3" s="15" t="s">
        <v>20</v>
      </c>
      <c r="P3" s="15" t="s">
        <v>21</v>
      </c>
      <c r="Q3" s="15" t="s">
        <v>22</v>
      </c>
      <c r="R3" s="15" t="s">
        <v>23</v>
      </c>
      <c r="S3" s="15" t="s">
        <v>24</v>
      </c>
      <c r="T3" s="15" t="s">
        <v>25</v>
      </c>
      <c r="U3" s="16" t="s">
        <v>26</v>
      </c>
      <c r="V3" s="17" t="s">
        <v>27</v>
      </c>
      <c r="W3" s="17" t="s">
        <v>28</v>
      </c>
    </row>
    <row r="4" spans="1:23" ht="11.25" x14ac:dyDescent="0.2">
      <c r="A4" s="18">
        <v>1</v>
      </c>
      <c r="B4" s="19">
        <v>2</v>
      </c>
      <c r="C4" s="18">
        <v>3</v>
      </c>
      <c r="D4" s="20">
        <v>4</v>
      </c>
      <c r="E4" s="18">
        <v>5</v>
      </c>
      <c r="F4" s="21">
        <v>6</v>
      </c>
      <c r="G4" s="21">
        <v>7</v>
      </c>
      <c r="H4" s="21">
        <v>8</v>
      </c>
      <c r="I4" s="21">
        <v>9</v>
      </c>
      <c r="J4" s="21">
        <v>10</v>
      </c>
      <c r="K4" s="22">
        <v>11</v>
      </c>
      <c r="L4" s="22">
        <v>12</v>
      </c>
      <c r="M4" s="22">
        <v>13</v>
      </c>
      <c r="N4" s="23">
        <v>14</v>
      </c>
      <c r="O4" s="23">
        <v>15</v>
      </c>
      <c r="P4" s="23">
        <v>16</v>
      </c>
      <c r="Q4" s="23">
        <v>17</v>
      </c>
      <c r="R4" s="23">
        <v>18</v>
      </c>
      <c r="S4" s="23">
        <v>19</v>
      </c>
      <c r="T4" s="23">
        <v>20</v>
      </c>
      <c r="U4" s="24">
        <v>21</v>
      </c>
      <c r="V4" s="25">
        <v>22</v>
      </c>
      <c r="W4" s="25">
        <v>23</v>
      </c>
    </row>
    <row r="5" spans="1:23" ht="67.5" x14ac:dyDescent="0.2">
      <c r="A5" s="26" t="s">
        <v>29</v>
      </c>
      <c r="B5" s="27" t="s">
        <v>30</v>
      </c>
      <c r="C5" s="28" t="s">
        <v>31</v>
      </c>
      <c r="D5" s="26">
        <v>242</v>
      </c>
      <c r="E5" s="27" t="s">
        <v>32</v>
      </c>
      <c r="F5" s="29"/>
      <c r="G5" s="29"/>
      <c r="H5" s="29"/>
      <c r="I5" s="29"/>
      <c r="J5" s="29"/>
      <c r="K5" s="30" t="s">
        <v>33</v>
      </c>
      <c r="L5" s="31" t="s">
        <v>34</v>
      </c>
      <c r="M5" s="32" t="s">
        <v>35</v>
      </c>
      <c r="N5" s="33" t="s">
        <v>36</v>
      </c>
      <c r="O5" s="31" t="s">
        <v>34</v>
      </c>
      <c r="P5" s="34" t="s">
        <v>37</v>
      </c>
      <c r="Q5" s="34" t="s">
        <v>38</v>
      </c>
      <c r="R5" t="s">
        <v>39</v>
      </c>
      <c r="S5" t="s">
        <v>39</v>
      </c>
      <c r="T5" s="31">
        <v>0</v>
      </c>
      <c r="U5" s="35" t="s">
        <v>40</v>
      </c>
      <c r="V5" s="31" t="s">
        <v>40</v>
      </c>
      <c r="W5" s="30" t="s">
        <v>41</v>
      </c>
    </row>
    <row r="6" spans="1:23" ht="33.75" x14ac:dyDescent="0.2">
      <c r="A6" s="26" t="s">
        <v>29</v>
      </c>
      <c r="B6" s="27" t="s">
        <v>30</v>
      </c>
      <c r="C6" s="28" t="s">
        <v>31</v>
      </c>
      <c r="D6" s="26">
        <v>242</v>
      </c>
      <c r="E6" s="27" t="s">
        <v>42</v>
      </c>
      <c r="F6" s="29">
        <v>255843043.13999999</v>
      </c>
      <c r="G6" s="29">
        <v>336757219.75</v>
      </c>
      <c r="H6" s="29">
        <v>48821920.789999999</v>
      </c>
      <c r="I6" s="29">
        <v>48821920.789999999</v>
      </c>
      <c r="J6" s="29">
        <v>40309295.880000003</v>
      </c>
      <c r="K6" s="30" t="s">
        <v>33</v>
      </c>
      <c r="L6" s="31" t="s">
        <v>43</v>
      </c>
      <c r="M6" s="28" t="s">
        <v>44</v>
      </c>
      <c r="N6" s="36" t="s">
        <v>45</v>
      </c>
      <c r="O6" s="31" t="s">
        <v>43</v>
      </c>
      <c r="P6" s="34" t="s">
        <v>46</v>
      </c>
      <c r="Q6" s="34" t="s">
        <v>45</v>
      </c>
      <c r="R6" s="37">
        <f>((6051066/5762920-1))</f>
        <v>5.0000000000000044E-2</v>
      </c>
      <c r="S6" s="37">
        <f>((6051066/5762920-1))</f>
        <v>5.0000000000000044E-2</v>
      </c>
      <c r="T6" s="37"/>
      <c r="U6" s="38">
        <v>6051066</v>
      </c>
      <c r="V6" s="38">
        <v>5762920</v>
      </c>
      <c r="W6" s="36" t="s">
        <v>47</v>
      </c>
    </row>
    <row r="7" spans="1:23" ht="33.75" x14ac:dyDescent="0.2">
      <c r="A7" s="26" t="s">
        <v>29</v>
      </c>
      <c r="B7" s="27" t="s">
        <v>30</v>
      </c>
      <c r="C7" s="28" t="s">
        <v>44</v>
      </c>
      <c r="D7" s="26">
        <v>242</v>
      </c>
      <c r="E7" s="27" t="s">
        <v>42</v>
      </c>
      <c r="F7" s="36" t="s">
        <v>40</v>
      </c>
      <c r="G7" s="39"/>
      <c r="H7" s="36" t="s">
        <v>40</v>
      </c>
      <c r="I7" s="36" t="s">
        <v>40</v>
      </c>
      <c r="J7" s="36" t="s">
        <v>40</v>
      </c>
      <c r="K7" s="30" t="s">
        <v>33</v>
      </c>
      <c r="L7" s="31" t="s">
        <v>43</v>
      </c>
      <c r="M7" s="28" t="s">
        <v>44</v>
      </c>
      <c r="N7" s="36" t="s">
        <v>48</v>
      </c>
      <c r="O7" s="31" t="s">
        <v>43</v>
      </c>
      <c r="P7" s="34" t="s">
        <v>46</v>
      </c>
      <c r="Q7" s="36" t="s">
        <v>48</v>
      </c>
      <c r="R7" s="40">
        <f>((605000/550000)-1)*100</f>
        <v>10.000000000000009</v>
      </c>
      <c r="S7" s="40">
        <f>((605000/550000)-1)*100</f>
        <v>10.000000000000009</v>
      </c>
      <c r="T7" s="40"/>
      <c r="U7" s="41">
        <v>605000</v>
      </c>
      <c r="V7" s="41">
        <v>550000</v>
      </c>
      <c r="W7" s="36" t="s">
        <v>47</v>
      </c>
    </row>
    <row r="8" spans="1:23" ht="45" x14ac:dyDescent="0.2">
      <c r="A8" s="26" t="s">
        <v>29</v>
      </c>
      <c r="B8" s="27" t="s">
        <v>30</v>
      </c>
      <c r="C8" s="28" t="s">
        <v>44</v>
      </c>
      <c r="D8" s="26">
        <v>242</v>
      </c>
      <c r="E8" s="27" t="s">
        <v>42</v>
      </c>
      <c r="F8" s="36" t="s">
        <v>40</v>
      </c>
      <c r="G8" s="36" t="s">
        <v>40</v>
      </c>
      <c r="H8" s="36" t="s">
        <v>40</v>
      </c>
      <c r="I8" s="36" t="s">
        <v>40</v>
      </c>
      <c r="J8" s="36" t="s">
        <v>40</v>
      </c>
      <c r="K8" s="30" t="s">
        <v>33</v>
      </c>
      <c r="L8" s="31" t="s">
        <v>43</v>
      </c>
      <c r="M8" s="28" t="s">
        <v>44</v>
      </c>
      <c r="N8" s="36" t="s">
        <v>49</v>
      </c>
      <c r="O8" s="31" t="s">
        <v>43</v>
      </c>
      <c r="P8" s="34" t="s">
        <v>46</v>
      </c>
      <c r="Q8" s="36" t="s">
        <v>49</v>
      </c>
      <c r="R8" s="40">
        <f>((2776/2643)-1)*100</f>
        <v>5.0321604237608675</v>
      </c>
      <c r="S8" s="40">
        <f>((2776/2643)-1)*100</f>
        <v>5.0321604237608675</v>
      </c>
      <c r="T8" s="40">
        <v>0</v>
      </c>
      <c r="U8" s="41">
        <v>2776</v>
      </c>
      <c r="V8" s="41">
        <v>2643</v>
      </c>
      <c r="W8" s="36" t="s">
        <v>50</v>
      </c>
    </row>
    <row r="9" spans="1:23" ht="33.75" x14ac:dyDescent="0.2">
      <c r="A9" s="26" t="s">
        <v>29</v>
      </c>
      <c r="B9" s="27" t="s">
        <v>30</v>
      </c>
      <c r="C9" s="28" t="s">
        <v>44</v>
      </c>
      <c r="D9" s="26">
        <v>242</v>
      </c>
      <c r="E9" s="27" t="s">
        <v>42</v>
      </c>
      <c r="F9" s="36" t="s">
        <v>40</v>
      </c>
      <c r="G9" s="36" t="s">
        <v>40</v>
      </c>
      <c r="H9" s="36" t="s">
        <v>40</v>
      </c>
      <c r="I9" s="36" t="s">
        <v>40</v>
      </c>
      <c r="J9" s="36" t="s">
        <v>40</v>
      </c>
      <c r="K9" s="30" t="s">
        <v>33</v>
      </c>
      <c r="L9" s="31" t="s">
        <v>43</v>
      </c>
      <c r="M9" s="28" t="s">
        <v>44</v>
      </c>
      <c r="N9" s="36" t="s">
        <v>51</v>
      </c>
      <c r="O9" s="31" t="s">
        <v>43</v>
      </c>
      <c r="P9" s="34" t="s">
        <v>52</v>
      </c>
      <c r="Q9" s="36" t="s">
        <v>51</v>
      </c>
      <c r="R9" s="40">
        <f>(16/20)*100</f>
        <v>80</v>
      </c>
      <c r="S9" s="40">
        <f>(16/20)*100</f>
        <v>80</v>
      </c>
      <c r="T9" s="40">
        <v>0</v>
      </c>
      <c r="U9" s="41">
        <v>16</v>
      </c>
      <c r="V9" s="41">
        <v>20</v>
      </c>
      <c r="W9" s="36" t="s">
        <v>53</v>
      </c>
    </row>
    <row r="10" spans="1:23" ht="33.75" x14ac:dyDescent="0.2">
      <c r="A10" s="26" t="s">
        <v>29</v>
      </c>
      <c r="B10" s="27" t="s">
        <v>30</v>
      </c>
      <c r="C10" s="28" t="s">
        <v>44</v>
      </c>
      <c r="D10" s="26">
        <v>242</v>
      </c>
      <c r="E10" s="27" t="s">
        <v>42</v>
      </c>
      <c r="F10" s="36" t="s">
        <v>40</v>
      </c>
      <c r="G10" s="36" t="s">
        <v>40</v>
      </c>
      <c r="H10" s="36" t="s">
        <v>40</v>
      </c>
      <c r="I10" s="36" t="s">
        <v>40</v>
      </c>
      <c r="J10" s="36" t="s">
        <v>40</v>
      </c>
      <c r="K10" s="30" t="s">
        <v>33</v>
      </c>
      <c r="L10" s="31" t="s">
        <v>43</v>
      </c>
      <c r="M10" s="28" t="s">
        <v>44</v>
      </c>
      <c r="N10" s="36" t="s">
        <v>54</v>
      </c>
      <c r="O10" s="31" t="s">
        <v>43</v>
      </c>
      <c r="P10" s="34" t="s">
        <v>46</v>
      </c>
      <c r="Q10" s="36" t="s">
        <v>54</v>
      </c>
      <c r="R10" s="40">
        <f>((31106/30200)-1)*100</f>
        <v>3.0000000000000027</v>
      </c>
      <c r="S10" s="40">
        <f>((31106/30200)-1)*100</f>
        <v>3.0000000000000027</v>
      </c>
      <c r="T10" s="40"/>
      <c r="U10" s="41">
        <v>31106</v>
      </c>
      <c r="V10" s="41">
        <v>30200</v>
      </c>
      <c r="W10" s="36" t="s">
        <v>50</v>
      </c>
    </row>
    <row r="11" spans="1:23" ht="45" x14ac:dyDescent="0.2">
      <c r="A11" s="26" t="s">
        <v>29</v>
      </c>
      <c r="B11" s="27" t="s">
        <v>30</v>
      </c>
      <c r="C11" s="28" t="s">
        <v>44</v>
      </c>
      <c r="D11" s="26">
        <v>242</v>
      </c>
      <c r="E11" s="27" t="s">
        <v>42</v>
      </c>
      <c r="F11" s="36" t="s">
        <v>40</v>
      </c>
      <c r="G11" s="36" t="s">
        <v>40</v>
      </c>
      <c r="H11" s="36" t="s">
        <v>40</v>
      </c>
      <c r="I11" s="36" t="s">
        <v>40</v>
      </c>
      <c r="J11" s="36" t="s">
        <v>40</v>
      </c>
      <c r="K11" s="30" t="s">
        <v>33</v>
      </c>
      <c r="L11" s="31" t="s">
        <v>43</v>
      </c>
      <c r="M11" s="28" t="s">
        <v>44</v>
      </c>
      <c r="N11" s="36" t="s">
        <v>55</v>
      </c>
      <c r="O11" s="31" t="s">
        <v>43</v>
      </c>
      <c r="P11" s="34" t="s">
        <v>46</v>
      </c>
      <c r="Q11" s="36" t="s">
        <v>55</v>
      </c>
      <c r="R11" s="40">
        <f>((105/100)-1)*100</f>
        <v>5.0000000000000044</v>
      </c>
      <c r="S11" s="40">
        <f>((105/100)-1)*100</f>
        <v>5.0000000000000044</v>
      </c>
      <c r="T11" s="40">
        <f>((139/100)-1)*100</f>
        <v>38.999999999999993</v>
      </c>
      <c r="U11" s="41">
        <v>134</v>
      </c>
      <c r="V11" s="41">
        <v>100</v>
      </c>
      <c r="W11" s="36" t="s">
        <v>50</v>
      </c>
    </row>
    <row r="12" spans="1:23" ht="33.75" x14ac:dyDescent="0.2">
      <c r="A12" s="26" t="s">
        <v>29</v>
      </c>
      <c r="B12" s="27" t="s">
        <v>30</v>
      </c>
      <c r="C12" s="32" t="s">
        <v>56</v>
      </c>
      <c r="D12" s="26">
        <v>242</v>
      </c>
      <c r="E12" s="27" t="s">
        <v>42</v>
      </c>
      <c r="F12" s="36" t="s">
        <v>40</v>
      </c>
      <c r="G12" s="36" t="s">
        <v>40</v>
      </c>
      <c r="H12" s="36" t="s">
        <v>40</v>
      </c>
      <c r="I12" s="36" t="s">
        <v>40</v>
      </c>
      <c r="J12" s="36" t="s">
        <v>40</v>
      </c>
      <c r="K12" s="30" t="s">
        <v>33</v>
      </c>
      <c r="L12" s="31" t="s">
        <v>57</v>
      </c>
      <c r="M12" s="32" t="s">
        <v>56</v>
      </c>
      <c r="N12" s="36" t="s">
        <v>58</v>
      </c>
      <c r="O12" s="31" t="s">
        <v>57</v>
      </c>
      <c r="P12" s="34" t="s">
        <v>37</v>
      </c>
      <c r="Q12" s="36" t="s">
        <v>58</v>
      </c>
      <c r="R12" s="40">
        <f>46350/720</f>
        <v>64.375</v>
      </c>
      <c r="S12" s="40">
        <f>46350/720</f>
        <v>64.375</v>
      </c>
      <c r="T12" s="40">
        <f>19057/720</f>
        <v>26.468055555555555</v>
      </c>
      <c r="U12" s="41">
        <v>46350</v>
      </c>
      <c r="V12" s="41">
        <v>720</v>
      </c>
      <c r="W12" s="36" t="s">
        <v>59</v>
      </c>
    </row>
    <row r="13" spans="1:23" ht="45" x14ac:dyDescent="0.2">
      <c r="A13" s="26" t="s">
        <v>29</v>
      </c>
      <c r="B13" s="27" t="s">
        <v>30</v>
      </c>
      <c r="C13" s="32" t="s">
        <v>56</v>
      </c>
      <c r="D13" s="26">
        <v>242</v>
      </c>
      <c r="E13" s="27" t="s">
        <v>42</v>
      </c>
      <c r="F13" s="36" t="s">
        <v>40</v>
      </c>
      <c r="G13" s="36" t="s">
        <v>40</v>
      </c>
      <c r="H13" s="36" t="s">
        <v>40</v>
      </c>
      <c r="I13" s="36" t="s">
        <v>40</v>
      </c>
      <c r="J13" s="36" t="s">
        <v>40</v>
      </c>
      <c r="K13" s="30" t="s">
        <v>33</v>
      </c>
      <c r="L13" s="31" t="s">
        <v>57</v>
      </c>
      <c r="M13" s="32" t="s">
        <v>56</v>
      </c>
      <c r="N13" s="36" t="s">
        <v>60</v>
      </c>
      <c r="O13" s="31" t="s">
        <v>57</v>
      </c>
      <c r="P13" s="34" t="s">
        <v>46</v>
      </c>
      <c r="Q13" s="36" t="s">
        <v>60</v>
      </c>
      <c r="R13" s="42">
        <f>((220000/195000)-1)*100</f>
        <v>12.820512820512819</v>
      </c>
      <c r="S13" s="42">
        <f>((220000/195000)-1)*100</f>
        <v>12.820512820512819</v>
      </c>
      <c r="T13" s="42"/>
      <c r="U13" s="38">
        <v>220000</v>
      </c>
      <c r="V13" s="38">
        <v>195000</v>
      </c>
      <c r="W13" s="36" t="s">
        <v>61</v>
      </c>
    </row>
    <row r="14" spans="1:23" ht="22.5" x14ac:dyDescent="0.2">
      <c r="A14" s="26" t="s">
        <v>29</v>
      </c>
      <c r="B14" s="27" t="s">
        <v>30</v>
      </c>
      <c r="C14" s="32" t="s">
        <v>62</v>
      </c>
      <c r="D14" s="26">
        <v>242</v>
      </c>
      <c r="E14" s="27" t="s">
        <v>42</v>
      </c>
      <c r="F14" s="36" t="s">
        <v>40</v>
      </c>
      <c r="G14" s="36" t="s">
        <v>40</v>
      </c>
      <c r="H14" s="36" t="s">
        <v>40</v>
      </c>
      <c r="I14" s="36" t="s">
        <v>40</v>
      </c>
      <c r="J14" s="36" t="s">
        <v>40</v>
      </c>
      <c r="K14" s="30" t="s">
        <v>33</v>
      </c>
      <c r="L14" s="31" t="s">
        <v>57</v>
      </c>
      <c r="M14" s="32" t="s">
        <v>62</v>
      </c>
      <c r="N14" s="36" t="s">
        <v>63</v>
      </c>
      <c r="O14" s="31" t="s">
        <v>57</v>
      </c>
      <c r="P14" s="43" t="s">
        <v>52</v>
      </c>
      <c r="Q14" s="36" t="s">
        <v>63</v>
      </c>
      <c r="R14" s="44">
        <f>100/100*100</f>
        <v>100</v>
      </c>
      <c r="S14" s="44">
        <f>100/100*100</f>
        <v>100</v>
      </c>
      <c r="T14" s="44"/>
      <c r="U14" s="38">
        <v>100</v>
      </c>
      <c r="V14" s="38">
        <v>100</v>
      </c>
      <c r="W14" s="36" t="s">
        <v>64</v>
      </c>
    </row>
    <row r="15" spans="1:23" ht="51.75" customHeight="1" x14ac:dyDescent="0.2">
      <c r="A15" s="26" t="s">
        <v>29</v>
      </c>
      <c r="B15" s="27" t="s">
        <v>30</v>
      </c>
      <c r="C15" s="45" t="s">
        <v>65</v>
      </c>
      <c r="D15" s="26">
        <v>242</v>
      </c>
      <c r="E15" s="27" t="s">
        <v>42</v>
      </c>
      <c r="F15" s="36" t="s">
        <v>40</v>
      </c>
      <c r="G15" s="36" t="s">
        <v>40</v>
      </c>
      <c r="H15" s="36" t="s">
        <v>40</v>
      </c>
      <c r="I15" s="36" t="s">
        <v>40</v>
      </c>
      <c r="J15" s="36" t="s">
        <v>40</v>
      </c>
      <c r="K15" s="30" t="s">
        <v>33</v>
      </c>
      <c r="L15" s="31" t="s">
        <v>57</v>
      </c>
      <c r="M15" s="45" t="s">
        <v>65</v>
      </c>
      <c r="N15" s="36" t="s">
        <v>66</v>
      </c>
      <c r="O15" s="31" t="s">
        <v>57</v>
      </c>
      <c r="P15" s="34" t="s">
        <v>52</v>
      </c>
      <c r="Q15" s="36" t="s">
        <v>66</v>
      </c>
      <c r="R15" s="46">
        <f>(1500000/1500000)*100</f>
        <v>100</v>
      </c>
      <c r="S15" s="46">
        <f>(1500000/1500000)*100</f>
        <v>100</v>
      </c>
      <c r="T15" s="46">
        <f>(322245/1500000)*100</f>
        <v>21.483000000000001</v>
      </c>
      <c r="U15" s="38">
        <v>1500000</v>
      </c>
      <c r="V15" s="38">
        <v>1500000</v>
      </c>
      <c r="W15" s="36" t="s">
        <v>67</v>
      </c>
    </row>
    <row r="16" spans="1:23" ht="51.75" customHeight="1" x14ac:dyDescent="0.2">
      <c r="A16" s="26" t="s">
        <v>29</v>
      </c>
      <c r="B16" s="27" t="s">
        <v>30</v>
      </c>
      <c r="C16" s="45" t="s">
        <v>65</v>
      </c>
      <c r="D16" s="26">
        <v>242</v>
      </c>
      <c r="E16" s="27" t="s">
        <v>42</v>
      </c>
      <c r="F16" s="36" t="s">
        <v>40</v>
      </c>
      <c r="G16" s="36" t="s">
        <v>40</v>
      </c>
      <c r="H16" s="36" t="s">
        <v>40</v>
      </c>
      <c r="I16" s="36" t="s">
        <v>40</v>
      </c>
      <c r="J16" s="36" t="s">
        <v>40</v>
      </c>
      <c r="K16" s="30" t="s">
        <v>33</v>
      </c>
      <c r="L16" s="31" t="s">
        <v>57</v>
      </c>
      <c r="M16" s="45" t="s">
        <v>65</v>
      </c>
      <c r="N16" s="36" t="s">
        <v>68</v>
      </c>
      <c r="O16" s="31" t="s">
        <v>57</v>
      </c>
      <c r="P16" s="34" t="s">
        <v>52</v>
      </c>
      <c r="Q16" s="36" t="s">
        <v>68</v>
      </c>
      <c r="R16" s="47">
        <f>(46/46)*100</f>
        <v>100</v>
      </c>
      <c r="S16" s="47">
        <f>(46/46)*100</f>
        <v>100</v>
      </c>
      <c r="T16" s="47">
        <f>(20/46)*100</f>
        <v>43.478260869565219</v>
      </c>
      <c r="U16" s="38">
        <v>46</v>
      </c>
      <c r="V16" s="38">
        <v>46</v>
      </c>
      <c r="W16" s="36" t="s">
        <v>69</v>
      </c>
    </row>
    <row r="17" spans="1:23" ht="51.75" customHeight="1" x14ac:dyDescent="0.2">
      <c r="A17" s="26" t="s">
        <v>29</v>
      </c>
      <c r="B17" s="27" t="s">
        <v>30</v>
      </c>
      <c r="C17" s="45" t="s">
        <v>65</v>
      </c>
      <c r="D17" s="26">
        <v>242</v>
      </c>
      <c r="E17" s="27" t="s">
        <v>42</v>
      </c>
      <c r="F17" s="36" t="s">
        <v>40</v>
      </c>
      <c r="G17" s="36" t="s">
        <v>40</v>
      </c>
      <c r="H17" s="36" t="s">
        <v>40</v>
      </c>
      <c r="I17" s="36" t="s">
        <v>40</v>
      </c>
      <c r="J17" s="36" t="s">
        <v>40</v>
      </c>
      <c r="K17" s="30" t="s">
        <v>33</v>
      </c>
      <c r="L17" s="31" t="s">
        <v>57</v>
      </c>
      <c r="M17" s="45" t="s">
        <v>65</v>
      </c>
      <c r="N17" s="36" t="s">
        <v>70</v>
      </c>
      <c r="O17" s="31" t="s">
        <v>57</v>
      </c>
      <c r="P17" s="34" t="s">
        <v>46</v>
      </c>
      <c r="Q17" s="36" t="s">
        <v>70</v>
      </c>
      <c r="R17" s="42">
        <f>((32045/18850)-1)*100</f>
        <v>70</v>
      </c>
      <c r="S17" s="42">
        <f>((32045/18850)-1)*100</f>
        <v>70</v>
      </c>
      <c r="T17" s="42">
        <f>((37527/18850)-1)*100</f>
        <v>99.08222811671088</v>
      </c>
      <c r="U17" s="38">
        <v>32045</v>
      </c>
      <c r="V17" s="38">
        <v>18850</v>
      </c>
      <c r="W17" s="36" t="s">
        <v>50</v>
      </c>
    </row>
    <row r="18" spans="1:23" ht="51.75" customHeight="1" x14ac:dyDescent="0.2">
      <c r="A18" s="26" t="s">
        <v>29</v>
      </c>
      <c r="B18" s="27" t="s">
        <v>30</v>
      </c>
      <c r="C18" s="32" t="s">
        <v>71</v>
      </c>
      <c r="D18" s="26">
        <v>242</v>
      </c>
      <c r="E18" s="27" t="s">
        <v>42</v>
      </c>
      <c r="F18" s="36" t="s">
        <v>40</v>
      </c>
      <c r="G18" s="36" t="s">
        <v>40</v>
      </c>
      <c r="H18" s="36" t="s">
        <v>40</v>
      </c>
      <c r="I18" s="36" t="s">
        <v>40</v>
      </c>
      <c r="J18" s="36" t="s">
        <v>40</v>
      </c>
      <c r="K18" s="30" t="s">
        <v>33</v>
      </c>
      <c r="L18" s="31" t="s">
        <v>57</v>
      </c>
      <c r="M18" s="32" t="s">
        <v>71</v>
      </c>
      <c r="N18" s="36" t="s">
        <v>72</v>
      </c>
      <c r="O18" s="31" t="s">
        <v>57</v>
      </c>
      <c r="P18" s="34" t="s">
        <v>46</v>
      </c>
      <c r="Q18" s="36" t="s">
        <v>72</v>
      </c>
      <c r="R18" s="42">
        <f>((8930/8500)-1)*100</f>
        <v>5.0588235294117601</v>
      </c>
      <c r="S18" s="42">
        <f>((8930/8500)-1)*100</f>
        <v>5.0588235294117601</v>
      </c>
      <c r="T18" s="42"/>
      <c r="U18" s="38">
        <v>8930</v>
      </c>
      <c r="V18" s="38">
        <v>8500</v>
      </c>
      <c r="W18" s="36" t="s">
        <v>47</v>
      </c>
    </row>
    <row r="19" spans="1:23" ht="51.75" customHeight="1" x14ac:dyDescent="0.2">
      <c r="A19" s="26" t="s">
        <v>29</v>
      </c>
      <c r="B19" s="27" t="s">
        <v>30</v>
      </c>
      <c r="C19" s="32" t="s">
        <v>73</v>
      </c>
      <c r="D19" s="26">
        <v>242</v>
      </c>
      <c r="E19" s="27" t="s">
        <v>42</v>
      </c>
      <c r="F19" s="36" t="s">
        <v>40</v>
      </c>
      <c r="G19" s="36" t="s">
        <v>40</v>
      </c>
      <c r="H19" s="36" t="s">
        <v>40</v>
      </c>
      <c r="I19" s="36" t="s">
        <v>40</v>
      </c>
      <c r="J19" s="36" t="s">
        <v>40</v>
      </c>
      <c r="K19" s="30" t="s">
        <v>33</v>
      </c>
      <c r="L19" s="31" t="s">
        <v>57</v>
      </c>
      <c r="M19" s="32" t="s">
        <v>73</v>
      </c>
      <c r="N19" s="36" t="s">
        <v>74</v>
      </c>
      <c r="O19" s="31" t="s">
        <v>57</v>
      </c>
      <c r="P19" s="34" t="s">
        <v>52</v>
      </c>
      <c r="Q19" s="36" t="s">
        <v>74</v>
      </c>
      <c r="R19" s="40">
        <f>(4/4)*100</f>
        <v>100</v>
      </c>
      <c r="S19" s="40">
        <f>(4/4)*100</f>
        <v>100</v>
      </c>
      <c r="T19" s="40">
        <f>(0.25/4)*100</f>
        <v>6.25</v>
      </c>
      <c r="U19" s="41">
        <v>4</v>
      </c>
      <c r="V19" s="41">
        <v>4</v>
      </c>
      <c r="W19" s="36" t="s">
        <v>53</v>
      </c>
    </row>
    <row r="20" spans="1:23" ht="51.75" customHeight="1" x14ac:dyDescent="0.2">
      <c r="A20" s="26" t="s">
        <v>29</v>
      </c>
      <c r="B20" s="27" t="s">
        <v>30</v>
      </c>
      <c r="C20" s="32" t="s">
        <v>73</v>
      </c>
      <c r="D20" s="26">
        <v>242</v>
      </c>
      <c r="E20" s="27" t="s">
        <v>42</v>
      </c>
      <c r="F20" s="36" t="s">
        <v>40</v>
      </c>
      <c r="G20" s="36" t="s">
        <v>40</v>
      </c>
      <c r="H20" s="36" t="s">
        <v>40</v>
      </c>
      <c r="I20" s="36" t="s">
        <v>40</v>
      </c>
      <c r="J20" s="36" t="s">
        <v>40</v>
      </c>
      <c r="K20" s="30" t="s">
        <v>33</v>
      </c>
      <c r="L20" s="31" t="s">
        <v>57</v>
      </c>
      <c r="M20" s="32" t="s">
        <v>73</v>
      </c>
      <c r="N20" s="36" t="s">
        <v>75</v>
      </c>
      <c r="O20" s="31" t="s">
        <v>57</v>
      </c>
      <c r="P20" s="34" t="s">
        <v>52</v>
      </c>
      <c r="Q20" s="36" t="s">
        <v>75</v>
      </c>
      <c r="R20" s="40">
        <f>(1/1)*100</f>
        <v>100</v>
      </c>
      <c r="S20" s="40">
        <f>(1/1)*100</f>
        <v>100</v>
      </c>
      <c r="T20" s="40">
        <f>(1/1)*100</f>
        <v>100</v>
      </c>
      <c r="U20" s="41">
        <v>1</v>
      </c>
      <c r="V20" s="41">
        <v>1</v>
      </c>
      <c r="W20" s="36" t="s">
        <v>53</v>
      </c>
    </row>
    <row r="21" spans="1:23" ht="51.75" customHeight="1" x14ac:dyDescent="0.2">
      <c r="A21" s="26" t="s">
        <v>29</v>
      </c>
      <c r="B21" s="27" t="s">
        <v>30</v>
      </c>
      <c r="C21" s="32" t="s">
        <v>73</v>
      </c>
      <c r="D21" s="26">
        <v>242</v>
      </c>
      <c r="E21" s="27" t="s">
        <v>42</v>
      </c>
      <c r="F21" s="36" t="s">
        <v>40</v>
      </c>
      <c r="G21" s="36" t="s">
        <v>40</v>
      </c>
      <c r="H21" s="36" t="s">
        <v>40</v>
      </c>
      <c r="I21" s="36" t="s">
        <v>40</v>
      </c>
      <c r="J21" s="36" t="s">
        <v>40</v>
      </c>
      <c r="K21" s="30" t="s">
        <v>33</v>
      </c>
      <c r="L21" s="31" t="s">
        <v>57</v>
      </c>
      <c r="M21" s="32" t="s">
        <v>73</v>
      </c>
      <c r="N21" s="36" t="s">
        <v>76</v>
      </c>
      <c r="O21" s="31" t="s">
        <v>57</v>
      </c>
      <c r="P21" s="34" t="s">
        <v>52</v>
      </c>
      <c r="Q21" s="36" t="s">
        <v>76</v>
      </c>
      <c r="R21" s="40">
        <f>(10/10)*100</f>
        <v>100</v>
      </c>
      <c r="S21" s="40">
        <f>(10/10)*100</f>
        <v>100</v>
      </c>
      <c r="T21" s="40">
        <f>(3/10)*100</f>
        <v>30</v>
      </c>
      <c r="U21" s="41">
        <v>10</v>
      </c>
      <c r="V21" s="41">
        <v>10</v>
      </c>
      <c r="W21" s="36" t="s">
        <v>53</v>
      </c>
    </row>
    <row r="22" spans="1:23" ht="51.75" customHeight="1" x14ac:dyDescent="0.2">
      <c r="A22" s="26" t="s">
        <v>29</v>
      </c>
      <c r="B22" s="27" t="s">
        <v>30</v>
      </c>
      <c r="C22" s="32" t="s">
        <v>73</v>
      </c>
      <c r="D22" s="26">
        <v>242</v>
      </c>
      <c r="E22" s="27" t="s">
        <v>42</v>
      </c>
      <c r="F22" s="36" t="s">
        <v>40</v>
      </c>
      <c r="G22" s="36" t="s">
        <v>40</v>
      </c>
      <c r="H22" s="36" t="s">
        <v>40</v>
      </c>
      <c r="I22" s="36" t="s">
        <v>40</v>
      </c>
      <c r="J22" s="36" t="s">
        <v>40</v>
      </c>
      <c r="K22" s="30" t="s">
        <v>33</v>
      </c>
      <c r="L22" s="31" t="s">
        <v>57</v>
      </c>
      <c r="M22" s="32" t="s">
        <v>73</v>
      </c>
      <c r="N22" s="36" t="s">
        <v>77</v>
      </c>
      <c r="O22" s="31" t="s">
        <v>57</v>
      </c>
      <c r="P22" s="34" t="s">
        <v>52</v>
      </c>
      <c r="Q22" s="36" t="s">
        <v>78</v>
      </c>
      <c r="R22" s="40">
        <f>(35/35)*100</f>
        <v>100</v>
      </c>
      <c r="S22" s="40">
        <f>(35/35)*100</f>
        <v>100</v>
      </c>
      <c r="T22" s="40">
        <f>(3/35)*100</f>
        <v>8.5714285714285712</v>
      </c>
      <c r="U22" s="41">
        <v>35</v>
      </c>
      <c r="V22" s="41">
        <v>35</v>
      </c>
      <c r="W22" s="36" t="s">
        <v>53</v>
      </c>
    </row>
    <row r="23" spans="1:23" ht="51.75" customHeight="1" x14ac:dyDescent="0.2">
      <c r="A23" s="26" t="s">
        <v>29</v>
      </c>
      <c r="B23" s="27" t="s">
        <v>30</v>
      </c>
      <c r="C23" s="32" t="s">
        <v>73</v>
      </c>
      <c r="D23" s="26">
        <v>242</v>
      </c>
      <c r="E23" s="27" t="s">
        <v>42</v>
      </c>
      <c r="F23" s="36" t="s">
        <v>40</v>
      </c>
      <c r="G23" s="36" t="s">
        <v>40</v>
      </c>
      <c r="H23" s="36" t="s">
        <v>40</v>
      </c>
      <c r="I23" s="36" t="s">
        <v>40</v>
      </c>
      <c r="J23" s="36" t="s">
        <v>40</v>
      </c>
      <c r="K23" s="30" t="s">
        <v>33</v>
      </c>
      <c r="L23" s="31" t="s">
        <v>57</v>
      </c>
      <c r="M23" s="32" t="s">
        <v>73</v>
      </c>
      <c r="N23" s="36" t="s">
        <v>79</v>
      </c>
      <c r="O23" s="31" t="s">
        <v>57</v>
      </c>
      <c r="P23" s="31" t="s">
        <v>46</v>
      </c>
      <c r="Q23" s="36" t="s">
        <v>79</v>
      </c>
      <c r="R23" s="42">
        <f>((260000/236000)-1)*100</f>
        <v>10.169491525423723</v>
      </c>
      <c r="S23" s="42">
        <f>((260000/236000)-1)*100</f>
        <v>10.169491525423723</v>
      </c>
      <c r="T23" s="42"/>
      <c r="U23" s="38">
        <v>260000</v>
      </c>
      <c r="V23" s="38">
        <v>236000</v>
      </c>
      <c r="W23" s="36" t="s">
        <v>69</v>
      </c>
    </row>
    <row r="24" spans="1:23" ht="51.75" customHeight="1" x14ac:dyDescent="0.2">
      <c r="A24" s="26" t="s">
        <v>29</v>
      </c>
      <c r="B24" s="27" t="s">
        <v>30</v>
      </c>
      <c r="C24" s="32" t="s">
        <v>80</v>
      </c>
      <c r="D24" s="26">
        <v>242</v>
      </c>
      <c r="E24" s="27" t="s">
        <v>42</v>
      </c>
      <c r="F24" s="36" t="s">
        <v>40</v>
      </c>
      <c r="G24" s="36" t="s">
        <v>40</v>
      </c>
      <c r="H24" s="36" t="s">
        <v>40</v>
      </c>
      <c r="I24" s="36" t="s">
        <v>40</v>
      </c>
      <c r="J24" s="36" t="s">
        <v>40</v>
      </c>
      <c r="K24" s="30" t="s">
        <v>33</v>
      </c>
      <c r="L24" s="31" t="s">
        <v>57</v>
      </c>
      <c r="M24" s="32" t="s">
        <v>80</v>
      </c>
      <c r="N24" s="36" t="s">
        <v>81</v>
      </c>
      <c r="O24" s="31" t="s">
        <v>57</v>
      </c>
      <c r="P24" s="31" t="s">
        <v>52</v>
      </c>
      <c r="Q24" s="36" t="s">
        <v>81</v>
      </c>
      <c r="R24" s="40">
        <f>(14/14)*100</f>
        <v>100</v>
      </c>
      <c r="S24" s="40">
        <f>(14/14)*100</f>
        <v>100</v>
      </c>
      <c r="T24" s="40"/>
      <c r="U24" s="41">
        <v>14</v>
      </c>
      <c r="V24" s="41">
        <v>14</v>
      </c>
      <c r="W24" s="36" t="s">
        <v>53</v>
      </c>
    </row>
    <row r="25" spans="1:23" ht="51.75" customHeight="1" x14ac:dyDescent="0.2">
      <c r="A25" s="26" t="s">
        <v>29</v>
      </c>
      <c r="B25" s="27" t="s">
        <v>30</v>
      </c>
      <c r="C25" s="32" t="s">
        <v>82</v>
      </c>
      <c r="D25" s="26">
        <v>242</v>
      </c>
      <c r="E25" s="27" t="s">
        <v>42</v>
      </c>
      <c r="F25" s="36" t="s">
        <v>40</v>
      </c>
      <c r="G25" s="36" t="s">
        <v>40</v>
      </c>
      <c r="H25" s="36" t="s">
        <v>40</v>
      </c>
      <c r="I25" s="36" t="s">
        <v>40</v>
      </c>
      <c r="J25" s="36" t="s">
        <v>40</v>
      </c>
      <c r="K25" s="30" t="s">
        <v>33</v>
      </c>
      <c r="L25" s="31" t="s">
        <v>57</v>
      </c>
      <c r="M25" s="32" t="s">
        <v>82</v>
      </c>
      <c r="N25" s="36" t="s">
        <v>83</v>
      </c>
      <c r="O25" s="31" t="s">
        <v>57</v>
      </c>
      <c r="P25" s="31" t="s">
        <v>52</v>
      </c>
      <c r="Q25" s="36" t="s">
        <v>83</v>
      </c>
      <c r="R25" s="46">
        <f>(12000/12000)*100</f>
        <v>100</v>
      </c>
      <c r="S25" s="46">
        <f>(12000/12000)*100</f>
        <v>100</v>
      </c>
      <c r="T25" s="46">
        <f>(5344/12000)*100</f>
        <v>44.533333333333339</v>
      </c>
      <c r="U25" s="38">
        <v>12000</v>
      </c>
      <c r="V25" s="38">
        <v>12000</v>
      </c>
      <c r="W25" s="36" t="s">
        <v>53</v>
      </c>
    </row>
    <row r="26" spans="1:23" ht="51.75" customHeight="1" x14ac:dyDescent="0.2">
      <c r="A26" s="26" t="s">
        <v>29</v>
      </c>
      <c r="B26" s="27" t="s">
        <v>30</v>
      </c>
      <c r="C26" s="32" t="s">
        <v>82</v>
      </c>
      <c r="D26" s="26">
        <v>242</v>
      </c>
      <c r="E26" s="27" t="s">
        <v>42</v>
      </c>
      <c r="F26" s="36" t="s">
        <v>40</v>
      </c>
      <c r="G26" s="36" t="s">
        <v>40</v>
      </c>
      <c r="H26" s="36" t="s">
        <v>40</v>
      </c>
      <c r="I26" s="36" t="s">
        <v>40</v>
      </c>
      <c r="J26" s="36" t="s">
        <v>40</v>
      </c>
      <c r="K26" s="30" t="s">
        <v>33</v>
      </c>
      <c r="L26" s="31" t="s">
        <v>57</v>
      </c>
      <c r="M26" s="32" t="s">
        <v>82</v>
      </c>
      <c r="N26" s="48" t="s">
        <v>84</v>
      </c>
      <c r="O26" s="31" t="s">
        <v>57</v>
      </c>
      <c r="P26" s="31" t="s">
        <v>46</v>
      </c>
      <c r="Q26" s="48" t="s">
        <v>84</v>
      </c>
      <c r="R26" s="42">
        <f>((31000/26580)-1)*100</f>
        <v>16.629044394281411</v>
      </c>
      <c r="S26" s="42">
        <f>((31000/26580)-1)*100</f>
        <v>16.629044394281411</v>
      </c>
      <c r="T26" s="42"/>
      <c r="U26" s="38">
        <v>31000</v>
      </c>
      <c r="V26" s="38">
        <v>26580</v>
      </c>
      <c r="W26" s="36" t="s">
        <v>69</v>
      </c>
    </row>
    <row r="27" spans="1:23" ht="51.75" customHeight="1" x14ac:dyDescent="0.2">
      <c r="A27" s="26" t="s">
        <v>29</v>
      </c>
      <c r="B27" s="27" t="s">
        <v>30</v>
      </c>
      <c r="C27" s="28" t="s">
        <v>85</v>
      </c>
      <c r="D27" s="26">
        <v>242</v>
      </c>
      <c r="E27" s="27" t="s">
        <v>42</v>
      </c>
      <c r="F27" s="36" t="s">
        <v>40</v>
      </c>
      <c r="G27" s="36" t="s">
        <v>40</v>
      </c>
      <c r="H27" s="36" t="s">
        <v>40</v>
      </c>
      <c r="I27" s="36" t="s">
        <v>40</v>
      </c>
      <c r="J27" s="36" t="s">
        <v>40</v>
      </c>
      <c r="K27" s="30" t="s">
        <v>33</v>
      </c>
      <c r="L27" s="31" t="s">
        <v>57</v>
      </c>
      <c r="M27" s="28" t="s">
        <v>85</v>
      </c>
      <c r="N27" s="36" t="s">
        <v>86</v>
      </c>
      <c r="O27" s="31" t="s">
        <v>57</v>
      </c>
      <c r="P27" s="31" t="s">
        <v>52</v>
      </c>
      <c r="Q27" s="36" t="s">
        <v>86</v>
      </c>
      <c r="R27" s="47">
        <f>8780/8780*100</f>
        <v>100</v>
      </c>
      <c r="S27" s="47">
        <f>8775/8775*100</f>
        <v>100</v>
      </c>
      <c r="T27" s="47">
        <f>371/8775*100</f>
        <v>4.2279202279202277</v>
      </c>
      <c r="U27" s="38">
        <v>8780</v>
      </c>
      <c r="V27" s="38">
        <v>8780</v>
      </c>
      <c r="W27" s="36" t="s">
        <v>53</v>
      </c>
    </row>
    <row r="28" spans="1:23" ht="51.75" customHeight="1" x14ac:dyDescent="0.2">
      <c r="A28" s="26" t="s">
        <v>29</v>
      </c>
      <c r="B28" s="27" t="s">
        <v>30</v>
      </c>
      <c r="C28" s="28" t="s">
        <v>85</v>
      </c>
      <c r="D28" s="26">
        <v>242</v>
      </c>
      <c r="E28" s="27" t="s">
        <v>42</v>
      </c>
      <c r="F28" s="36" t="s">
        <v>40</v>
      </c>
      <c r="G28" s="36" t="s">
        <v>40</v>
      </c>
      <c r="H28" s="36" t="s">
        <v>40</v>
      </c>
      <c r="I28" s="36" t="s">
        <v>40</v>
      </c>
      <c r="J28" s="36" t="s">
        <v>40</v>
      </c>
      <c r="K28" s="30" t="s">
        <v>33</v>
      </c>
      <c r="L28" s="31" t="s">
        <v>57</v>
      </c>
      <c r="M28" s="28" t="s">
        <v>85</v>
      </c>
      <c r="N28" s="36" t="s">
        <v>87</v>
      </c>
      <c r="O28" s="31" t="s">
        <v>57</v>
      </c>
      <c r="P28" s="31" t="s">
        <v>46</v>
      </c>
      <c r="Q28" s="36" t="s">
        <v>87</v>
      </c>
      <c r="R28" s="37">
        <f>((56/45)-1)</f>
        <v>0.24444444444444446</v>
      </c>
      <c r="S28" s="37">
        <f>((56/45)-1)</f>
        <v>0.24444444444444446</v>
      </c>
      <c r="T28" s="37"/>
      <c r="U28" s="38">
        <v>56</v>
      </c>
      <c r="V28" s="38">
        <v>45</v>
      </c>
      <c r="W28" s="36" t="s">
        <v>50</v>
      </c>
    </row>
    <row r="29" spans="1:23" ht="51.75" customHeight="1" x14ac:dyDescent="0.2">
      <c r="A29" s="26" t="s">
        <v>29</v>
      </c>
      <c r="B29" s="27" t="s">
        <v>30</v>
      </c>
      <c r="C29" s="28" t="s">
        <v>85</v>
      </c>
      <c r="D29" s="26">
        <v>242</v>
      </c>
      <c r="E29" s="27" t="s">
        <v>42</v>
      </c>
      <c r="F29" s="36" t="s">
        <v>40</v>
      </c>
      <c r="G29" s="36" t="s">
        <v>40</v>
      </c>
      <c r="H29" s="36" t="s">
        <v>40</v>
      </c>
      <c r="I29" s="36" t="s">
        <v>40</v>
      </c>
      <c r="J29" s="36" t="s">
        <v>40</v>
      </c>
      <c r="K29" s="30" t="s">
        <v>33</v>
      </c>
      <c r="L29" s="31" t="s">
        <v>57</v>
      </c>
      <c r="M29" s="28" t="s">
        <v>85</v>
      </c>
      <c r="N29" s="36" t="s">
        <v>88</v>
      </c>
      <c r="O29" s="31" t="s">
        <v>57</v>
      </c>
      <c r="P29" s="31" t="s">
        <v>46</v>
      </c>
      <c r="Q29" s="36" t="s">
        <v>88</v>
      </c>
      <c r="R29" s="37">
        <f>((36750/35000)-1)</f>
        <v>5.0000000000000044E-2</v>
      </c>
      <c r="S29" s="37">
        <f>((36750/35000)-1)</f>
        <v>5.0000000000000044E-2</v>
      </c>
      <c r="T29" s="37"/>
      <c r="U29" s="38">
        <v>36750</v>
      </c>
      <c r="V29" s="38">
        <v>35000</v>
      </c>
      <c r="W29" s="36" t="s">
        <v>50</v>
      </c>
    </row>
    <row r="30" spans="1:23" ht="51.75" customHeight="1" x14ac:dyDescent="0.2">
      <c r="A30" s="26" t="s">
        <v>29</v>
      </c>
      <c r="B30" s="27" t="s">
        <v>30</v>
      </c>
      <c r="C30" s="45" t="s">
        <v>65</v>
      </c>
      <c r="D30" s="26">
        <v>242</v>
      </c>
      <c r="E30" s="27" t="s">
        <v>42</v>
      </c>
      <c r="F30" s="36" t="s">
        <v>40</v>
      </c>
      <c r="G30" s="36" t="s">
        <v>40</v>
      </c>
      <c r="H30" s="36" t="s">
        <v>40</v>
      </c>
      <c r="I30" s="36" t="s">
        <v>40</v>
      </c>
      <c r="J30" s="36" t="s">
        <v>40</v>
      </c>
      <c r="K30" s="30" t="s">
        <v>33</v>
      </c>
      <c r="L30" s="31" t="s">
        <v>57</v>
      </c>
      <c r="M30" s="45" t="s">
        <v>65</v>
      </c>
      <c r="N30" s="36" t="s">
        <v>89</v>
      </c>
      <c r="O30" s="31" t="s">
        <v>57</v>
      </c>
      <c r="P30" s="31" t="s">
        <v>52</v>
      </c>
      <c r="Q30" s="36" t="s">
        <v>89</v>
      </c>
      <c r="R30" s="46">
        <f>(1500000/1500000)*100</f>
        <v>100</v>
      </c>
      <c r="S30" s="46">
        <f>(1500000/1500000)*100</f>
        <v>100</v>
      </c>
      <c r="T30" s="46">
        <f>(28955/1500000)*100</f>
        <v>1.9303333333333332</v>
      </c>
      <c r="U30" s="38">
        <v>1500000</v>
      </c>
      <c r="V30" s="38">
        <v>1500000</v>
      </c>
      <c r="W30" s="36" t="s">
        <v>64</v>
      </c>
    </row>
    <row r="31" spans="1:23" ht="51.75" customHeight="1" x14ac:dyDescent="0.2">
      <c r="A31" s="26" t="s">
        <v>29</v>
      </c>
      <c r="B31" s="27" t="s">
        <v>30</v>
      </c>
      <c r="C31" s="32" t="s">
        <v>90</v>
      </c>
      <c r="D31" s="26">
        <v>242</v>
      </c>
      <c r="E31" s="27" t="s">
        <v>42</v>
      </c>
      <c r="F31" s="36" t="s">
        <v>40</v>
      </c>
      <c r="G31" s="36" t="s">
        <v>40</v>
      </c>
      <c r="H31" s="36" t="s">
        <v>40</v>
      </c>
      <c r="I31" s="36" t="s">
        <v>40</v>
      </c>
      <c r="J31" s="36" t="s">
        <v>40</v>
      </c>
      <c r="K31" s="30" t="s">
        <v>33</v>
      </c>
      <c r="L31" s="31" t="s">
        <v>91</v>
      </c>
      <c r="M31" s="32" t="s">
        <v>90</v>
      </c>
      <c r="N31" s="36" t="s">
        <v>92</v>
      </c>
      <c r="O31" s="31" t="s">
        <v>91</v>
      </c>
      <c r="P31" s="31" t="s">
        <v>93</v>
      </c>
      <c r="Q31" s="36" t="s">
        <v>92</v>
      </c>
      <c r="R31" s="49">
        <v>1</v>
      </c>
      <c r="S31" s="49">
        <v>1</v>
      </c>
      <c r="T31" s="49">
        <v>0.24</v>
      </c>
      <c r="U31" s="49">
        <v>1</v>
      </c>
      <c r="V31" s="49">
        <v>1</v>
      </c>
      <c r="W31" s="36" t="s">
        <v>94</v>
      </c>
    </row>
    <row r="32" spans="1:23" ht="51.75" customHeight="1" x14ac:dyDescent="0.2">
      <c r="A32" s="26" t="s">
        <v>29</v>
      </c>
      <c r="B32" s="27" t="s">
        <v>30</v>
      </c>
      <c r="C32" s="32" t="s">
        <v>90</v>
      </c>
      <c r="D32" s="26">
        <v>242</v>
      </c>
      <c r="E32" s="27" t="s">
        <v>42</v>
      </c>
      <c r="F32" s="36" t="s">
        <v>40</v>
      </c>
      <c r="G32" s="36" t="s">
        <v>40</v>
      </c>
      <c r="H32" s="36" t="s">
        <v>40</v>
      </c>
      <c r="I32" s="36" t="s">
        <v>40</v>
      </c>
      <c r="J32" s="36" t="s">
        <v>40</v>
      </c>
      <c r="K32" s="30" t="s">
        <v>33</v>
      </c>
      <c r="L32" s="31" t="s">
        <v>91</v>
      </c>
      <c r="M32" s="32" t="s">
        <v>90</v>
      </c>
      <c r="N32" s="36" t="s">
        <v>95</v>
      </c>
      <c r="O32" s="31" t="s">
        <v>91</v>
      </c>
      <c r="P32" s="31" t="s">
        <v>96</v>
      </c>
      <c r="Q32" s="36" t="s">
        <v>95</v>
      </c>
      <c r="R32" s="49">
        <v>4</v>
      </c>
      <c r="S32" s="49">
        <v>4</v>
      </c>
      <c r="T32" s="49">
        <v>1</v>
      </c>
      <c r="U32" s="49">
        <v>4</v>
      </c>
      <c r="V32" s="49">
        <v>4</v>
      </c>
      <c r="W32" s="36" t="s">
        <v>97</v>
      </c>
    </row>
    <row r="33" spans="1:23" ht="51.75" customHeight="1" x14ac:dyDescent="0.2">
      <c r="A33" s="26" t="s">
        <v>29</v>
      </c>
      <c r="B33" s="27" t="s">
        <v>30</v>
      </c>
      <c r="C33" s="32" t="s">
        <v>90</v>
      </c>
      <c r="D33" s="26">
        <v>242</v>
      </c>
      <c r="E33" s="27" t="s">
        <v>42</v>
      </c>
      <c r="F33" s="36" t="s">
        <v>40</v>
      </c>
      <c r="G33" s="36" t="s">
        <v>40</v>
      </c>
      <c r="H33" s="36" t="s">
        <v>40</v>
      </c>
      <c r="I33" s="36" t="s">
        <v>40</v>
      </c>
      <c r="J33" s="36" t="s">
        <v>40</v>
      </c>
      <c r="K33" s="30" t="s">
        <v>33</v>
      </c>
      <c r="L33" s="31" t="s">
        <v>91</v>
      </c>
      <c r="M33" s="32" t="s">
        <v>90</v>
      </c>
      <c r="N33" s="36" t="s">
        <v>98</v>
      </c>
      <c r="O33" s="31" t="s">
        <v>91</v>
      </c>
      <c r="P33" s="31" t="s">
        <v>99</v>
      </c>
      <c r="Q33" s="36" t="s">
        <v>98</v>
      </c>
      <c r="R33" s="49">
        <v>1</v>
      </c>
      <c r="S33" s="49">
        <v>1</v>
      </c>
      <c r="T33" s="49">
        <v>22.21</v>
      </c>
      <c r="U33" s="49">
        <v>1</v>
      </c>
      <c r="V33" s="49">
        <v>1</v>
      </c>
      <c r="W33" s="36" t="s">
        <v>100</v>
      </c>
    </row>
    <row r="34" spans="1:23" ht="51.75" customHeight="1" x14ac:dyDescent="0.2">
      <c r="A34" s="26" t="s">
        <v>29</v>
      </c>
      <c r="B34" s="27" t="s">
        <v>30</v>
      </c>
      <c r="C34" s="32" t="s">
        <v>82</v>
      </c>
      <c r="D34" s="26">
        <v>242</v>
      </c>
      <c r="E34" s="27" t="s">
        <v>42</v>
      </c>
      <c r="F34" s="36" t="s">
        <v>40</v>
      </c>
      <c r="G34" s="36" t="s">
        <v>40</v>
      </c>
      <c r="H34" s="36" t="s">
        <v>40</v>
      </c>
      <c r="I34" s="36" t="s">
        <v>40</v>
      </c>
      <c r="J34" s="36" t="s">
        <v>40</v>
      </c>
      <c r="K34" s="30" t="s">
        <v>33</v>
      </c>
      <c r="L34" s="31" t="s">
        <v>91</v>
      </c>
      <c r="M34" s="32" t="s">
        <v>82</v>
      </c>
      <c r="N34" s="36" t="s">
        <v>101</v>
      </c>
      <c r="O34" s="31" t="s">
        <v>91</v>
      </c>
      <c r="P34" s="31" t="s">
        <v>102</v>
      </c>
      <c r="Q34" s="36" t="s">
        <v>101</v>
      </c>
      <c r="R34" s="38">
        <v>192</v>
      </c>
      <c r="S34" s="38">
        <v>192</v>
      </c>
      <c r="T34" s="38">
        <v>56</v>
      </c>
      <c r="U34" s="38">
        <v>192</v>
      </c>
      <c r="V34" s="38">
        <v>192</v>
      </c>
      <c r="W34" s="36" t="s">
        <v>103</v>
      </c>
    </row>
    <row r="35" spans="1:23" ht="51.75" customHeight="1" x14ac:dyDescent="0.2">
      <c r="A35" s="26" t="s">
        <v>29</v>
      </c>
      <c r="B35" s="27" t="s">
        <v>30</v>
      </c>
      <c r="C35" s="32" t="s">
        <v>82</v>
      </c>
      <c r="D35" s="26">
        <v>242</v>
      </c>
      <c r="E35" s="27" t="s">
        <v>42</v>
      </c>
      <c r="F35" s="36" t="s">
        <v>40</v>
      </c>
      <c r="G35" s="36" t="s">
        <v>40</v>
      </c>
      <c r="H35" s="36" t="s">
        <v>40</v>
      </c>
      <c r="I35" s="36" t="s">
        <v>40</v>
      </c>
      <c r="J35" s="36" t="s">
        <v>40</v>
      </c>
      <c r="K35" s="30" t="s">
        <v>33</v>
      </c>
      <c r="L35" s="31" t="s">
        <v>91</v>
      </c>
      <c r="M35" s="32" t="s">
        <v>82</v>
      </c>
      <c r="N35" s="36" t="s">
        <v>104</v>
      </c>
      <c r="O35" s="31" t="s">
        <v>91</v>
      </c>
      <c r="P35" s="31" t="s">
        <v>105</v>
      </c>
      <c r="Q35" s="36" t="s">
        <v>104</v>
      </c>
      <c r="R35" s="38">
        <v>12</v>
      </c>
      <c r="S35" s="38">
        <v>12</v>
      </c>
      <c r="T35" s="38">
        <v>3</v>
      </c>
      <c r="U35" s="38">
        <v>12</v>
      </c>
      <c r="V35" s="38">
        <v>12</v>
      </c>
      <c r="W35" s="36" t="s">
        <v>106</v>
      </c>
    </row>
    <row r="36" spans="1:23" ht="51.75" customHeight="1" x14ac:dyDescent="0.2">
      <c r="A36" s="26" t="s">
        <v>29</v>
      </c>
      <c r="B36" s="27" t="s">
        <v>30</v>
      </c>
      <c r="C36" s="32" t="s">
        <v>82</v>
      </c>
      <c r="D36" s="26">
        <v>242</v>
      </c>
      <c r="E36" s="27" t="s">
        <v>42</v>
      </c>
      <c r="F36" s="36" t="s">
        <v>40</v>
      </c>
      <c r="G36" s="36" t="s">
        <v>40</v>
      </c>
      <c r="H36" s="36" t="s">
        <v>40</v>
      </c>
      <c r="I36" s="36" t="s">
        <v>40</v>
      </c>
      <c r="J36" s="36" t="s">
        <v>40</v>
      </c>
      <c r="K36" s="30" t="s">
        <v>33</v>
      </c>
      <c r="L36" s="31" t="s">
        <v>91</v>
      </c>
      <c r="M36" s="32" t="s">
        <v>82</v>
      </c>
      <c r="N36" s="36" t="s">
        <v>107</v>
      </c>
      <c r="O36" s="31" t="s">
        <v>91</v>
      </c>
      <c r="P36" s="31" t="s">
        <v>108</v>
      </c>
      <c r="Q36" s="36" t="s">
        <v>109</v>
      </c>
      <c r="R36" s="38">
        <v>9</v>
      </c>
      <c r="S36" s="38">
        <v>9</v>
      </c>
      <c r="T36" s="38">
        <v>0</v>
      </c>
      <c r="U36" s="38">
        <v>9</v>
      </c>
      <c r="V36" s="38">
        <v>9</v>
      </c>
      <c r="W36" s="36" t="s">
        <v>110</v>
      </c>
    </row>
    <row r="37" spans="1:23" ht="51.75" customHeight="1" x14ac:dyDescent="0.2">
      <c r="A37" s="26" t="s">
        <v>29</v>
      </c>
      <c r="B37" s="27" t="s">
        <v>30</v>
      </c>
      <c r="C37" s="32" t="s">
        <v>73</v>
      </c>
      <c r="D37" s="26">
        <v>242</v>
      </c>
      <c r="E37" s="27" t="s">
        <v>42</v>
      </c>
      <c r="F37" s="36" t="s">
        <v>40</v>
      </c>
      <c r="G37" s="36" t="s">
        <v>40</v>
      </c>
      <c r="H37" s="36" t="s">
        <v>40</v>
      </c>
      <c r="I37" s="36" t="s">
        <v>40</v>
      </c>
      <c r="J37" s="36" t="s">
        <v>40</v>
      </c>
      <c r="K37" s="30" t="s">
        <v>33</v>
      </c>
      <c r="L37" s="31" t="s">
        <v>91</v>
      </c>
      <c r="M37" s="32" t="s">
        <v>73</v>
      </c>
      <c r="N37" s="36" t="s">
        <v>111</v>
      </c>
      <c r="O37" s="31" t="s">
        <v>91</v>
      </c>
      <c r="P37" s="31" t="s">
        <v>112</v>
      </c>
      <c r="Q37" s="36" t="s">
        <v>113</v>
      </c>
      <c r="R37" s="38">
        <v>1</v>
      </c>
      <c r="S37" s="38">
        <v>1</v>
      </c>
      <c r="T37" s="38">
        <v>0</v>
      </c>
      <c r="U37" s="38">
        <v>1</v>
      </c>
      <c r="V37" s="38">
        <v>1</v>
      </c>
      <c r="W37" s="36" t="s">
        <v>114</v>
      </c>
    </row>
    <row r="38" spans="1:23" ht="51.75" customHeight="1" x14ac:dyDescent="0.2">
      <c r="A38" s="26" t="s">
        <v>29</v>
      </c>
      <c r="B38" s="27" t="s">
        <v>30</v>
      </c>
      <c r="C38" s="32" t="s">
        <v>73</v>
      </c>
      <c r="D38" s="26">
        <v>242</v>
      </c>
      <c r="E38" s="27" t="s">
        <v>42</v>
      </c>
      <c r="F38" s="36" t="s">
        <v>40</v>
      </c>
      <c r="G38" s="36" t="s">
        <v>40</v>
      </c>
      <c r="H38" s="36" t="s">
        <v>40</v>
      </c>
      <c r="I38" s="36" t="s">
        <v>40</v>
      </c>
      <c r="J38" s="36" t="s">
        <v>40</v>
      </c>
      <c r="K38" s="30" t="s">
        <v>33</v>
      </c>
      <c r="L38" s="31" t="s">
        <v>91</v>
      </c>
      <c r="M38" s="32" t="s">
        <v>73</v>
      </c>
      <c r="N38" s="36" t="s">
        <v>115</v>
      </c>
      <c r="O38" s="31" t="s">
        <v>91</v>
      </c>
      <c r="P38" s="31" t="s">
        <v>116</v>
      </c>
      <c r="Q38" s="36" t="s">
        <v>115</v>
      </c>
      <c r="R38" s="38">
        <v>15</v>
      </c>
      <c r="S38" s="38">
        <v>15</v>
      </c>
      <c r="T38" s="38">
        <v>0</v>
      </c>
      <c r="U38" s="38">
        <v>15</v>
      </c>
      <c r="V38" s="38">
        <v>15</v>
      </c>
      <c r="W38" s="36" t="s">
        <v>117</v>
      </c>
    </row>
    <row r="39" spans="1:23" ht="51.75" customHeight="1" x14ac:dyDescent="0.2">
      <c r="A39" s="26" t="s">
        <v>29</v>
      </c>
      <c r="B39" s="27" t="s">
        <v>30</v>
      </c>
      <c r="C39" s="32" t="s">
        <v>73</v>
      </c>
      <c r="D39" s="26">
        <v>242</v>
      </c>
      <c r="E39" s="27" t="s">
        <v>42</v>
      </c>
      <c r="F39" s="36" t="s">
        <v>40</v>
      </c>
      <c r="G39" s="36" t="s">
        <v>40</v>
      </c>
      <c r="H39" s="36" t="s">
        <v>40</v>
      </c>
      <c r="I39" s="36" t="s">
        <v>40</v>
      </c>
      <c r="J39" s="36" t="s">
        <v>40</v>
      </c>
      <c r="K39" s="30" t="s">
        <v>33</v>
      </c>
      <c r="L39" s="31" t="s">
        <v>91</v>
      </c>
      <c r="M39" s="32" t="s">
        <v>73</v>
      </c>
      <c r="N39" s="36" t="s">
        <v>118</v>
      </c>
      <c r="O39" s="31" t="s">
        <v>91</v>
      </c>
      <c r="P39" s="31" t="s">
        <v>119</v>
      </c>
      <c r="Q39" s="36" t="s">
        <v>118</v>
      </c>
      <c r="R39" s="38">
        <v>16</v>
      </c>
      <c r="S39" s="38">
        <v>16</v>
      </c>
      <c r="T39" s="38">
        <v>0</v>
      </c>
      <c r="U39" s="38">
        <v>16</v>
      </c>
      <c r="V39" s="38">
        <v>16</v>
      </c>
      <c r="W39" s="36" t="s">
        <v>120</v>
      </c>
    </row>
    <row r="40" spans="1:23" ht="51.75" customHeight="1" x14ac:dyDescent="0.2">
      <c r="A40" s="26" t="s">
        <v>29</v>
      </c>
      <c r="B40" s="27" t="s">
        <v>30</v>
      </c>
      <c r="C40" s="32" t="s">
        <v>73</v>
      </c>
      <c r="D40" s="26">
        <v>242</v>
      </c>
      <c r="E40" s="27" t="s">
        <v>42</v>
      </c>
      <c r="F40" s="36" t="s">
        <v>40</v>
      </c>
      <c r="G40" s="36" t="s">
        <v>40</v>
      </c>
      <c r="H40" s="36" t="s">
        <v>40</v>
      </c>
      <c r="I40" s="36" t="s">
        <v>40</v>
      </c>
      <c r="J40" s="36" t="s">
        <v>40</v>
      </c>
      <c r="K40" s="30" t="s">
        <v>33</v>
      </c>
      <c r="L40" s="31" t="s">
        <v>91</v>
      </c>
      <c r="M40" s="32" t="s">
        <v>73</v>
      </c>
      <c r="N40" s="50" t="s">
        <v>121</v>
      </c>
      <c r="O40" s="51" t="s">
        <v>91</v>
      </c>
      <c r="P40" s="51" t="s">
        <v>52</v>
      </c>
      <c r="Q40" t="s">
        <v>121</v>
      </c>
      <c r="R40" s="52">
        <f>6/6*100</f>
        <v>100</v>
      </c>
      <c r="S40" s="52">
        <f>6/6*100</f>
        <v>100</v>
      </c>
      <c r="T40" s="52">
        <v>0</v>
      </c>
      <c r="U40" s="53">
        <v>6</v>
      </c>
      <c r="V40" s="38">
        <v>6</v>
      </c>
      <c r="W40" s="36" t="s">
        <v>53</v>
      </c>
    </row>
    <row r="41" spans="1:23" ht="51.75" customHeight="1" x14ac:dyDescent="0.2">
      <c r="A41" s="26" t="s">
        <v>29</v>
      </c>
      <c r="B41" s="27" t="s">
        <v>30</v>
      </c>
      <c r="C41" s="32" t="s">
        <v>73</v>
      </c>
      <c r="D41" s="26">
        <v>242</v>
      </c>
      <c r="E41" s="27" t="s">
        <v>42</v>
      </c>
      <c r="F41" s="36" t="s">
        <v>40</v>
      </c>
      <c r="G41" s="36" t="s">
        <v>40</v>
      </c>
      <c r="H41" s="36" t="s">
        <v>40</v>
      </c>
      <c r="I41" s="36" t="s">
        <v>40</v>
      </c>
      <c r="J41" s="36" t="s">
        <v>40</v>
      </c>
      <c r="K41" s="30" t="s">
        <v>33</v>
      </c>
      <c r="L41" s="31" t="s">
        <v>91</v>
      </c>
      <c r="M41" s="32" t="s">
        <v>73</v>
      </c>
      <c r="N41" s="30" t="s">
        <v>122</v>
      </c>
      <c r="O41" s="31" t="s">
        <v>91</v>
      </c>
      <c r="P41" s="31" t="s">
        <v>52</v>
      </c>
      <c r="Q41" s="30" t="s">
        <v>122</v>
      </c>
      <c r="R41" s="52">
        <f>13/13*100</f>
        <v>100</v>
      </c>
      <c r="S41" s="52">
        <f>13/13*100</f>
        <v>100</v>
      </c>
      <c r="T41" s="47">
        <v>0</v>
      </c>
      <c r="U41" s="38">
        <v>13</v>
      </c>
      <c r="V41" s="38">
        <v>13</v>
      </c>
      <c r="W41" s="36" t="s">
        <v>53</v>
      </c>
    </row>
    <row r="42" spans="1:23" ht="51.75" customHeight="1" x14ac:dyDescent="0.2">
      <c r="A42" s="26" t="s">
        <v>29</v>
      </c>
      <c r="B42" s="27" t="s">
        <v>30</v>
      </c>
      <c r="C42" s="32" t="s">
        <v>73</v>
      </c>
      <c r="D42" s="26">
        <v>242</v>
      </c>
      <c r="E42" s="27" t="s">
        <v>42</v>
      </c>
      <c r="F42" s="36" t="s">
        <v>40</v>
      </c>
      <c r="G42" s="36" t="s">
        <v>40</v>
      </c>
      <c r="H42" s="36" t="s">
        <v>40</v>
      </c>
      <c r="I42" s="36" t="s">
        <v>40</v>
      </c>
      <c r="J42" s="36" t="s">
        <v>40</v>
      </c>
      <c r="K42" s="30" t="s">
        <v>33</v>
      </c>
      <c r="L42" s="31" t="s">
        <v>91</v>
      </c>
      <c r="M42" s="32" t="s">
        <v>73</v>
      </c>
      <c r="N42" s="36" t="s">
        <v>123</v>
      </c>
      <c r="O42" s="31" t="s">
        <v>91</v>
      </c>
      <c r="P42" s="31" t="s">
        <v>124</v>
      </c>
      <c r="Q42" s="36" t="s">
        <v>123</v>
      </c>
      <c r="R42" s="38">
        <v>186</v>
      </c>
      <c r="S42" s="38">
        <v>186</v>
      </c>
      <c r="T42" s="38">
        <v>81</v>
      </c>
      <c r="U42" s="38">
        <v>140</v>
      </c>
      <c r="V42" s="38">
        <v>186</v>
      </c>
      <c r="W42" s="36" t="s">
        <v>125</v>
      </c>
    </row>
    <row r="43" spans="1:23" ht="51.75" customHeight="1" x14ac:dyDescent="0.2">
      <c r="A43" s="26" t="s">
        <v>29</v>
      </c>
      <c r="B43" s="27" t="s">
        <v>30</v>
      </c>
      <c r="C43" s="32" t="s">
        <v>126</v>
      </c>
      <c r="D43" s="26">
        <v>242</v>
      </c>
      <c r="E43" s="27" t="s">
        <v>42</v>
      </c>
      <c r="F43" s="36" t="s">
        <v>40</v>
      </c>
      <c r="G43" s="36" t="s">
        <v>40</v>
      </c>
      <c r="H43" s="36" t="s">
        <v>40</v>
      </c>
      <c r="I43" s="36" t="s">
        <v>40</v>
      </c>
      <c r="J43" s="36" t="s">
        <v>40</v>
      </c>
      <c r="K43" s="30" t="s">
        <v>33</v>
      </c>
      <c r="L43" s="31" t="s">
        <v>91</v>
      </c>
      <c r="M43" s="32" t="s">
        <v>126</v>
      </c>
      <c r="N43" s="36" t="s">
        <v>127</v>
      </c>
      <c r="O43" s="31" t="s">
        <v>91</v>
      </c>
      <c r="P43" s="31" t="s">
        <v>128</v>
      </c>
      <c r="Q43" s="36" t="s">
        <v>127</v>
      </c>
      <c r="R43" s="49">
        <v>46</v>
      </c>
      <c r="S43" s="49">
        <v>46</v>
      </c>
      <c r="T43" s="49">
        <v>46</v>
      </c>
      <c r="U43" s="49">
        <v>46</v>
      </c>
      <c r="V43" s="49">
        <v>46</v>
      </c>
      <c r="W43" s="36" t="s">
        <v>129</v>
      </c>
    </row>
    <row r="44" spans="1:23" ht="51.75" customHeight="1" x14ac:dyDescent="0.2">
      <c r="A44" s="26" t="s">
        <v>29</v>
      </c>
      <c r="B44" s="27" t="s">
        <v>30</v>
      </c>
      <c r="C44" s="32" t="s">
        <v>126</v>
      </c>
      <c r="D44" s="26">
        <v>242</v>
      </c>
      <c r="E44" s="27" t="s">
        <v>42</v>
      </c>
      <c r="F44" s="36" t="s">
        <v>40</v>
      </c>
      <c r="G44" s="36" t="s">
        <v>40</v>
      </c>
      <c r="H44" s="36" t="s">
        <v>40</v>
      </c>
      <c r="I44" s="36" t="s">
        <v>40</v>
      </c>
      <c r="J44" s="36" t="s">
        <v>40</v>
      </c>
      <c r="K44" s="30" t="s">
        <v>33</v>
      </c>
      <c r="L44" s="31" t="s">
        <v>91</v>
      </c>
      <c r="M44" s="32" t="s">
        <v>126</v>
      </c>
      <c r="N44" s="36" t="s">
        <v>130</v>
      </c>
      <c r="O44" s="31" t="s">
        <v>91</v>
      </c>
      <c r="P44" s="31" t="s">
        <v>131</v>
      </c>
      <c r="Q44" s="36" t="s">
        <v>130</v>
      </c>
      <c r="R44" s="38">
        <v>552</v>
      </c>
      <c r="S44" s="38">
        <v>552</v>
      </c>
      <c r="T44" s="38">
        <v>138</v>
      </c>
      <c r="U44" s="38">
        <v>552</v>
      </c>
      <c r="V44" s="38">
        <v>552</v>
      </c>
      <c r="W44" s="36" t="s">
        <v>132</v>
      </c>
    </row>
    <row r="45" spans="1:23" ht="51.75" customHeight="1" x14ac:dyDescent="0.2">
      <c r="A45" s="26" t="s">
        <v>29</v>
      </c>
      <c r="B45" s="27" t="s">
        <v>30</v>
      </c>
      <c r="C45" s="32" t="s">
        <v>126</v>
      </c>
      <c r="D45" s="26">
        <v>242</v>
      </c>
      <c r="E45" s="27" t="s">
        <v>42</v>
      </c>
      <c r="F45" s="36" t="s">
        <v>40</v>
      </c>
      <c r="G45" s="36" t="s">
        <v>40</v>
      </c>
      <c r="H45" s="36" t="s">
        <v>40</v>
      </c>
      <c r="I45" s="36" t="s">
        <v>40</v>
      </c>
      <c r="J45" s="36" t="s">
        <v>40</v>
      </c>
      <c r="K45" s="30" t="s">
        <v>33</v>
      </c>
      <c r="L45" s="31" t="s">
        <v>91</v>
      </c>
      <c r="M45" s="32" t="s">
        <v>126</v>
      </c>
      <c r="N45" s="36" t="s">
        <v>133</v>
      </c>
      <c r="O45" s="31" t="s">
        <v>91</v>
      </c>
      <c r="P45" s="31" t="s">
        <v>134</v>
      </c>
      <c r="Q45" s="36" t="s">
        <v>133</v>
      </c>
      <c r="R45" s="38">
        <v>1</v>
      </c>
      <c r="S45" s="38">
        <v>1</v>
      </c>
      <c r="T45" s="38">
        <v>0</v>
      </c>
      <c r="U45" s="38">
        <v>1</v>
      </c>
      <c r="V45" s="38">
        <v>1</v>
      </c>
      <c r="W45" s="36" t="s">
        <v>135</v>
      </c>
    </row>
    <row r="46" spans="1:23" ht="51.75" customHeight="1" x14ac:dyDescent="0.2">
      <c r="A46" s="26" t="s">
        <v>29</v>
      </c>
      <c r="B46" s="27" t="s">
        <v>30</v>
      </c>
      <c r="C46" s="32" t="s">
        <v>71</v>
      </c>
      <c r="D46" s="26">
        <v>242</v>
      </c>
      <c r="E46" s="27" t="s">
        <v>42</v>
      </c>
      <c r="F46" s="36" t="s">
        <v>40</v>
      </c>
      <c r="G46" s="36" t="s">
        <v>40</v>
      </c>
      <c r="H46" s="36" t="s">
        <v>40</v>
      </c>
      <c r="I46" s="36" t="s">
        <v>40</v>
      </c>
      <c r="J46" s="36" t="s">
        <v>40</v>
      </c>
      <c r="K46" s="30" t="s">
        <v>33</v>
      </c>
      <c r="L46" s="31" t="s">
        <v>91</v>
      </c>
      <c r="M46" s="32" t="s">
        <v>71</v>
      </c>
      <c r="N46" s="36" t="s">
        <v>136</v>
      </c>
      <c r="O46" s="31" t="s">
        <v>91</v>
      </c>
      <c r="P46" s="31" t="s">
        <v>137</v>
      </c>
      <c r="Q46" s="36" t="s">
        <v>138</v>
      </c>
      <c r="R46" s="38">
        <v>11</v>
      </c>
      <c r="S46" s="38">
        <v>11</v>
      </c>
      <c r="T46" s="38">
        <v>0</v>
      </c>
      <c r="U46" s="38">
        <v>11</v>
      </c>
      <c r="V46" s="38">
        <v>11</v>
      </c>
      <c r="W46" s="36" t="s">
        <v>139</v>
      </c>
    </row>
    <row r="47" spans="1:23" ht="51.75" customHeight="1" x14ac:dyDescent="0.2">
      <c r="A47" s="26" t="s">
        <v>29</v>
      </c>
      <c r="B47" s="27" t="s">
        <v>30</v>
      </c>
      <c r="C47" s="32" t="s">
        <v>71</v>
      </c>
      <c r="D47" s="26">
        <v>242</v>
      </c>
      <c r="E47" s="27" t="s">
        <v>42</v>
      </c>
      <c r="F47" s="36" t="s">
        <v>40</v>
      </c>
      <c r="G47" s="36" t="s">
        <v>40</v>
      </c>
      <c r="H47" s="36" t="s">
        <v>40</v>
      </c>
      <c r="I47" s="36" t="s">
        <v>40</v>
      </c>
      <c r="J47" s="36" t="s">
        <v>40</v>
      </c>
      <c r="K47" s="30" t="s">
        <v>33</v>
      </c>
      <c r="L47" s="31" t="s">
        <v>91</v>
      </c>
      <c r="M47" s="32" t="s">
        <v>71</v>
      </c>
      <c r="N47" s="36" t="s">
        <v>140</v>
      </c>
      <c r="O47" s="31" t="s">
        <v>91</v>
      </c>
      <c r="P47" s="31" t="s">
        <v>119</v>
      </c>
      <c r="Q47" s="36" t="s">
        <v>140</v>
      </c>
      <c r="R47" s="38">
        <v>10</v>
      </c>
      <c r="S47" s="38">
        <v>10</v>
      </c>
      <c r="T47" s="38">
        <v>0</v>
      </c>
      <c r="U47" s="38">
        <v>10</v>
      </c>
      <c r="V47" s="38">
        <v>10</v>
      </c>
      <c r="W47" s="36" t="s">
        <v>120</v>
      </c>
    </row>
    <row r="48" spans="1:23" ht="51.75" customHeight="1" x14ac:dyDescent="0.2">
      <c r="A48" s="26" t="s">
        <v>29</v>
      </c>
      <c r="B48" s="27" t="s">
        <v>30</v>
      </c>
      <c r="C48" s="32" t="s">
        <v>80</v>
      </c>
      <c r="D48" s="26">
        <v>242</v>
      </c>
      <c r="E48" s="27" t="s">
        <v>42</v>
      </c>
      <c r="F48" s="36" t="s">
        <v>40</v>
      </c>
      <c r="G48" s="36" t="s">
        <v>40</v>
      </c>
      <c r="H48" s="36" t="s">
        <v>40</v>
      </c>
      <c r="I48" s="36" t="s">
        <v>40</v>
      </c>
      <c r="J48" s="36" t="s">
        <v>40</v>
      </c>
      <c r="K48" s="30" t="s">
        <v>33</v>
      </c>
      <c r="L48" s="31" t="s">
        <v>91</v>
      </c>
      <c r="M48" s="32" t="s">
        <v>80</v>
      </c>
      <c r="N48" s="36" t="s">
        <v>141</v>
      </c>
      <c r="O48" s="31" t="s">
        <v>91</v>
      </c>
      <c r="P48" s="31" t="s">
        <v>142</v>
      </c>
      <c r="Q48" s="36" t="s">
        <v>141</v>
      </c>
      <c r="R48" s="38">
        <v>13</v>
      </c>
      <c r="S48" s="38">
        <v>13</v>
      </c>
      <c r="T48" s="38">
        <v>0</v>
      </c>
      <c r="U48" s="38">
        <v>13</v>
      </c>
      <c r="V48" s="38">
        <v>13</v>
      </c>
      <c r="W48" s="36" t="s">
        <v>143</v>
      </c>
    </row>
    <row r="49" spans="1:23" ht="51.75" customHeight="1" x14ac:dyDescent="0.2">
      <c r="A49" s="26" t="s">
        <v>29</v>
      </c>
      <c r="B49" s="27" t="s">
        <v>30</v>
      </c>
      <c r="C49" s="32" t="s">
        <v>80</v>
      </c>
      <c r="D49" s="26">
        <v>242</v>
      </c>
      <c r="E49" s="27" t="s">
        <v>42</v>
      </c>
      <c r="F49" s="36" t="s">
        <v>40</v>
      </c>
      <c r="G49" s="36" t="s">
        <v>40</v>
      </c>
      <c r="H49" s="36" t="s">
        <v>40</v>
      </c>
      <c r="I49" s="36" t="s">
        <v>40</v>
      </c>
      <c r="J49" s="36" t="s">
        <v>40</v>
      </c>
      <c r="K49" s="30" t="s">
        <v>33</v>
      </c>
      <c r="L49" s="31" t="s">
        <v>91</v>
      </c>
      <c r="M49" s="32" t="s">
        <v>80</v>
      </c>
      <c r="N49" s="36" t="s">
        <v>144</v>
      </c>
      <c r="O49" s="31" t="s">
        <v>91</v>
      </c>
      <c r="P49" s="31" t="s">
        <v>145</v>
      </c>
      <c r="Q49" s="36" t="s">
        <v>144</v>
      </c>
      <c r="R49" s="38">
        <v>13</v>
      </c>
      <c r="S49" s="38">
        <v>13</v>
      </c>
      <c r="T49" s="38">
        <v>0</v>
      </c>
      <c r="U49" s="38">
        <v>13</v>
      </c>
      <c r="V49" s="38">
        <v>13</v>
      </c>
      <c r="W49" s="36" t="s">
        <v>146</v>
      </c>
    </row>
    <row r="50" spans="1:23" ht="51.75" customHeight="1" x14ac:dyDescent="0.2">
      <c r="A50" s="26" t="s">
        <v>29</v>
      </c>
      <c r="B50" s="27" t="s">
        <v>30</v>
      </c>
      <c r="C50" s="32" t="s">
        <v>62</v>
      </c>
      <c r="D50" s="26">
        <v>242</v>
      </c>
      <c r="E50" s="27" t="s">
        <v>42</v>
      </c>
      <c r="F50" s="36" t="s">
        <v>40</v>
      </c>
      <c r="G50" s="36" t="s">
        <v>40</v>
      </c>
      <c r="H50" s="36" t="s">
        <v>40</v>
      </c>
      <c r="I50" s="36" t="s">
        <v>40</v>
      </c>
      <c r="J50" s="36" t="s">
        <v>40</v>
      </c>
      <c r="K50" s="30" t="s">
        <v>33</v>
      </c>
      <c r="L50" s="31" t="s">
        <v>91</v>
      </c>
      <c r="M50" s="32" t="s">
        <v>62</v>
      </c>
      <c r="N50" s="36" t="s">
        <v>147</v>
      </c>
      <c r="O50" s="31" t="s">
        <v>91</v>
      </c>
      <c r="P50" s="31" t="s">
        <v>148</v>
      </c>
      <c r="Q50" s="36" t="s">
        <v>147</v>
      </c>
      <c r="R50" s="38">
        <v>10</v>
      </c>
      <c r="S50" s="38">
        <v>10</v>
      </c>
      <c r="T50" s="38">
        <v>3</v>
      </c>
      <c r="U50" s="38">
        <v>10</v>
      </c>
      <c r="V50" s="38">
        <v>10</v>
      </c>
      <c r="W50" s="36" t="s">
        <v>149</v>
      </c>
    </row>
    <row r="51" spans="1:23" ht="51.75" customHeight="1" x14ac:dyDescent="0.2">
      <c r="A51" s="26" t="s">
        <v>29</v>
      </c>
      <c r="B51" s="27" t="s">
        <v>30</v>
      </c>
      <c r="C51" s="32" t="s">
        <v>62</v>
      </c>
      <c r="D51" s="26">
        <v>242</v>
      </c>
      <c r="E51" s="27" t="s">
        <v>42</v>
      </c>
      <c r="F51" s="36" t="s">
        <v>40</v>
      </c>
      <c r="G51" s="36" t="s">
        <v>40</v>
      </c>
      <c r="H51" s="36" t="s">
        <v>40</v>
      </c>
      <c r="I51" s="36" t="s">
        <v>40</v>
      </c>
      <c r="J51" s="36" t="s">
        <v>40</v>
      </c>
      <c r="K51" s="30" t="s">
        <v>33</v>
      </c>
      <c r="L51" s="31" t="s">
        <v>91</v>
      </c>
      <c r="M51" s="32" t="s">
        <v>62</v>
      </c>
      <c r="N51" s="36" t="s">
        <v>150</v>
      </c>
      <c r="O51" s="31" t="s">
        <v>91</v>
      </c>
      <c r="P51" s="31" t="s">
        <v>151</v>
      </c>
      <c r="Q51" s="36" t="s">
        <v>150</v>
      </c>
      <c r="R51" s="38">
        <v>3</v>
      </c>
      <c r="S51" s="38">
        <v>3</v>
      </c>
      <c r="T51" s="38">
        <v>0</v>
      </c>
      <c r="U51" s="38">
        <v>3</v>
      </c>
      <c r="V51" s="38">
        <v>3</v>
      </c>
      <c r="W51" s="36" t="s">
        <v>152</v>
      </c>
    </row>
    <row r="52" spans="1:23" ht="51.75" customHeight="1" x14ac:dyDescent="0.2">
      <c r="A52" s="26" t="s">
        <v>29</v>
      </c>
      <c r="B52" s="27" t="s">
        <v>30</v>
      </c>
      <c r="C52" s="32" t="s">
        <v>153</v>
      </c>
      <c r="D52" s="26">
        <v>242</v>
      </c>
      <c r="E52" s="27" t="s">
        <v>42</v>
      </c>
      <c r="F52" s="36" t="s">
        <v>40</v>
      </c>
      <c r="G52" s="36" t="s">
        <v>40</v>
      </c>
      <c r="H52" s="36" t="s">
        <v>40</v>
      </c>
      <c r="I52" s="36" t="s">
        <v>40</v>
      </c>
      <c r="J52" s="36" t="s">
        <v>40</v>
      </c>
      <c r="K52" s="30" t="s">
        <v>33</v>
      </c>
      <c r="L52" s="31" t="s">
        <v>91</v>
      </c>
      <c r="M52" s="32" t="s">
        <v>153</v>
      </c>
      <c r="N52" s="36" t="s">
        <v>154</v>
      </c>
      <c r="O52" s="31" t="s">
        <v>91</v>
      </c>
      <c r="P52" s="31" t="s">
        <v>155</v>
      </c>
      <c r="Q52" s="32" t="s">
        <v>156</v>
      </c>
      <c r="R52" s="38">
        <v>1</v>
      </c>
      <c r="S52" s="38">
        <v>1</v>
      </c>
      <c r="T52" s="38">
        <v>0</v>
      </c>
      <c r="U52" s="38">
        <v>1</v>
      </c>
      <c r="V52" s="38">
        <v>1</v>
      </c>
      <c r="W52" s="36" t="s">
        <v>157</v>
      </c>
    </row>
    <row r="53" spans="1:23" ht="51.75" customHeight="1" x14ac:dyDescent="0.2">
      <c r="A53" s="26" t="s">
        <v>29</v>
      </c>
      <c r="B53" s="27" t="s">
        <v>30</v>
      </c>
      <c r="C53" s="32" t="s">
        <v>153</v>
      </c>
      <c r="D53" s="26">
        <v>242</v>
      </c>
      <c r="E53" s="27" t="s">
        <v>42</v>
      </c>
      <c r="F53" s="36" t="s">
        <v>40</v>
      </c>
      <c r="G53" s="36" t="s">
        <v>40</v>
      </c>
      <c r="H53" s="36" t="s">
        <v>40</v>
      </c>
      <c r="I53" s="36" t="s">
        <v>40</v>
      </c>
      <c r="J53" s="36" t="s">
        <v>40</v>
      </c>
      <c r="K53" s="30" t="s">
        <v>33</v>
      </c>
      <c r="L53" s="31" t="s">
        <v>91</v>
      </c>
      <c r="M53" s="32" t="s">
        <v>153</v>
      </c>
      <c r="N53" s="32" t="s">
        <v>158</v>
      </c>
      <c r="O53" s="31" t="s">
        <v>91</v>
      </c>
      <c r="P53" s="31" t="s">
        <v>159</v>
      </c>
      <c r="Q53" s="32" t="s">
        <v>158</v>
      </c>
      <c r="R53" s="38">
        <v>3</v>
      </c>
      <c r="S53" s="38">
        <v>3</v>
      </c>
      <c r="T53" s="38">
        <v>0</v>
      </c>
      <c r="U53" s="38">
        <v>3</v>
      </c>
      <c r="V53" s="38">
        <v>3</v>
      </c>
      <c r="W53" s="32" t="s">
        <v>160</v>
      </c>
    </row>
    <row r="54" spans="1:23" ht="51.75" customHeight="1" x14ac:dyDescent="0.2">
      <c r="A54" s="26" t="s">
        <v>29</v>
      </c>
      <c r="B54" s="27" t="s">
        <v>30</v>
      </c>
      <c r="C54" s="32" t="s">
        <v>153</v>
      </c>
      <c r="D54" s="26">
        <v>242</v>
      </c>
      <c r="E54" s="27" t="s">
        <v>42</v>
      </c>
      <c r="F54" s="36" t="s">
        <v>40</v>
      </c>
      <c r="G54" s="36" t="s">
        <v>40</v>
      </c>
      <c r="H54" s="36" t="s">
        <v>40</v>
      </c>
      <c r="I54" s="36" t="s">
        <v>40</v>
      </c>
      <c r="J54" s="36" t="s">
        <v>40</v>
      </c>
      <c r="K54" s="30" t="s">
        <v>33</v>
      </c>
      <c r="L54" s="31" t="s">
        <v>91</v>
      </c>
      <c r="M54" s="32" t="s">
        <v>153</v>
      </c>
      <c r="N54" s="32" t="s">
        <v>161</v>
      </c>
      <c r="O54" s="31" t="s">
        <v>91</v>
      </c>
      <c r="P54" s="31" t="s">
        <v>162</v>
      </c>
      <c r="Q54" s="32" t="s">
        <v>161</v>
      </c>
      <c r="R54" s="38">
        <v>5</v>
      </c>
      <c r="S54" s="38">
        <v>5</v>
      </c>
      <c r="T54" s="38">
        <v>0</v>
      </c>
      <c r="U54" s="38">
        <v>5</v>
      </c>
      <c r="V54" s="38">
        <v>5</v>
      </c>
      <c r="W54" s="32" t="s">
        <v>163</v>
      </c>
    </row>
    <row r="55" spans="1:23" ht="51.75" customHeight="1" x14ac:dyDescent="0.2">
      <c r="A55" s="26" t="s">
        <v>164</v>
      </c>
      <c r="B55" s="26" t="s">
        <v>164</v>
      </c>
      <c r="C55" s="32" t="s">
        <v>165</v>
      </c>
      <c r="D55" s="26">
        <v>242</v>
      </c>
      <c r="E55" s="27" t="s">
        <v>42</v>
      </c>
      <c r="F55" s="36" t="s">
        <v>40</v>
      </c>
      <c r="G55" s="36" t="s">
        <v>40</v>
      </c>
      <c r="H55" s="36" t="s">
        <v>40</v>
      </c>
      <c r="I55" s="36" t="s">
        <v>40</v>
      </c>
      <c r="J55" s="36" t="s">
        <v>40</v>
      </c>
      <c r="K55" s="30" t="s">
        <v>33</v>
      </c>
      <c r="L55" s="31"/>
      <c r="M55" s="30" t="s">
        <v>166</v>
      </c>
      <c r="N55" s="32" t="s">
        <v>167</v>
      </c>
      <c r="O55" s="31" t="s">
        <v>91</v>
      </c>
      <c r="P55" s="32" t="s">
        <v>168</v>
      </c>
      <c r="Q55" s="30" t="s">
        <v>167</v>
      </c>
      <c r="R55" s="38">
        <v>1</v>
      </c>
      <c r="S55" s="38">
        <v>1</v>
      </c>
      <c r="T55" s="38">
        <v>0</v>
      </c>
      <c r="U55" s="38">
        <v>1</v>
      </c>
      <c r="V55" s="38">
        <v>1</v>
      </c>
      <c r="W55" s="32" t="s">
        <v>168</v>
      </c>
    </row>
    <row r="56" spans="1:23" ht="51.75" customHeight="1" x14ac:dyDescent="0.2">
      <c r="A56" s="26" t="s">
        <v>169</v>
      </c>
      <c r="B56" s="26" t="s">
        <v>169</v>
      </c>
      <c r="C56" s="32" t="s">
        <v>170</v>
      </c>
      <c r="D56" s="26">
        <v>242</v>
      </c>
      <c r="E56" s="27" t="s">
        <v>42</v>
      </c>
      <c r="F56" s="36" t="s">
        <v>40</v>
      </c>
      <c r="G56" s="36" t="s">
        <v>40</v>
      </c>
      <c r="H56" s="36" t="s">
        <v>40</v>
      </c>
      <c r="I56" s="36" t="s">
        <v>40</v>
      </c>
      <c r="J56" s="36" t="s">
        <v>40</v>
      </c>
      <c r="K56" s="30" t="s">
        <v>33</v>
      </c>
      <c r="L56" s="31"/>
      <c r="M56" s="30" t="s">
        <v>171</v>
      </c>
      <c r="N56" s="32" t="s">
        <v>171</v>
      </c>
      <c r="O56" s="31" t="s">
        <v>91</v>
      </c>
      <c r="P56" s="32" t="s">
        <v>172</v>
      </c>
      <c r="Q56" s="30" t="s">
        <v>171</v>
      </c>
      <c r="R56" s="38">
        <v>1</v>
      </c>
      <c r="S56" s="38">
        <v>1</v>
      </c>
      <c r="T56" s="38">
        <v>0</v>
      </c>
      <c r="U56" s="38">
        <v>1</v>
      </c>
      <c r="V56" s="38">
        <v>1</v>
      </c>
      <c r="W56" s="32" t="s">
        <v>172</v>
      </c>
    </row>
    <row r="57" spans="1:23" ht="51.75" customHeight="1" x14ac:dyDescent="0.2">
      <c r="A57" s="26" t="s">
        <v>173</v>
      </c>
      <c r="B57" s="26" t="s">
        <v>173</v>
      </c>
      <c r="C57" s="32" t="s">
        <v>174</v>
      </c>
      <c r="D57" s="26">
        <v>242</v>
      </c>
      <c r="E57" s="27" t="s">
        <v>42</v>
      </c>
      <c r="F57" s="36" t="s">
        <v>40</v>
      </c>
      <c r="G57" s="36" t="s">
        <v>40</v>
      </c>
      <c r="H57" s="36" t="s">
        <v>40</v>
      </c>
      <c r="I57" s="36" t="s">
        <v>40</v>
      </c>
      <c r="J57" s="36" t="s">
        <v>40</v>
      </c>
      <c r="K57" s="30" t="s">
        <v>33</v>
      </c>
      <c r="L57" s="31"/>
      <c r="M57" s="30" t="s">
        <v>175</v>
      </c>
      <c r="N57" s="32" t="s">
        <v>175</v>
      </c>
      <c r="O57" s="31" t="s">
        <v>91</v>
      </c>
      <c r="P57" s="32" t="s">
        <v>176</v>
      </c>
      <c r="Q57" s="30" t="s">
        <v>175</v>
      </c>
      <c r="R57" s="38">
        <v>1</v>
      </c>
      <c r="S57" s="38">
        <v>1</v>
      </c>
      <c r="T57" s="38">
        <v>0</v>
      </c>
      <c r="U57" s="38">
        <v>1</v>
      </c>
      <c r="V57" s="38">
        <v>1</v>
      </c>
      <c r="W57" s="32" t="s">
        <v>176</v>
      </c>
    </row>
    <row r="58" spans="1:23" ht="51.75" customHeight="1" x14ac:dyDescent="0.2">
      <c r="A58" s="26" t="s">
        <v>177</v>
      </c>
      <c r="B58" s="26" t="s">
        <v>177</v>
      </c>
      <c r="C58" s="32" t="s">
        <v>178</v>
      </c>
      <c r="D58" s="26">
        <v>134</v>
      </c>
      <c r="E58" s="27" t="s">
        <v>42</v>
      </c>
      <c r="F58" s="36" t="s">
        <v>40</v>
      </c>
      <c r="G58" s="36" t="s">
        <v>40</v>
      </c>
      <c r="H58" s="36" t="s">
        <v>40</v>
      </c>
      <c r="I58" s="36" t="s">
        <v>40</v>
      </c>
      <c r="J58" s="36" t="s">
        <v>40</v>
      </c>
      <c r="K58" s="30" t="s">
        <v>33</v>
      </c>
      <c r="L58" s="31"/>
      <c r="M58" s="30" t="s">
        <v>179</v>
      </c>
      <c r="N58" s="32" t="s">
        <v>179</v>
      </c>
      <c r="O58" s="31" t="s">
        <v>91</v>
      </c>
      <c r="P58" s="32" t="s">
        <v>180</v>
      </c>
      <c r="Q58" s="30" t="s">
        <v>179</v>
      </c>
      <c r="R58" s="38">
        <v>1</v>
      </c>
      <c r="S58" s="38">
        <v>1</v>
      </c>
      <c r="T58" s="38">
        <v>0</v>
      </c>
      <c r="U58" s="38">
        <v>1</v>
      </c>
      <c r="V58" s="38">
        <v>1</v>
      </c>
      <c r="W58" s="32" t="s">
        <v>180</v>
      </c>
    </row>
    <row r="59" spans="1:23" ht="51.75" customHeight="1" x14ac:dyDescent="0.2">
      <c r="A59" s="26" t="s">
        <v>29</v>
      </c>
      <c r="B59" s="27" t="s">
        <v>30</v>
      </c>
      <c r="C59" s="32" t="s">
        <v>181</v>
      </c>
      <c r="D59" s="26">
        <v>242</v>
      </c>
      <c r="E59" s="27" t="s">
        <v>42</v>
      </c>
      <c r="F59" s="36" t="s">
        <v>40</v>
      </c>
      <c r="G59" s="36" t="s">
        <v>40</v>
      </c>
      <c r="H59" s="36" t="s">
        <v>40</v>
      </c>
      <c r="I59" s="36" t="s">
        <v>40</v>
      </c>
      <c r="J59" s="36" t="s">
        <v>40</v>
      </c>
      <c r="K59" s="30" t="s">
        <v>33</v>
      </c>
      <c r="L59" s="31" t="s">
        <v>91</v>
      </c>
      <c r="M59" s="32" t="s">
        <v>153</v>
      </c>
      <c r="N59" s="32" t="s">
        <v>182</v>
      </c>
      <c r="O59" s="31" t="s">
        <v>91</v>
      </c>
      <c r="P59" s="31" t="s">
        <v>46</v>
      </c>
      <c r="Q59" s="32" t="s">
        <v>69</v>
      </c>
      <c r="R59" s="42">
        <f>((1180/1120)-1)*100</f>
        <v>5.3571428571428603</v>
      </c>
      <c r="S59" s="42">
        <f>((1180/1120)-1)*100</f>
        <v>5.3571428571428603</v>
      </c>
      <c r="T59" s="42"/>
      <c r="U59" s="38">
        <v>1180</v>
      </c>
      <c r="V59" s="38">
        <v>1120</v>
      </c>
      <c r="W59" s="36" t="s">
        <v>157</v>
      </c>
    </row>
    <row r="60" spans="1:23" ht="51.75" customHeight="1" x14ac:dyDescent="0.2">
      <c r="A60" s="80" t="s">
        <v>164</v>
      </c>
      <c r="B60" s="80" t="s">
        <v>164</v>
      </c>
      <c r="C60" s="80" t="s">
        <v>183</v>
      </c>
      <c r="D60" s="26">
        <v>242</v>
      </c>
      <c r="E60" s="80" t="s">
        <v>184</v>
      </c>
      <c r="F60" s="92">
        <v>8554062.4600000009</v>
      </c>
      <c r="G60" s="92">
        <f>9265039.99+169994.75</f>
        <v>9435034.7400000002</v>
      </c>
      <c r="H60" s="92">
        <f>1775661.94+169994.75</f>
        <v>1945656.69</v>
      </c>
      <c r="I60" s="92">
        <f>1775661.94+169994.75</f>
        <v>1945656.69</v>
      </c>
      <c r="J60" s="92">
        <f>1100624.65+169994.75</f>
        <v>1270619.3999999999</v>
      </c>
      <c r="K60" s="30" t="s">
        <v>33</v>
      </c>
      <c r="L60" s="31" t="s">
        <v>185</v>
      </c>
      <c r="M60" s="80" t="s">
        <v>186</v>
      </c>
      <c r="N60" s="48" t="s">
        <v>187</v>
      </c>
      <c r="O60" s="31" t="s">
        <v>185</v>
      </c>
      <c r="P60" s="31" t="s">
        <v>188</v>
      </c>
      <c r="Q60" s="48" t="s">
        <v>189</v>
      </c>
      <c r="R60" s="38" t="s">
        <v>190</v>
      </c>
      <c r="S60" s="38" t="s">
        <v>190</v>
      </c>
      <c r="T60" s="38">
        <v>3</v>
      </c>
      <c r="U60" s="38" t="s">
        <v>190</v>
      </c>
      <c r="V60" s="38" t="s">
        <v>190</v>
      </c>
      <c r="W60" s="48" t="s">
        <v>189</v>
      </c>
    </row>
    <row r="61" spans="1:23" ht="51.75" customHeight="1" x14ac:dyDescent="0.2">
      <c r="A61" s="81"/>
      <c r="B61" s="81"/>
      <c r="C61" s="81"/>
      <c r="D61" s="26">
        <v>242</v>
      </c>
      <c r="E61" s="81"/>
      <c r="F61" s="92"/>
      <c r="G61" s="92"/>
      <c r="H61" s="92"/>
      <c r="I61" s="92"/>
      <c r="J61" s="92"/>
      <c r="K61" s="30" t="s">
        <v>33</v>
      </c>
      <c r="L61" s="31" t="s">
        <v>185</v>
      </c>
      <c r="M61" s="81"/>
      <c r="N61" s="48" t="s">
        <v>191</v>
      </c>
      <c r="O61" s="31" t="s">
        <v>185</v>
      </c>
      <c r="P61" s="31" t="s">
        <v>192</v>
      </c>
      <c r="Q61" s="48" t="s">
        <v>193</v>
      </c>
      <c r="R61" s="38" t="s">
        <v>194</v>
      </c>
      <c r="S61" s="38" t="s">
        <v>194</v>
      </c>
      <c r="T61" s="38">
        <v>0</v>
      </c>
      <c r="U61" s="38" t="s">
        <v>194</v>
      </c>
      <c r="V61" s="38" t="s">
        <v>194</v>
      </c>
      <c r="W61" s="48" t="s">
        <v>193</v>
      </c>
    </row>
    <row r="62" spans="1:23" ht="33.75" x14ac:dyDescent="0.2">
      <c r="A62" s="81"/>
      <c r="B62" s="81"/>
      <c r="C62" s="81"/>
      <c r="D62" s="26">
        <v>242</v>
      </c>
      <c r="E62" s="81"/>
      <c r="F62" s="92"/>
      <c r="G62" s="92"/>
      <c r="H62" s="92"/>
      <c r="I62" s="92"/>
      <c r="J62" s="92"/>
      <c r="K62" s="30" t="s">
        <v>33</v>
      </c>
      <c r="L62" s="31" t="s">
        <v>185</v>
      </c>
      <c r="M62" s="81"/>
      <c r="N62" s="48" t="s">
        <v>195</v>
      </c>
      <c r="O62" s="31" t="s">
        <v>185</v>
      </c>
      <c r="P62" s="31" t="s">
        <v>196</v>
      </c>
      <c r="Q62" s="48" t="s">
        <v>197</v>
      </c>
      <c r="R62" s="38" t="s">
        <v>198</v>
      </c>
      <c r="S62" s="38" t="s">
        <v>198</v>
      </c>
      <c r="T62" s="38">
        <v>1</v>
      </c>
      <c r="U62" s="38" t="s">
        <v>198</v>
      </c>
      <c r="V62" s="38" t="s">
        <v>198</v>
      </c>
      <c r="W62" s="48" t="s">
        <v>197</v>
      </c>
    </row>
    <row r="63" spans="1:23" ht="33.75" x14ac:dyDescent="0.2">
      <c r="A63" s="81"/>
      <c r="B63" s="81"/>
      <c r="C63" s="81"/>
      <c r="D63" s="26">
        <v>242</v>
      </c>
      <c r="E63" s="81"/>
      <c r="F63" s="92"/>
      <c r="G63" s="92"/>
      <c r="H63" s="92"/>
      <c r="I63" s="92"/>
      <c r="J63" s="92"/>
      <c r="K63" s="30" t="s">
        <v>33</v>
      </c>
      <c r="L63" s="31" t="s">
        <v>185</v>
      </c>
      <c r="M63" s="81"/>
      <c r="N63" s="48" t="s">
        <v>199</v>
      </c>
      <c r="O63" s="31" t="s">
        <v>185</v>
      </c>
      <c r="P63" s="31" t="s">
        <v>188</v>
      </c>
      <c r="Q63" s="48" t="s">
        <v>189</v>
      </c>
      <c r="R63" s="38" t="s">
        <v>190</v>
      </c>
      <c r="S63" s="38" t="s">
        <v>190</v>
      </c>
      <c r="T63" s="38">
        <v>3</v>
      </c>
      <c r="U63" s="38" t="s">
        <v>190</v>
      </c>
      <c r="V63" s="38" t="s">
        <v>190</v>
      </c>
      <c r="W63" s="48" t="s">
        <v>189</v>
      </c>
    </row>
    <row r="64" spans="1:23" ht="51.75" customHeight="1" x14ac:dyDescent="0.2">
      <c r="A64" s="110" t="s">
        <v>173</v>
      </c>
      <c r="B64" s="110" t="s">
        <v>173</v>
      </c>
      <c r="C64" s="110" t="s">
        <v>200</v>
      </c>
      <c r="D64" s="26">
        <v>242</v>
      </c>
      <c r="E64" s="110" t="s">
        <v>201</v>
      </c>
      <c r="F64" s="92">
        <v>638719</v>
      </c>
      <c r="G64" s="92">
        <v>661093</v>
      </c>
      <c r="H64" s="92">
        <v>138315.92000000001</v>
      </c>
      <c r="I64" s="92">
        <v>138315.92000000001</v>
      </c>
      <c r="J64" s="92">
        <v>138315.92000000001</v>
      </c>
      <c r="K64" s="30" t="s">
        <v>33</v>
      </c>
      <c r="L64" s="31" t="s">
        <v>185</v>
      </c>
      <c r="M64" s="110" t="s">
        <v>202</v>
      </c>
      <c r="N64" s="48" t="s">
        <v>203</v>
      </c>
      <c r="O64" s="31" t="s">
        <v>185</v>
      </c>
      <c r="P64" s="31" t="s">
        <v>204</v>
      </c>
      <c r="Q64" s="48" t="s">
        <v>205</v>
      </c>
      <c r="R64" s="38" t="s">
        <v>190</v>
      </c>
      <c r="S64" s="38" t="s">
        <v>190</v>
      </c>
      <c r="T64" s="38">
        <v>3</v>
      </c>
      <c r="U64" s="38" t="s">
        <v>190</v>
      </c>
      <c r="V64" s="38" t="s">
        <v>190</v>
      </c>
      <c r="W64" s="48" t="s">
        <v>206</v>
      </c>
    </row>
    <row r="65" spans="1:23" ht="51.75" customHeight="1" x14ac:dyDescent="0.2">
      <c r="A65" s="107"/>
      <c r="B65" s="107"/>
      <c r="C65" s="107"/>
      <c r="D65" s="26">
        <v>242</v>
      </c>
      <c r="E65" s="107"/>
      <c r="F65" s="92"/>
      <c r="G65" s="92"/>
      <c r="H65" s="92"/>
      <c r="I65" s="92"/>
      <c r="J65" s="92"/>
      <c r="K65" s="30" t="s">
        <v>33</v>
      </c>
      <c r="L65" s="31" t="s">
        <v>185</v>
      </c>
      <c r="M65" s="107"/>
      <c r="N65" s="48" t="s">
        <v>207</v>
      </c>
      <c r="O65" s="31" t="s">
        <v>185</v>
      </c>
      <c r="P65" s="31" t="s">
        <v>208</v>
      </c>
      <c r="Q65" s="48" t="s">
        <v>209</v>
      </c>
      <c r="R65" s="38" t="s">
        <v>198</v>
      </c>
      <c r="S65" s="38" t="s">
        <v>198</v>
      </c>
      <c r="T65" s="38">
        <v>0</v>
      </c>
      <c r="U65" s="38" t="s">
        <v>198</v>
      </c>
      <c r="V65" s="38" t="s">
        <v>198</v>
      </c>
      <c r="W65" s="48" t="s">
        <v>209</v>
      </c>
    </row>
    <row r="66" spans="1:23" ht="51.75" customHeight="1" x14ac:dyDescent="0.2">
      <c r="A66" s="107"/>
      <c r="B66" s="107"/>
      <c r="C66" s="107"/>
      <c r="D66" s="26">
        <v>242</v>
      </c>
      <c r="E66" s="107"/>
      <c r="F66" s="92"/>
      <c r="G66" s="92"/>
      <c r="H66" s="92"/>
      <c r="I66" s="92"/>
      <c r="J66" s="92"/>
      <c r="K66" s="30" t="s">
        <v>33</v>
      </c>
      <c r="L66" s="31" t="s">
        <v>185</v>
      </c>
      <c r="M66" s="107"/>
      <c r="N66" s="48" t="s">
        <v>210</v>
      </c>
      <c r="O66" s="31" t="s">
        <v>185</v>
      </c>
      <c r="P66" s="31" t="s">
        <v>211</v>
      </c>
      <c r="Q66" s="48" t="s">
        <v>212</v>
      </c>
      <c r="R66" s="38" t="s">
        <v>213</v>
      </c>
      <c r="S66" s="38" t="s">
        <v>213</v>
      </c>
      <c r="T66" s="38">
        <v>0</v>
      </c>
      <c r="U66" s="38" t="s">
        <v>213</v>
      </c>
      <c r="V66" s="38" t="s">
        <v>213</v>
      </c>
      <c r="W66" s="48" t="s">
        <v>212</v>
      </c>
    </row>
    <row r="67" spans="1:23" ht="33.75" x14ac:dyDescent="0.2">
      <c r="A67" s="107"/>
      <c r="B67" s="107"/>
      <c r="C67" s="107"/>
      <c r="D67" s="26">
        <v>242</v>
      </c>
      <c r="E67" s="107"/>
      <c r="F67" s="92"/>
      <c r="G67" s="92"/>
      <c r="H67" s="92"/>
      <c r="I67" s="92"/>
      <c r="J67" s="92"/>
      <c r="K67" s="30" t="s">
        <v>33</v>
      </c>
      <c r="L67" s="31" t="s">
        <v>185</v>
      </c>
      <c r="M67" s="107"/>
      <c r="N67" s="48" t="s">
        <v>214</v>
      </c>
      <c r="O67" s="31" t="s">
        <v>185</v>
      </c>
      <c r="P67" s="31" t="s">
        <v>215</v>
      </c>
      <c r="Q67" s="48" t="s">
        <v>216</v>
      </c>
      <c r="R67" s="38" t="s">
        <v>213</v>
      </c>
      <c r="S67" s="38" t="s">
        <v>213</v>
      </c>
      <c r="T67" s="38">
        <v>0</v>
      </c>
      <c r="U67" s="38" t="s">
        <v>213</v>
      </c>
      <c r="V67" s="38" t="s">
        <v>213</v>
      </c>
      <c r="W67" s="48" t="s">
        <v>217</v>
      </c>
    </row>
    <row r="68" spans="1:23" ht="56.25" x14ac:dyDescent="0.2">
      <c r="A68" s="107"/>
      <c r="B68" s="107"/>
      <c r="C68" s="107"/>
      <c r="D68" s="26">
        <v>242</v>
      </c>
      <c r="E68" s="107"/>
      <c r="F68" s="111"/>
      <c r="G68" s="111"/>
      <c r="H68" s="111"/>
      <c r="I68" s="111"/>
      <c r="J68" s="111"/>
      <c r="K68" s="30" t="s">
        <v>33</v>
      </c>
      <c r="L68" s="31" t="s">
        <v>185</v>
      </c>
      <c r="M68" s="107"/>
      <c r="N68" s="48" t="s">
        <v>218</v>
      </c>
      <c r="O68" s="31" t="s">
        <v>185</v>
      </c>
      <c r="P68" s="31" t="s">
        <v>219</v>
      </c>
      <c r="Q68" s="48" t="s">
        <v>220</v>
      </c>
      <c r="R68" s="38" t="s">
        <v>221</v>
      </c>
      <c r="S68" s="38" t="s">
        <v>221</v>
      </c>
      <c r="T68" s="38">
        <v>0</v>
      </c>
      <c r="U68" s="38" t="s">
        <v>221</v>
      </c>
      <c r="V68" s="38" t="s">
        <v>221</v>
      </c>
      <c r="W68" s="48" t="s">
        <v>220</v>
      </c>
    </row>
    <row r="69" spans="1:23" ht="51.75" customHeight="1" x14ac:dyDescent="0.2">
      <c r="A69" s="107" t="s">
        <v>173</v>
      </c>
      <c r="B69" s="107" t="s">
        <v>173</v>
      </c>
      <c r="C69" s="107" t="s">
        <v>222</v>
      </c>
      <c r="D69" s="26">
        <v>242</v>
      </c>
      <c r="E69" s="107" t="s">
        <v>223</v>
      </c>
      <c r="F69" s="95">
        <v>930304</v>
      </c>
      <c r="G69" s="95">
        <v>956453</v>
      </c>
      <c r="H69" s="95">
        <v>200316.06</v>
      </c>
      <c r="I69" s="95">
        <v>200316.06</v>
      </c>
      <c r="J69" s="95">
        <v>200316.06</v>
      </c>
      <c r="K69" s="30" t="s">
        <v>33</v>
      </c>
      <c r="L69" s="31" t="s">
        <v>185</v>
      </c>
      <c r="M69" s="107" t="s">
        <v>224</v>
      </c>
      <c r="N69" s="48" t="s">
        <v>225</v>
      </c>
      <c r="O69" s="31" t="s">
        <v>185</v>
      </c>
      <c r="P69" s="31" t="s">
        <v>226</v>
      </c>
      <c r="Q69" s="48" t="s">
        <v>227</v>
      </c>
      <c r="R69" s="38" t="s">
        <v>228</v>
      </c>
      <c r="S69" s="38" t="s">
        <v>228</v>
      </c>
      <c r="T69" s="38">
        <v>300</v>
      </c>
      <c r="U69" s="38" t="s">
        <v>228</v>
      </c>
      <c r="V69" s="38" t="s">
        <v>228</v>
      </c>
      <c r="W69" s="48" t="s">
        <v>227</v>
      </c>
    </row>
    <row r="70" spans="1:23" ht="51.75" customHeight="1" x14ac:dyDescent="0.2">
      <c r="A70" s="81"/>
      <c r="B70" s="81"/>
      <c r="C70" s="81"/>
      <c r="D70" s="26">
        <v>242</v>
      </c>
      <c r="E70" s="81"/>
      <c r="F70" s="95"/>
      <c r="G70" s="95"/>
      <c r="H70" s="95"/>
      <c r="I70" s="95"/>
      <c r="J70" s="95"/>
      <c r="K70" s="30" t="s">
        <v>33</v>
      </c>
      <c r="L70" s="31" t="s">
        <v>185</v>
      </c>
      <c r="M70" s="81"/>
      <c r="N70" s="48" t="s">
        <v>229</v>
      </c>
      <c r="O70" s="31" t="s">
        <v>185</v>
      </c>
      <c r="P70" s="31" t="s">
        <v>230</v>
      </c>
      <c r="Q70" s="48" t="s">
        <v>231</v>
      </c>
      <c r="R70" s="38" t="s">
        <v>198</v>
      </c>
      <c r="S70" s="38" t="s">
        <v>198</v>
      </c>
      <c r="T70" s="38">
        <v>1</v>
      </c>
      <c r="U70" s="38" t="s">
        <v>198</v>
      </c>
      <c r="V70" s="38" t="s">
        <v>198</v>
      </c>
      <c r="W70" s="48" t="s">
        <v>231</v>
      </c>
    </row>
    <row r="71" spans="1:23" ht="51.75" customHeight="1" x14ac:dyDescent="0.2">
      <c r="A71" s="81"/>
      <c r="B71" s="81"/>
      <c r="C71" s="81"/>
      <c r="D71" s="26">
        <v>242</v>
      </c>
      <c r="E71" s="81"/>
      <c r="F71" s="95"/>
      <c r="G71" s="95"/>
      <c r="H71" s="95"/>
      <c r="I71" s="95"/>
      <c r="J71" s="95"/>
      <c r="K71" s="30" t="s">
        <v>33</v>
      </c>
      <c r="L71" s="31" t="s">
        <v>185</v>
      </c>
      <c r="M71" s="81"/>
      <c r="N71" s="48" t="s">
        <v>232</v>
      </c>
      <c r="O71" s="31" t="s">
        <v>185</v>
      </c>
      <c r="P71" s="31" t="s">
        <v>233</v>
      </c>
      <c r="Q71" s="48" t="s">
        <v>234</v>
      </c>
      <c r="R71" s="38" t="s">
        <v>194</v>
      </c>
      <c r="S71" s="38" t="s">
        <v>194</v>
      </c>
      <c r="T71" s="38">
        <v>1</v>
      </c>
      <c r="U71" s="38" t="s">
        <v>194</v>
      </c>
      <c r="V71" s="38" t="s">
        <v>194</v>
      </c>
      <c r="W71" s="48" t="s">
        <v>234</v>
      </c>
    </row>
    <row r="72" spans="1:23" ht="51.75" customHeight="1" x14ac:dyDescent="0.2">
      <c r="A72" s="89" t="s">
        <v>169</v>
      </c>
      <c r="B72" s="89" t="s">
        <v>169</v>
      </c>
      <c r="C72" s="107" t="s">
        <v>235</v>
      </c>
      <c r="D72" s="26">
        <v>242</v>
      </c>
      <c r="E72" s="107" t="s">
        <v>236</v>
      </c>
      <c r="F72" s="95">
        <v>3277486.97</v>
      </c>
      <c r="G72" s="95">
        <f>6853315.24+7063842.83</f>
        <v>13917158.07</v>
      </c>
      <c r="H72" s="95">
        <f>473583.18+4895545.84</f>
        <v>5369129.0199999996</v>
      </c>
      <c r="I72" s="95">
        <f>473583.18+4895545.84</f>
        <v>5369129.0199999996</v>
      </c>
      <c r="J72" s="95">
        <f>473583.18+774535.76</f>
        <v>1248118.94</v>
      </c>
      <c r="K72" s="30" t="s">
        <v>33</v>
      </c>
      <c r="L72" s="31" t="s">
        <v>185</v>
      </c>
      <c r="M72" s="107" t="s">
        <v>237</v>
      </c>
      <c r="N72" s="48" t="s">
        <v>238</v>
      </c>
      <c r="O72" s="31" t="s">
        <v>185</v>
      </c>
      <c r="P72" s="31" t="s">
        <v>239</v>
      </c>
      <c r="Q72" s="48" t="s">
        <v>240</v>
      </c>
      <c r="R72" s="38" t="s">
        <v>190</v>
      </c>
      <c r="S72" s="38" t="s">
        <v>190</v>
      </c>
      <c r="T72" s="38">
        <v>4</v>
      </c>
      <c r="U72" s="38" t="s">
        <v>190</v>
      </c>
      <c r="V72" s="38" t="s">
        <v>190</v>
      </c>
      <c r="W72" s="48" t="s">
        <v>240</v>
      </c>
    </row>
    <row r="73" spans="1:23" ht="22.5" x14ac:dyDescent="0.2">
      <c r="A73" s="100"/>
      <c r="B73" s="100"/>
      <c r="C73" s="81"/>
      <c r="D73" s="26">
        <v>242</v>
      </c>
      <c r="E73" s="81"/>
      <c r="F73" s="95"/>
      <c r="G73" s="95"/>
      <c r="H73" s="95"/>
      <c r="I73" s="95"/>
      <c r="J73" s="95"/>
      <c r="K73" s="30" t="s">
        <v>33</v>
      </c>
      <c r="L73" s="31" t="s">
        <v>185</v>
      </c>
      <c r="M73" s="81"/>
      <c r="N73" s="48" t="s">
        <v>241</v>
      </c>
      <c r="O73" s="31" t="s">
        <v>185</v>
      </c>
      <c r="P73" s="31" t="s">
        <v>239</v>
      </c>
      <c r="Q73" s="48" t="s">
        <v>240</v>
      </c>
      <c r="R73" s="38" t="s">
        <v>242</v>
      </c>
      <c r="S73" s="38" t="s">
        <v>242</v>
      </c>
      <c r="T73" s="38">
        <v>1</v>
      </c>
      <c r="U73" s="38" t="s">
        <v>242</v>
      </c>
      <c r="V73" s="38" t="s">
        <v>242</v>
      </c>
      <c r="W73" s="48" t="s">
        <v>240</v>
      </c>
    </row>
    <row r="74" spans="1:23" ht="33.75" x14ac:dyDescent="0.2">
      <c r="A74" s="101"/>
      <c r="B74" s="101"/>
      <c r="C74" s="81"/>
      <c r="D74" s="26">
        <v>242</v>
      </c>
      <c r="E74" s="81"/>
      <c r="F74" s="95"/>
      <c r="G74" s="95"/>
      <c r="H74" s="95"/>
      <c r="I74" s="95"/>
      <c r="J74" s="95"/>
      <c r="K74" s="30" t="s">
        <v>33</v>
      </c>
      <c r="L74" s="31" t="s">
        <v>185</v>
      </c>
      <c r="M74" s="81"/>
      <c r="N74" s="48" t="s">
        <v>243</v>
      </c>
      <c r="O74" s="31" t="s">
        <v>185</v>
      </c>
      <c r="P74" s="31" t="s">
        <v>244</v>
      </c>
      <c r="Q74" s="48" t="s">
        <v>245</v>
      </c>
      <c r="R74" s="38" t="s">
        <v>213</v>
      </c>
      <c r="S74" s="38" t="s">
        <v>213</v>
      </c>
      <c r="T74" s="38">
        <v>0</v>
      </c>
      <c r="U74" s="38" t="s">
        <v>213</v>
      </c>
      <c r="V74" s="38" t="s">
        <v>213</v>
      </c>
      <c r="W74" s="48" t="s">
        <v>245</v>
      </c>
    </row>
    <row r="75" spans="1:23" ht="51.75" customHeight="1" x14ac:dyDescent="0.2">
      <c r="A75" s="89" t="s">
        <v>177</v>
      </c>
      <c r="B75" s="86" t="s">
        <v>177</v>
      </c>
      <c r="C75" s="86" t="s">
        <v>246</v>
      </c>
      <c r="D75" s="26">
        <v>134</v>
      </c>
      <c r="E75" s="86" t="s">
        <v>247</v>
      </c>
      <c r="F75" s="92">
        <v>1281623</v>
      </c>
      <c r="G75" s="92">
        <v>1330746</v>
      </c>
      <c r="H75" s="92">
        <v>204873.52</v>
      </c>
      <c r="I75" s="92">
        <v>204873.52</v>
      </c>
      <c r="J75" s="92">
        <v>204873.52</v>
      </c>
      <c r="K75" s="30" t="s">
        <v>33</v>
      </c>
      <c r="L75" s="31" t="s">
        <v>185</v>
      </c>
      <c r="M75" s="86" t="s">
        <v>248</v>
      </c>
      <c r="N75" s="48" t="s">
        <v>249</v>
      </c>
      <c r="O75" s="31" t="s">
        <v>185</v>
      </c>
      <c r="P75" s="31" t="s">
        <v>250</v>
      </c>
      <c r="Q75" s="48" t="s">
        <v>251</v>
      </c>
      <c r="R75" s="54" t="s">
        <v>252</v>
      </c>
      <c r="S75" s="54" t="s">
        <v>252</v>
      </c>
      <c r="T75" s="55">
        <v>3</v>
      </c>
      <c r="U75" s="54" t="s">
        <v>252</v>
      </c>
      <c r="V75" s="54" t="s">
        <v>252</v>
      </c>
      <c r="W75" s="48" t="s">
        <v>251</v>
      </c>
    </row>
    <row r="76" spans="1:23" ht="22.5" x14ac:dyDescent="0.2">
      <c r="A76" s="100"/>
      <c r="B76" s="86"/>
      <c r="C76" s="86"/>
      <c r="D76" s="26">
        <v>134</v>
      </c>
      <c r="E76" s="86"/>
      <c r="F76" s="92"/>
      <c r="G76" s="92"/>
      <c r="H76" s="92"/>
      <c r="I76" s="92"/>
      <c r="J76" s="92"/>
      <c r="K76" s="30" t="s">
        <v>33</v>
      </c>
      <c r="L76" s="31" t="s">
        <v>185</v>
      </c>
      <c r="M76" s="86"/>
      <c r="N76" s="48" t="s">
        <v>253</v>
      </c>
      <c r="O76" s="31" t="s">
        <v>185</v>
      </c>
      <c r="P76" s="31" t="s">
        <v>254</v>
      </c>
      <c r="Q76" s="48" t="s">
        <v>255</v>
      </c>
      <c r="R76" s="54" t="s">
        <v>198</v>
      </c>
      <c r="S76" s="54" t="s">
        <v>198</v>
      </c>
      <c r="T76" s="55">
        <v>1</v>
      </c>
      <c r="U76" s="54" t="s">
        <v>198</v>
      </c>
      <c r="V76" s="54" t="s">
        <v>198</v>
      </c>
      <c r="W76" s="48" t="s">
        <v>255</v>
      </c>
    </row>
    <row r="77" spans="1:23" ht="22.5" x14ac:dyDescent="0.2">
      <c r="A77" s="100"/>
      <c r="B77" s="86"/>
      <c r="C77" s="86"/>
      <c r="D77" s="26">
        <v>134</v>
      </c>
      <c r="E77" s="86"/>
      <c r="F77" s="92"/>
      <c r="G77" s="92"/>
      <c r="H77" s="92"/>
      <c r="I77" s="92"/>
      <c r="J77" s="92"/>
      <c r="K77" s="30" t="s">
        <v>33</v>
      </c>
      <c r="L77" s="31" t="s">
        <v>185</v>
      </c>
      <c r="M77" s="86"/>
      <c r="N77" s="48" t="s">
        <v>256</v>
      </c>
      <c r="O77" s="31" t="s">
        <v>185</v>
      </c>
      <c r="P77" s="31" t="s">
        <v>257</v>
      </c>
      <c r="Q77" s="48" t="s">
        <v>258</v>
      </c>
      <c r="R77" s="54" t="s">
        <v>198</v>
      </c>
      <c r="S77" s="54" t="s">
        <v>198</v>
      </c>
      <c r="T77" s="55">
        <v>1</v>
      </c>
      <c r="U77" s="54" t="s">
        <v>198</v>
      </c>
      <c r="V77" s="54" t="s">
        <v>198</v>
      </c>
      <c r="W77" s="48" t="s">
        <v>259</v>
      </c>
    </row>
    <row r="78" spans="1:23" ht="33.75" x14ac:dyDescent="0.2">
      <c r="A78" s="108"/>
      <c r="B78" s="86"/>
      <c r="C78" s="86"/>
      <c r="D78" s="26">
        <v>134</v>
      </c>
      <c r="E78" s="86"/>
      <c r="F78" s="92"/>
      <c r="G78" s="92"/>
      <c r="H78" s="92"/>
      <c r="I78" s="92"/>
      <c r="J78" s="92"/>
      <c r="K78" s="30" t="s">
        <v>33</v>
      </c>
      <c r="L78" s="31" t="s">
        <v>185</v>
      </c>
      <c r="M78" s="86"/>
      <c r="N78" s="48" t="s">
        <v>260</v>
      </c>
      <c r="O78" s="31" t="s">
        <v>185</v>
      </c>
      <c r="P78" s="31" t="s">
        <v>261</v>
      </c>
      <c r="Q78" s="48" t="s">
        <v>262</v>
      </c>
      <c r="R78" s="54" t="s">
        <v>221</v>
      </c>
      <c r="S78" s="54" t="s">
        <v>221</v>
      </c>
      <c r="T78" s="55">
        <v>0</v>
      </c>
      <c r="U78" s="54" t="s">
        <v>221</v>
      </c>
      <c r="V78" s="54" t="s">
        <v>221</v>
      </c>
      <c r="W78" s="48" t="s">
        <v>262</v>
      </c>
    </row>
    <row r="79" spans="1:23" ht="33.75" x14ac:dyDescent="0.2">
      <c r="A79" s="109"/>
      <c r="B79" s="86"/>
      <c r="C79" s="86"/>
      <c r="D79" s="26">
        <v>134</v>
      </c>
      <c r="E79" s="86"/>
      <c r="F79" s="92"/>
      <c r="G79" s="92"/>
      <c r="H79" s="92"/>
      <c r="I79" s="92"/>
      <c r="J79" s="92"/>
      <c r="K79" s="30" t="s">
        <v>33</v>
      </c>
      <c r="L79" s="31" t="s">
        <v>185</v>
      </c>
      <c r="M79" s="86"/>
      <c r="N79" s="48" t="s">
        <v>263</v>
      </c>
      <c r="O79" s="31" t="s">
        <v>185</v>
      </c>
      <c r="P79" s="31" t="s">
        <v>264</v>
      </c>
      <c r="Q79" s="48" t="s">
        <v>265</v>
      </c>
      <c r="R79" s="54" t="s">
        <v>213</v>
      </c>
      <c r="S79" s="54" t="s">
        <v>213</v>
      </c>
      <c r="T79" s="55">
        <v>0</v>
      </c>
      <c r="U79" s="54" t="s">
        <v>213</v>
      </c>
      <c r="V79" s="54" t="s">
        <v>213</v>
      </c>
      <c r="W79" s="48" t="s">
        <v>265</v>
      </c>
    </row>
    <row r="80" spans="1:23" ht="45" x14ac:dyDescent="0.2">
      <c r="A80" s="107" t="s">
        <v>164</v>
      </c>
      <c r="B80" s="107" t="s">
        <v>164</v>
      </c>
      <c r="C80" s="107" t="s">
        <v>266</v>
      </c>
      <c r="D80" s="26">
        <v>242</v>
      </c>
      <c r="E80" s="107" t="s">
        <v>267</v>
      </c>
      <c r="F80" s="92" t="s">
        <v>40</v>
      </c>
      <c r="G80" s="92" t="s">
        <v>40</v>
      </c>
      <c r="H80" s="92" t="s">
        <v>40</v>
      </c>
      <c r="I80" s="96" t="s">
        <v>40</v>
      </c>
      <c r="J80" s="92" t="s">
        <v>40</v>
      </c>
      <c r="K80" s="30" t="s">
        <v>33</v>
      </c>
      <c r="L80" s="31" t="s">
        <v>185</v>
      </c>
      <c r="M80" s="107" t="s">
        <v>268</v>
      </c>
      <c r="N80" s="48" t="s">
        <v>269</v>
      </c>
      <c r="O80" s="31" t="s">
        <v>185</v>
      </c>
      <c r="P80" s="31" t="s">
        <v>270</v>
      </c>
      <c r="Q80" s="48" t="s">
        <v>271</v>
      </c>
      <c r="R80" s="38" t="s">
        <v>213</v>
      </c>
      <c r="S80" s="38" t="s">
        <v>213</v>
      </c>
      <c r="T80" s="55">
        <v>0</v>
      </c>
      <c r="U80" s="38" t="s">
        <v>213</v>
      </c>
      <c r="V80" s="38" t="s">
        <v>213</v>
      </c>
      <c r="W80" s="48" t="s">
        <v>271</v>
      </c>
    </row>
    <row r="81" spans="1:23" ht="45" x14ac:dyDescent="0.2">
      <c r="A81" s="81"/>
      <c r="B81" s="81"/>
      <c r="C81" s="81"/>
      <c r="D81" s="26">
        <v>242</v>
      </c>
      <c r="E81" s="81"/>
      <c r="F81" s="92"/>
      <c r="G81" s="92"/>
      <c r="H81" s="92"/>
      <c r="I81" s="97"/>
      <c r="J81" s="92"/>
      <c r="K81" s="30" t="s">
        <v>33</v>
      </c>
      <c r="L81" s="31" t="s">
        <v>185</v>
      </c>
      <c r="M81" s="81"/>
      <c r="N81" s="48" t="s">
        <v>272</v>
      </c>
      <c r="O81" s="31" t="s">
        <v>185</v>
      </c>
      <c r="P81" s="31" t="s">
        <v>273</v>
      </c>
      <c r="Q81" s="48" t="s">
        <v>274</v>
      </c>
      <c r="R81" s="38" t="s">
        <v>221</v>
      </c>
      <c r="S81" s="38" t="s">
        <v>221</v>
      </c>
      <c r="T81" s="55">
        <v>1</v>
      </c>
      <c r="U81" s="38" t="s">
        <v>221</v>
      </c>
      <c r="V81" s="38" t="s">
        <v>221</v>
      </c>
      <c r="W81" s="48" t="s">
        <v>275</v>
      </c>
    </row>
    <row r="82" spans="1:23" ht="45" x14ac:dyDescent="0.2">
      <c r="A82" s="81"/>
      <c r="B82" s="81"/>
      <c r="C82" s="81"/>
      <c r="D82" s="26">
        <v>242</v>
      </c>
      <c r="E82" s="81"/>
      <c r="F82" s="92"/>
      <c r="G82" s="92"/>
      <c r="H82" s="92"/>
      <c r="I82" s="98"/>
      <c r="J82" s="92"/>
      <c r="K82" s="30" t="s">
        <v>33</v>
      </c>
      <c r="L82" s="31" t="s">
        <v>185</v>
      </c>
      <c r="M82" s="81"/>
      <c r="N82" s="48" t="s">
        <v>276</v>
      </c>
      <c r="O82" s="31" t="s">
        <v>185</v>
      </c>
      <c r="P82" s="31" t="s">
        <v>277</v>
      </c>
      <c r="Q82" s="48" t="s">
        <v>278</v>
      </c>
      <c r="R82" s="38" t="s">
        <v>213</v>
      </c>
      <c r="S82" s="38" t="s">
        <v>213</v>
      </c>
      <c r="T82" s="55">
        <v>0</v>
      </c>
      <c r="U82" s="38" t="s">
        <v>213</v>
      </c>
      <c r="V82" s="38" t="s">
        <v>213</v>
      </c>
      <c r="W82" s="48" t="s">
        <v>278</v>
      </c>
    </row>
    <row r="83" spans="1:23" ht="33.75" x14ac:dyDescent="0.2">
      <c r="A83" s="80" t="s">
        <v>164</v>
      </c>
      <c r="B83" s="80" t="s">
        <v>164</v>
      </c>
      <c r="C83" s="80" t="s">
        <v>279</v>
      </c>
      <c r="D83" s="26">
        <v>242</v>
      </c>
      <c r="E83" s="80" t="s">
        <v>280</v>
      </c>
      <c r="F83" s="92">
        <v>22376079.460000001</v>
      </c>
      <c r="G83" s="92">
        <v>23985019.02</v>
      </c>
      <c r="H83" s="92">
        <v>4484916.67</v>
      </c>
      <c r="I83" s="92">
        <v>4484916.67</v>
      </c>
      <c r="J83" s="92">
        <v>3604623.01</v>
      </c>
      <c r="K83" s="30" t="s">
        <v>33</v>
      </c>
      <c r="L83" s="31" t="s">
        <v>185</v>
      </c>
      <c r="M83" s="80" t="s">
        <v>281</v>
      </c>
      <c r="N83" s="48" t="s">
        <v>282</v>
      </c>
      <c r="O83" s="31" t="s">
        <v>185</v>
      </c>
      <c r="P83" s="31" t="s">
        <v>283</v>
      </c>
      <c r="Q83" s="48" t="s">
        <v>284</v>
      </c>
      <c r="R83" s="38" t="s">
        <v>242</v>
      </c>
      <c r="S83" s="38" t="s">
        <v>242</v>
      </c>
      <c r="T83" s="38">
        <v>2</v>
      </c>
      <c r="U83" s="38" t="s">
        <v>242</v>
      </c>
      <c r="V83" s="38" t="s">
        <v>242</v>
      </c>
      <c r="W83" s="48" t="s">
        <v>284</v>
      </c>
    </row>
    <row r="84" spans="1:23" ht="33.75" x14ac:dyDescent="0.2">
      <c r="A84" s="81"/>
      <c r="B84" s="81"/>
      <c r="C84" s="81"/>
      <c r="D84" s="26">
        <v>242</v>
      </c>
      <c r="E84" s="81"/>
      <c r="F84" s="92"/>
      <c r="G84" s="92"/>
      <c r="H84" s="92"/>
      <c r="I84" s="92"/>
      <c r="J84" s="92"/>
      <c r="K84" s="30" t="s">
        <v>33</v>
      </c>
      <c r="L84" s="31" t="s">
        <v>185</v>
      </c>
      <c r="M84" s="81"/>
      <c r="N84" s="48" t="s">
        <v>285</v>
      </c>
      <c r="O84" s="31" t="s">
        <v>185</v>
      </c>
      <c r="P84" s="31" t="s">
        <v>286</v>
      </c>
      <c r="Q84" s="48" t="s">
        <v>287</v>
      </c>
      <c r="R84" s="38" t="s">
        <v>288</v>
      </c>
      <c r="S84" s="38" t="s">
        <v>288</v>
      </c>
      <c r="T84" s="38">
        <v>6</v>
      </c>
      <c r="U84" s="38" t="s">
        <v>288</v>
      </c>
      <c r="V84" s="38" t="s">
        <v>288</v>
      </c>
      <c r="W84" s="48" t="s">
        <v>287</v>
      </c>
    </row>
    <row r="85" spans="1:23" ht="51.75" customHeight="1" x14ac:dyDescent="0.2">
      <c r="A85" s="81"/>
      <c r="B85" s="81"/>
      <c r="C85" s="81"/>
      <c r="D85" s="26">
        <v>242</v>
      </c>
      <c r="E85" s="81"/>
      <c r="F85" s="92"/>
      <c r="G85" s="92"/>
      <c r="H85" s="92"/>
      <c r="I85" s="92"/>
      <c r="J85" s="92"/>
      <c r="K85" s="30" t="s">
        <v>33</v>
      </c>
      <c r="L85" s="31" t="s">
        <v>185</v>
      </c>
      <c r="M85" s="81"/>
      <c r="N85" s="48" t="s">
        <v>289</v>
      </c>
      <c r="O85" s="31" t="s">
        <v>185</v>
      </c>
      <c r="P85" s="31" t="s">
        <v>290</v>
      </c>
      <c r="Q85" s="48" t="s">
        <v>291</v>
      </c>
      <c r="R85" s="38" t="s">
        <v>292</v>
      </c>
      <c r="S85" s="38" t="s">
        <v>292</v>
      </c>
      <c r="T85" s="38">
        <v>395</v>
      </c>
      <c r="U85" s="38" t="s">
        <v>292</v>
      </c>
      <c r="V85" s="38" t="s">
        <v>292</v>
      </c>
      <c r="W85" s="48" t="s">
        <v>291</v>
      </c>
    </row>
    <row r="86" spans="1:23" ht="51.75" customHeight="1" x14ac:dyDescent="0.2">
      <c r="A86" s="81"/>
      <c r="B86" s="81"/>
      <c r="C86" s="81"/>
      <c r="D86" s="26">
        <v>242</v>
      </c>
      <c r="E86" s="81"/>
      <c r="F86" s="92"/>
      <c r="G86" s="92"/>
      <c r="H86" s="92"/>
      <c r="I86" s="92"/>
      <c r="J86" s="92"/>
      <c r="K86" s="30" t="s">
        <v>33</v>
      </c>
      <c r="L86" s="31" t="s">
        <v>185</v>
      </c>
      <c r="M86" s="81"/>
      <c r="N86" s="48" t="s">
        <v>293</v>
      </c>
      <c r="O86" s="31" t="s">
        <v>185</v>
      </c>
      <c r="P86" s="31" t="s">
        <v>294</v>
      </c>
      <c r="Q86" s="48" t="s">
        <v>295</v>
      </c>
      <c r="R86" s="38" t="s">
        <v>296</v>
      </c>
      <c r="S86" s="38" t="s">
        <v>296</v>
      </c>
      <c r="T86" s="38">
        <v>65</v>
      </c>
      <c r="U86" s="38" t="s">
        <v>296</v>
      </c>
      <c r="V86" s="38" t="s">
        <v>296</v>
      </c>
      <c r="W86" s="48" t="s">
        <v>295</v>
      </c>
    </row>
    <row r="87" spans="1:23" ht="51.75" customHeight="1" x14ac:dyDescent="0.2">
      <c r="A87" s="104" t="s">
        <v>29</v>
      </c>
      <c r="B87" s="80" t="s">
        <v>297</v>
      </c>
      <c r="C87" s="80" t="s">
        <v>298</v>
      </c>
      <c r="D87" s="26">
        <v>242</v>
      </c>
      <c r="E87" s="80" t="s">
        <v>299</v>
      </c>
      <c r="F87" s="92">
        <v>11983167.189999999</v>
      </c>
      <c r="G87" s="92">
        <v>12005126.189999999</v>
      </c>
      <c r="H87" s="92">
        <v>2048173.8</v>
      </c>
      <c r="I87" s="92">
        <v>2048173.8</v>
      </c>
      <c r="J87" s="92">
        <v>656691.85</v>
      </c>
      <c r="K87" s="30" t="s">
        <v>33</v>
      </c>
      <c r="L87" s="31" t="s">
        <v>185</v>
      </c>
      <c r="M87" s="80" t="s">
        <v>300</v>
      </c>
      <c r="N87" s="48" t="s">
        <v>301</v>
      </c>
      <c r="O87" s="31" t="s">
        <v>185</v>
      </c>
      <c r="P87" s="31" t="s">
        <v>302</v>
      </c>
      <c r="Q87" s="48" t="s">
        <v>303</v>
      </c>
      <c r="R87" s="38" t="s">
        <v>304</v>
      </c>
      <c r="S87" s="38" t="s">
        <v>304</v>
      </c>
      <c r="T87" s="38">
        <v>2207</v>
      </c>
      <c r="U87" s="38" t="s">
        <v>304</v>
      </c>
      <c r="V87" s="38" t="s">
        <v>304</v>
      </c>
      <c r="W87" s="48" t="s">
        <v>303</v>
      </c>
    </row>
    <row r="88" spans="1:23" ht="22.5" x14ac:dyDescent="0.2">
      <c r="A88" s="105"/>
      <c r="B88" s="81"/>
      <c r="C88" s="81"/>
      <c r="D88" s="26">
        <v>242</v>
      </c>
      <c r="E88" s="81"/>
      <c r="F88" s="92"/>
      <c r="G88" s="92"/>
      <c r="H88" s="92"/>
      <c r="I88" s="92"/>
      <c r="J88" s="92"/>
      <c r="K88" s="30" t="s">
        <v>33</v>
      </c>
      <c r="L88" s="31" t="s">
        <v>185</v>
      </c>
      <c r="M88" s="81"/>
      <c r="N88" s="48" t="s">
        <v>305</v>
      </c>
      <c r="O88" s="31" t="s">
        <v>185</v>
      </c>
      <c r="P88" s="31" t="s">
        <v>306</v>
      </c>
      <c r="Q88" s="48" t="s">
        <v>307</v>
      </c>
      <c r="R88" s="38" t="s">
        <v>308</v>
      </c>
      <c r="S88" s="38" t="s">
        <v>308</v>
      </c>
      <c r="T88" s="38">
        <v>2049</v>
      </c>
      <c r="U88" s="38" t="s">
        <v>308</v>
      </c>
      <c r="V88" s="38" t="s">
        <v>308</v>
      </c>
      <c r="W88" s="48" t="s">
        <v>307</v>
      </c>
    </row>
    <row r="89" spans="1:23" ht="45" x14ac:dyDescent="0.2">
      <c r="A89" s="105"/>
      <c r="B89" s="81"/>
      <c r="C89" s="81"/>
      <c r="D89" s="26">
        <v>242</v>
      </c>
      <c r="E89" s="81"/>
      <c r="F89" s="92"/>
      <c r="G89" s="92"/>
      <c r="H89" s="92"/>
      <c r="I89" s="92"/>
      <c r="J89" s="92"/>
      <c r="K89" s="30" t="s">
        <v>33</v>
      </c>
      <c r="L89" s="31" t="s">
        <v>185</v>
      </c>
      <c r="M89" s="81"/>
      <c r="N89" s="48" t="s">
        <v>309</v>
      </c>
      <c r="O89" s="31" t="s">
        <v>185</v>
      </c>
      <c r="P89" s="31" t="s">
        <v>310</v>
      </c>
      <c r="Q89" s="48" t="s">
        <v>311</v>
      </c>
      <c r="R89" s="38" t="s">
        <v>312</v>
      </c>
      <c r="S89" s="38" t="s">
        <v>312</v>
      </c>
      <c r="T89" s="38">
        <v>105</v>
      </c>
      <c r="U89" s="38" t="s">
        <v>312</v>
      </c>
      <c r="V89" s="38" t="s">
        <v>312</v>
      </c>
      <c r="W89" s="48" t="s">
        <v>311</v>
      </c>
    </row>
    <row r="90" spans="1:23" ht="51.75" customHeight="1" x14ac:dyDescent="0.2">
      <c r="A90" s="106"/>
      <c r="B90" s="81"/>
      <c r="C90" s="81"/>
      <c r="D90" s="26">
        <v>242</v>
      </c>
      <c r="E90" s="81"/>
      <c r="F90" s="92"/>
      <c r="G90" s="92"/>
      <c r="H90" s="92"/>
      <c r="I90" s="92"/>
      <c r="J90" s="92"/>
      <c r="K90" s="30" t="s">
        <v>33</v>
      </c>
      <c r="L90" s="31" t="s">
        <v>185</v>
      </c>
      <c r="M90" s="81"/>
      <c r="N90" s="48" t="s">
        <v>313</v>
      </c>
      <c r="O90" s="31" t="s">
        <v>185</v>
      </c>
      <c r="P90" s="31" t="s">
        <v>314</v>
      </c>
      <c r="Q90" s="48" t="s">
        <v>315</v>
      </c>
      <c r="R90" s="38" t="s">
        <v>213</v>
      </c>
      <c r="S90" s="38" t="s">
        <v>213</v>
      </c>
      <c r="T90" s="38">
        <v>0</v>
      </c>
      <c r="U90" s="38" t="s">
        <v>213</v>
      </c>
      <c r="V90" s="38" t="s">
        <v>213</v>
      </c>
      <c r="W90" s="48" t="s">
        <v>315</v>
      </c>
    </row>
    <row r="91" spans="1:23" ht="45" x14ac:dyDescent="0.2">
      <c r="A91" s="84" t="s">
        <v>29</v>
      </c>
      <c r="B91" s="80" t="s">
        <v>316</v>
      </c>
      <c r="C91" s="80" t="s">
        <v>317</v>
      </c>
      <c r="D91" s="26">
        <v>242</v>
      </c>
      <c r="E91" s="80" t="s">
        <v>318</v>
      </c>
      <c r="F91" s="92">
        <v>1146533.1299999999</v>
      </c>
      <c r="G91" s="92">
        <v>1095980.03</v>
      </c>
      <c r="H91" s="92">
        <v>0</v>
      </c>
      <c r="I91" s="92">
        <v>0</v>
      </c>
      <c r="J91" s="92">
        <v>0</v>
      </c>
      <c r="K91" s="30" t="s">
        <v>33</v>
      </c>
      <c r="L91" s="31" t="s">
        <v>185</v>
      </c>
      <c r="M91" s="80" t="s">
        <v>319</v>
      </c>
      <c r="N91" s="48" t="s">
        <v>320</v>
      </c>
      <c r="O91" s="31" t="s">
        <v>185</v>
      </c>
      <c r="P91" s="31" t="s">
        <v>302</v>
      </c>
      <c r="Q91" s="48" t="s">
        <v>303</v>
      </c>
      <c r="R91" s="38" t="s">
        <v>194</v>
      </c>
      <c r="S91" s="38" t="s">
        <v>194</v>
      </c>
      <c r="T91" s="38"/>
      <c r="U91" s="38" t="s">
        <v>194</v>
      </c>
      <c r="V91" s="38" t="s">
        <v>194</v>
      </c>
      <c r="W91" s="48" t="s">
        <v>303</v>
      </c>
    </row>
    <row r="92" spans="1:23" ht="33.75" x14ac:dyDescent="0.2">
      <c r="A92" s="85"/>
      <c r="B92" s="80"/>
      <c r="C92" s="80"/>
      <c r="D92" s="26">
        <v>242</v>
      </c>
      <c r="E92" s="80"/>
      <c r="F92" s="92"/>
      <c r="G92" s="92"/>
      <c r="H92" s="92"/>
      <c r="I92" s="92"/>
      <c r="J92" s="92"/>
      <c r="K92" s="30" t="s">
        <v>33</v>
      </c>
      <c r="L92" s="31" t="s">
        <v>185</v>
      </c>
      <c r="M92" s="80"/>
      <c r="N92" s="48" t="s">
        <v>321</v>
      </c>
      <c r="O92" s="31" t="s">
        <v>185</v>
      </c>
      <c r="P92" s="31" t="s">
        <v>322</v>
      </c>
      <c r="Q92" s="48" t="s">
        <v>323</v>
      </c>
      <c r="R92" s="38" t="s">
        <v>198</v>
      </c>
      <c r="S92" s="38" t="s">
        <v>198</v>
      </c>
      <c r="T92" s="38"/>
      <c r="U92" s="38" t="s">
        <v>198</v>
      </c>
      <c r="V92" s="38" t="s">
        <v>198</v>
      </c>
      <c r="W92" s="48" t="s">
        <v>323</v>
      </c>
    </row>
    <row r="93" spans="1:23" ht="22.5" x14ac:dyDescent="0.2">
      <c r="A93" s="91"/>
      <c r="B93" s="80"/>
      <c r="C93" s="80"/>
      <c r="D93" s="26">
        <v>242</v>
      </c>
      <c r="E93" s="80"/>
      <c r="F93" s="92"/>
      <c r="G93" s="92"/>
      <c r="H93" s="92"/>
      <c r="I93" s="92"/>
      <c r="J93" s="92"/>
      <c r="K93" s="30" t="s">
        <v>33</v>
      </c>
      <c r="L93" s="31" t="s">
        <v>185</v>
      </c>
      <c r="M93" s="80"/>
      <c r="N93" s="48" t="s">
        <v>324</v>
      </c>
      <c r="O93" s="31" t="s">
        <v>185</v>
      </c>
      <c r="P93" s="31" t="s">
        <v>325</v>
      </c>
      <c r="Q93" s="48" t="s">
        <v>326</v>
      </c>
      <c r="R93" s="38" t="s">
        <v>194</v>
      </c>
      <c r="S93" s="38" t="s">
        <v>194</v>
      </c>
      <c r="T93" s="38"/>
      <c r="U93" s="38" t="s">
        <v>194</v>
      </c>
      <c r="V93" s="38" t="s">
        <v>194</v>
      </c>
      <c r="W93" s="48" t="s">
        <v>326</v>
      </c>
    </row>
    <row r="94" spans="1:23" ht="33.75" x14ac:dyDescent="0.2">
      <c r="A94" s="78" t="s">
        <v>29</v>
      </c>
      <c r="B94" s="80" t="s">
        <v>327</v>
      </c>
      <c r="C94" s="80" t="s">
        <v>328</v>
      </c>
      <c r="D94" s="26">
        <v>242</v>
      </c>
      <c r="E94" s="80" t="s">
        <v>329</v>
      </c>
      <c r="F94" s="92">
        <v>20983613.32</v>
      </c>
      <c r="G94" s="92">
        <f>21521589.5+252680.25</f>
        <v>21774269.75</v>
      </c>
      <c r="H94" s="92">
        <f>3638039.42+109890.98</f>
        <v>3747930.4</v>
      </c>
      <c r="I94" s="92">
        <f>3638039.42+109890.98</f>
        <v>3747930.4</v>
      </c>
      <c r="J94" s="96">
        <f>3341305.01+109890.98</f>
        <v>3451195.9899999998</v>
      </c>
      <c r="K94" s="30" t="s">
        <v>33</v>
      </c>
      <c r="L94" s="31" t="s">
        <v>185</v>
      </c>
      <c r="M94" s="80" t="s">
        <v>330</v>
      </c>
      <c r="N94" s="48" t="s">
        <v>331</v>
      </c>
      <c r="O94" s="31" t="s">
        <v>185</v>
      </c>
      <c r="P94" s="31" t="s">
        <v>332</v>
      </c>
      <c r="Q94" s="48" t="s">
        <v>333</v>
      </c>
      <c r="R94" s="54" t="s">
        <v>334</v>
      </c>
      <c r="S94" s="54" t="s">
        <v>334</v>
      </c>
      <c r="T94" s="54">
        <v>9</v>
      </c>
      <c r="U94" s="54" t="s">
        <v>334</v>
      </c>
      <c r="V94" s="54" t="s">
        <v>334</v>
      </c>
      <c r="W94" s="48" t="s">
        <v>333</v>
      </c>
    </row>
    <row r="95" spans="1:23" ht="33.75" x14ac:dyDescent="0.2">
      <c r="A95" s="88"/>
      <c r="B95" s="80"/>
      <c r="C95" s="80"/>
      <c r="D95" s="26">
        <v>242</v>
      </c>
      <c r="E95" s="80"/>
      <c r="F95" s="92"/>
      <c r="G95" s="92"/>
      <c r="H95" s="92"/>
      <c r="I95" s="92"/>
      <c r="J95" s="97"/>
      <c r="K95" s="30" t="s">
        <v>33</v>
      </c>
      <c r="L95" s="31" t="s">
        <v>185</v>
      </c>
      <c r="M95" s="80"/>
      <c r="N95" s="48" t="s">
        <v>335</v>
      </c>
      <c r="O95" s="31" t="s">
        <v>185</v>
      </c>
      <c r="P95" s="31" t="s">
        <v>336</v>
      </c>
      <c r="Q95" s="48" t="s">
        <v>333</v>
      </c>
      <c r="R95" s="54" t="s">
        <v>337</v>
      </c>
      <c r="S95" s="54" t="s">
        <v>337</v>
      </c>
      <c r="T95" s="54">
        <v>11</v>
      </c>
      <c r="U95" s="54" t="s">
        <v>337</v>
      </c>
      <c r="V95" s="54" t="s">
        <v>337</v>
      </c>
      <c r="W95" s="48" t="s">
        <v>333</v>
      </c>
    </row>
    <row r="96" spans="1:23" ht="33.75" x14ac:dyDescent="0.2">
      <c r="A96" s="88"/>
      <c r="B96" s="80"/>
      <c r="C96" s="80"/>
      <c r="D96" s="26">
        <v>242</v>
      </c>
      <c r="E96" s="80"/>
      <c r="F96" s="92"/>
      <c r="G96" s="92"/>
      <c r="H96" s="92"/>
      <c r="I96" s="92"/>
      <c r="J96" s="97"/>
      <c r="K96" s="30" t="s">
        <v>33</v>
      </c>
      <c r="L96" s="31" t="s">
        <v>185</v>
      </c>
      <c r="M96" s="80"/>
      <c r="N96" s="48" t="s">
        <v>338</v>
      </c>
      <c r="O96" s="31" t="s">
        <v>185</v>
      </c>
      <c r="P96" s="31" t="s">
        <v>336</v>
      </c>
      <c r="Q96" s="48" t="s">
        <v>333</v>
      </c>
      <c r="R96" s="54" t="s">
        <v>339</v>
      </c>
      <c r="S96" s="54" t="s">
        <v>339</v>
      </c>
      <c r="T96" s="54">
        <v>7</v>
      </c>
      <c r="U96" s="54" t="s">
        <v>339</v>
      </c>
      <c r="V96" s="54" t="s">
        <v>339</v>
      </c>
      <c r="W96" s="48" t="s">
        <v>333</v>
      </c>
    </row>
    <row r="97" spans="1:23" ht="33.75" x14ac:dyDescent="0.2">
      <c r="A97" s="88"/>
      <c r="B97" s="80"/>
      <c r="C97" s="80"/>
      <c r="D97" s="26">
        <v>242</v>
      </c>
      <c r="E97" s="80"/>
      <c r="F97" s="92"/>
      <c r="G97" s="92"/>
      <c r="H97" s="92"/>
      <c r="I97" s="92"/>
      <c r="J97" s="97"/>
      <c r="K97" s="30" t="s">
        <v>33</v>
      </c>
      <c r="L97" s="31" t="s">
        <v>185</v>
      </c>
      <c r="M97" s="80"/>
      <c r="N97" s="48" t="s">
        <v>340</v>
      </c>
      <c r="O97" s="31" t="s">
        <v>185</v>
      </c>
      <c r="P97" s="31" t="s">
        <v>341</v>
      </c>
      <c r="Q97" s="48" t="s">
        <v>342</v>
      </c>
      <c r="R97" s="54" t="s">
        <v>343</v>
      </c>
      <c r="S97" s="54" t="s">
        <v>343</v>
      </c>
      <c r="T97" s="54">
        <v>0</v>
      </c>
      <c r="U97" s="54" t="s">
        <v>343</v>
      </c>
      <c r="V97" s="54" t="s">
        <v>343</v>
      </c>
      <c r="W97" s="48" t="s">
        <v>342</v>
      </c>
    </row>
    <row r="98" spans="1:23" ht="51.75" customHeight="1" x14ac:dyDescent="0.2">
      <c r="A98" s="88"/>
      <c r="B98" s="80"/>
      <c r="C98" s="80"/>
      <c r="D98" s="26">
        <v>242</v>
      </c>
      <c r="E98" s="80"/>
      <c r="F98" s="92"/>
      <c r="G98" s="92"/>
      <c r="H98" s="92"/>
      <c r="I98" s="92"/>
      <c r="J98" s="97"/>
      <c r="K98" s="30" t="s">
        <v>33</v>
      </c>
      <c r="L98" s="31" t="s">
        <v>185</v>
      </c>
      <c r="M98" s="80"/>
      <c r="N98" s="48" t="s">
        <v>344</v>
      </c>
      <c r="O98" s="31" t="s">
        <v>185</v>
      </c>
      <c r="P98" s="31" t="s">
        <v>345</v>
      </c>
      <c r="Q98" s="48" t="s">
        <v>346</v>
      </c>
      <c r="R98" s="54" t="s">
        <v>347</v>
      </c>
      <c r="S98" s="54" t="s">
        <v>347</v>
      </c>
      <c r="T98" s="54">
        <v>18</v>
      </c>
      <c r="U98" s="54" t="s">
        <v>347</v>
      </c>
      <c r="V98" s="54" t="s">
        <v>347</v>
      </c>
      <c r="W98" s="48" t="s">
        <v>346</v>
      </c>
    </row>
    <row r="99" spans="1:23" ht="22.5" x14ac:dyDescent="0.2">
      <c r="A99" s="88"/>
      <c r="B99" s="80"/>
      <c r="C99" s="80"/>
      <c r="D99" s="26">
        <v>242</v>
      </c>
      <c r="E99" s="80"/>
      <c r="F99" s="92"/>
      <c r="G99" s="92"/>
      <c r="H99" s="92"/>
      <c r="I99" s="92"/>
      <c r="J99" s="97"/>
      <c r="K99" s="30" t="s">
        <v>33</v>
      </c>
      <c r="L99" s="31" t="s">
        <v>185</v>
      </c>
      <c r="M99" s="80"/>
      <c r="N99" s="48" t="s">
        <v>348</v>
      </c>
      <c r="O99" s="31" t="s">
        <v>185</v>
      </c>
      <c r="P99" s="31" t="s">
        <v>349</v>
      </c>
      <c r="Q99" s="48" t="s">
        <v>350</v>
      </c>
      <c r="R99" s="54" t="s">
        <v>242</v>
      </c>
      <c r="S99" s="54" t="s">
        <v>242</v>
      </c>
      <c r="T99" s="54">
        <v>1</v>
      </c>
      <c r="U99" s="54" t="s">
        <v>242</v>
      </c>
      <c r="V99" s="54" t="s">
        <v>242</v>
      </c>
      <c r="W99" s="48" t="s">
        <v>350</v>
      </c>
    </row>
    <row r="100" spans="1:23" ht="45" x14ac:dyDescent="0.2">
      <c r="A100" s="88"/>
      <c r="B100" s="80"/>
      <c r="C100" s="80"/>
      <c r="D100" s="26">
        <v>242</v>
      </c>
      <c r="E100" s="80"/>
      <c r="F100" s="92"/>
      <c r="G100" s="92"/>
      <c r="H100" s="92"/>
      <c r="I100" s="92"/>
      <c r="J100" s="97"/>
      <c r="K100" s="30" t="s">
        <v>33</v>
      </c>
      <c r="L100" s="31" t="s">
        <v>185</v>
      </c>
      <c r="M100" s="80"/>
      <c r="N100" s="48" t="s">
        <v>351</v>
      </c>
      <c r="O100" s="31" t="s">
        <v>185</v>
      </c>
      <c r="P100" s="31" t="s">
        <v>306</v>
      </c>
      <c r="Q100" s="48" t="s">
        <v>307</v>
      </c>
      <c r="R100" s="54" t="s">
        <v>352</v>
      </c>
      <c r="S100" s="54" t="s">
        <v>352</v>
      </c>
      <c r="T100" s="54">
        <v>235</v>
      </c>
      <c r="U100" s="54" t="s">
        <v>352</v>
      </c>
      <c r="V100" s="54" t="s">
        <v>352</v>
      </c>
      <c r="W100" s="48" t="s">
        <v>307</v>
      </c>
    </row>
    <row r="101" spans="1:23" ht="22.5" x14ac:dyDescent="0.2">
      <c r="A101" s="88"/>
      <c r="B101" s="80"/>
      <c r="C101" s="80"/>
      <c r="D101" s="26">
        <v>242</v>
      </c>
      <c r="E101" s="80"/>
      <c r="F101" s="92"/>
      <c r="G101" s="92"/>
      <c r="H101" s="92"/>
      <c r="I101" s="92"/>
      <c r="J101" s="97"/>
      <c r="K101" s="30" t="s">
        <v>33</v>
      </c>
      <c r="L101" s="31" t="s">
        <v>185</v>
      </c>
      <c r="M101" s="80"/>
      <c r="N101" s="48" t="s">
        <v>353</v>
      </c>
      <c r="O101" s="31" t="s">
        <v>185</v>
      </c>
      <c r="P101" s="31" t="s">
        <v>354</v>
      </c>
      <c r="Q101" s="48" t="s">
        <v>355</v>
      </c>
      <c r="R101" s="54" t="s">
        <v>356</v>
      </c>
      <c r="S101" s="54" t="s">
        <v>356</v>
      </c>
      <c r="T101" s="54">
        <v>66073</v>
      </c>
      <c r="U101" s="54" t="s">
        <v>356</v>
      </c>
      <c r="V101" s="54" t="s">
        <v>356</v>
      </c>
      <c r="W101" s="48" t="s">
        <v>355</v>
      </c>
    </row>
    <row r="102" spans="1:23" ht="45" x14ac:dyDescent="0.2">
      <c r="A102" s="79"/>
      <c r="B102" s="80"/>
      <c r="C102" s="80"/>
      <c r="D102" s="26">
        <v>242</v>
      </c>
      <c r="E102" s="80"/>
      <c r="F102" s="92"/>
      <c r="G102" s="92"/>
      <c r="H102" s="92"/>
      <c r="I102" s="92"/>
      <c r="J102" s="98"/>
      <c r="K102" s="30" t="s">
        <v>33</v>
      </c>
      <c r="L102" s="31" t="s">
        <v>185</v>
      </c>
      <c r="M102" s="80"/>
      <c r="N102" s="48" t="s">
        <v>357</v>
      </c>
      <c r="O102" s="31" t="s">
        <v>185</v>
      </c>
      <c r="P102" s="31" t="s">
        <v>306</v>
      </c>
      <c r="Q102" s="48" t="s">
        <v>307</v>
      </c>
      <c r="R102" s="54" t="s">
        <v>358</v>
      </c>
      <c r="S102" s="54" t="s">
        <v>358</v>
      </c>
      <c r="T102" s="54">
        <v>261</v>
      </c>
      <c r="U102" s="54" t="s">
        <v>358</v>
      </c>
      <c r="V102" s="54" t="s">
        <v>358</v>
      </c>
      <c r="W102" s="48" t="s">
        <v>307</v>
      </c>
    </row>
    <row r="103" spans="1:23" ht="22.5" x14ac:dyDescent="0.2">
      <c r="A103" s="78" t="s">
        <v>29</v>
      </c>
      <c r="B103" s="99" t="s">
        <v>359</v>
      </c>
      <c r="C103" s="82" t="s">
        <v>360</v>
      </c>
      <c r="D103" s="26">
        <v>242</v>
      </c>
      <c r="E103" s="99" t="s">
        <v>361</v>
      </c>
      <c r="F103" s="92">
        <v>3101596.56</v>
      </c>
      <c r="G103" s="92">
        <f>3230627.38+48496.98</f>
        <v>3279124.36</v>
      </c>
      <c r="H103" s="92">
        <f>772938.14+48496.98</f>
        <v>821435.12</v>
      </c>
      <c r="I103" s="92">
        <f>772938.14+48496.98</f>
        <v>821435.12</v>
      </c>
      <c r="J103" s="92">
        <f>662946.11+48496.98</f>
        <v>711443.09</v>
      </c>
      <c r="K103" s="30" t="s">
        <v>33</v>
      </c>
      <c r="L103" s="31" t="s">
        <v>185</v>
      </c>
      <c r="M103" s="99" t="s">
        <v>362</v>
      </c>
      <c r="N103" s="48" t="s">
        <v>363</v>
      </c>
      <c r="O103" s="31" t="s">
        <v>185</v>
      </c>
      <c r="P103" s="31" t="s">
        <v>364</v>
      </c>
      <c r="Q103" s="48" t="s">
        <v>365</v>
      </c>
      <c r="R103" s="54" t="s">
        <v>213</v>
      </c>
      <c r="S103" s="54" t="s">
        <v>213</v>
      </c>
      <c r="T103" s="54"/>
      <c r="U103" s="54" t="s">
        <v>213</v>
      </c>
      <c r="V103" s="54" t="s">
        <v>213</v>
      </c>
      <c r="W103" s="48" t="s">
        <v>365</v>
      </c>
    </row>
    <row r="104" spans="1:23" ht="51.75" customHeight="1" x14ac:dyDescent="0.2">
      <c r="A104" s="88"/>
      <c r="B104" s="100"/>
      <c r="C104" s="102"/>
      <c r="D104" s="26">
        <v>242</v>
      </c>
      <c r="E104" s="100"/>
      <c r="F104" s="103"/>
      <c r="G104" s="103"/>
      <c r="H104" s="103"/>
      <c r="I104" s="103"/>
      <c r="J104" s="103"/>
      <c r="K104" s="30" t="s">
        <v>33</v>
      </c>
      <c r="L104" s="31" t="s">
        <v>185</v>
      </c>
      <c r="M104" s="100"/>
      <c r="N104" s="48" t="s">
        <v>366</v>
      </c>
      <c r="O104" s="31" t="s">
        <v>185</v>
      </c>
      <c r="P104" s="31" t="s">
        <v>367</v>
      </c>
      <c r="Q104" s="48" t="s">
        <v>368</v>
      </c>
      <c r="R104" s="54" t="s">
        <v>369</v>
      </c>
      <c r="S104" s="54" t="s">
        <v>369</v>
      </c>
      <c r="T104" s="54"/>
      <c r="U104" s="54" t="s">
        <v>369</v>
      </c>
      <c r="V104" s="54" t="s">
        <v>369</v>
      </c>
      <c r="W104" s="48" t="s">
        <v>368</v>
      </c>
    </row>
    <row r="105" spans="1:23" ht="51.75" customHeight="1" x14ac:dyDescent="0.2">
      <c r="A105" s="79"/>
      <c r="B105" s="101"/>
      <c r="C105" s="83"/>
      <c r="D105" s="26">
        <v>242</v>
      </c>
      <c r="E105" s="101"/>
      <c r="F105" s="103"/>
      <c r="G105" s="103"/>
      <c r="H105" s="103"/>
      <c r="I105" s="103"/>
      <c r="J105" s="103"/>
      <c r="K105" s="30" t="s">
        <v>33</v>
      </c>
      <c r="L105" s="31" t="s">
        <v>185</v>
      </c>
      <c r="M105" s="101"/>
      <c r="N105" s="48" t="s">
        <v>370</v>
      </c>
      <c r="O105" s="31" t="s">
        <v>185</v>
      </c>
      <c r="P105" s="31" t="s">
        <v>371</v>
      </c>
      <c r="Q105" s="48" t="s">
        <v>372</v>
      </c>
      <c r="R105" s="54" t="s">
        <v>198</v>
      </c>
      <c r="S105" s="54" t="s">
        <v>198</v>
      </c>
      <c r="T105" s="54"/>
      <c r="U105" s="54" t="s">
        <v>198</v>
      </c>
      <c r="V105" s="54" t="s">
        <v>198</v>
      </c>
      <c r="W105" s="48" t="s">
        <v>372</v>
      </c>
    </row>
    <row r="106" spans="1:23" ht="33.75" x14ac:dyDescent="0.2">
      <c r="A106" s="84" t="s">
        <v>29</v>
      </c>
      <c r="B106" s="80" t="s">
        <v>373</v>
      </c>
      <c r="C106" s="80" t="s">
        <v>374</v>
      </c>
      <c r="D106" s="26">
        <v>242</v>
      </c>
      <c r="E106" s="80" t="s">
        <v>375</v>
      </c>
      <c r="F106" s="92">
        <v>1583336.67</v>
      </c>
      <c r="G106" s="92">
        <v>1638056.77</v>
      </c>
      <c r="H106" s="92">
        <v>190505.68</v>
      </c>
      <c r="I106" s="92">
        <v>190505.68</v>
      </c>
      <c r="J106" s="92">
        <v>167833.68</v>
      </c>
      <c r="K106" s="30" t="s">
        <v>33</v>
      </c>
      <c r="L106" s="31" t="s">
        <v>185</v>
      </c>
      <c r="M106" s="80" t="s">
        <v>376</v>
      </c>
      <c r="N106" s="48" t="s">
        <v>377</v>
      </c>
      <c r="O106" s="31" t="s">
        <v>185</v>
      </c>
      <c r="P106" s="31" t="s">
        <v>378</v>
      </c>
      <c r="Q106" s="48" t="s">
        <v>379</v>
      </c>
      <c r="R106" s="54" t="s">
        <v>213</v>
      </c>
      <c r="S106" s="54" t="s">
        <v>213</v>
      </c>
      <c r="T106" s="55">
        <v>0</v>
      </c>
      <c r="U106" s="54" t="s">
        <v>213</v>
      </c>
      <c r="V106" s="54" t="s">
        <v>213</v>
      </c>
      <c r="W106" s="48" t="s">
        <v>379</v>
      </c>
    </row>
    <row r="107" spans="1:23" ht="56.25" x14ac:dyDescent="0.2">
      <c r="A107" s="85"/>
      <c r="B107" s="80"/>
      <c r="C107" s="80"/>
      <c r="D107" s="26">
        <v>242</v>
      </c>
      <c r="E107" s="80"/>
      <c r="F107" s="92"/>
      <c r="G107" s="92"/>
      <c r="H107" s="92"/>
      <c r="I107" s="92"/>
      <c r="J107" s="92"/>
      <c r="K107" s="30" t="s">
        <v>33</v>
      </c>
      <c r="L107" s="31" t="s">
        <v>185</v>
      </c>
      <c r="M107" s="80"/>
      <c r="N107" s="48" t="s">
        <v>380</v>
      </c>
      <c r="O107" s="31" t="s">
        <v>185</v>
      </c>
      <c r="P107" s="31" t="s">
        <v>381</v>
      </c>
      <c r="Q107" s="48" t="s">
        <v>382</v>
      </c>
      <c r="R107" s="54" t="s">
        <v>383</v>
      </c>
      <c r="S107" s="54" t="s">
        <v>383</v>
      </c>
      <c r="T107" s="55">
        <v>4</v>
      </c>
      <c r="U107" s="54" t="s">
        <v>383</v>
      </c>
      <c r="V107" s="54" t="s">
        <v>383</v>
      </c>
      <c r="W107" s="48" t="s">
        <v>382</v>
      </c>
    </row>
    <row r="108" spans="1:23" ht="51.75" customHeight="1" x14ac:dyDescent="0.2">
      <c r="A108" s="85"/>
      <c r="B108" s="80"/>
      <c r="C108" s="80"/>
      <c r="D108" s="26">
        <v>242</v>
      </c>
      <c r="E108" s="80"/>
      <c r="F108" s="92"/>
      <c r="G108" s="92"/>
      <c r="H108" s="92"/>
      <c r="I108" s="92"/>
      <c r="J108" s="92"/>
      <c r="K108" s="30"/>
      <c r="L108" s="31" t="s">
        <v>185</v>
      </c>
      <c r="M108" s="80"/>
      <c r="N108" s="48" t="s">
        <v>384</v>
      </c>
      <c r="O108" s="31" t="s">
        <v>185</v>
      </c>
      <c r="P108" s="31" t="s">
        <v>385</v>
      </c>
      <c r="Q108" s="48" t="s">
        <v>303</v>
      </c>
      <c r="R108" s="54" t="s">
        <v>221</v>
      </c>
      <c r="S108" s="54" t="s">
        <v>221</v>
      </c>
      <c r="T108" s="55">
        <v>0</v>
      </c>
      <c r="U108" s="54" t="s">
        <v>221</v>
      </c>
      <c r="V108" s="54" t="s">
        <v>221</v>
      </c>
      <c r="W108" s="48" t="s">
        <v>303</v>
      </c>
    </row>
    <row r="109" spans="1:23" ht="45" x14ac:dyDescent="0.2">
      <c r="A109" s="84" t="s">
        <v>29</v>
      </c>
      <c r="B109" s="80" t="s">
        <v>386</v>
      </c>
      <c r="C109" s="80" t="s">
        <v>387</v>
      </c>
      <c r="D109" s="26">
        <v>242</v>
      </c>
      <c r="E109" s="80" t="s">
        <v>388</v>
      </c>
      <c r="F109" s="92">
        <v>12477415.189999999</v>
      </c>
      <c r="G109" s="92">
        <f>12818862.68+82541.75</f>
        <v>12901404.43</v>
      </c>
      <c r="H109" s="92">
        <f>1874865.48+82541.75</f>
        <v>1957407.23</v>
      </c>
      <c r="I109" s="92">
        <f>1874865.48+82541.75</f>
        <v>1957407.23</v>
      </c>
      <c r="J109" s="96">
        <f>1868658.48+82541.75</f>
        <v>1951200.23</v>
      </c>
      <c r="K109" s="30" t="s">
        <v>33</v>
      </c>
      <c r="L109" s="31" t="s">
        <v>185</v>
      </c>
      <c r="M109" s="80" t="s">
        <v>389</v>
      </c>
      <c r="N109" s="48" t="s">
        <v>390</v>
      </c>
      <c r="O109" s="31" t="s">
        <v>185</v>
      </c>
      <c r="P109" s="31" t="s">
        <v>391</v>
      </c>
      <c r="Q109" s="48" t="s">
        <v>392</v>
      </c>
      <c r="R109" s="54" t="s">
        <v>393</v>
      </c>
      <c r="S109" s="54" t="s">
        <v>393</v>
      </c>
      <c r="T109" s="54">
        <v>1</v>
      </c>
      <c r="U109" s="54" t="s">
        <v>393</v>
      </c>
      <c r="V109" s="54" t="s">
        <v>393</v>
      </c>
      <c r="W109" s="48" t="s">
        <v>392</v>
      </c>
    </row>
    <row r="110" spans="1:23" ht="45" x14ac:dyDescent="0.2">
      <c r="A110" s="85"/>
      <c r="B110" s="80"/>
      <c r="C110" s="80"/>
      <c r="D110" s="26">
        <v>242</v>
      </c>
      <c r="E110" s="80"/>
      <c r="F110" s="92"/>
      <c r="G110" s="92"/>
      <c r="H110" s="92"/>
      <c r="I110" s="92"/>
      <c r="J110" s="97"/>
      <c r="K110" s="30" t="s">
        <v>33</v>
      </c>
      <c r="L110" s="31" t="s">
        <v>185</v>
      </c>
      <c r="M110" s="80"/>
      <c r="N110" s="48" t="s">
        <v>394</v>
      </c>
      <c r="O110" s="31" t="s">
        <v>185</v>
      </c>
      <c r="P110" s="31" t="s">
        <v>395</v>
      </c>
      <c r="Q110" s="48" t="s">
        <v>396</v>
      </c>
      <c r="R110" s="54" t="s">
        <v>393</v>
      </c>
      <c r="S110" s="54" t="s">
        <v>393</v>
      </c>
      <c r="T110" s="54">
        <v>1</v>
      </c>
      <c r="U110" s="54" t="s">
        <v>393</v>
      </c>
      <c r="V110" s="54" t="s">
        <v>393</v>
      </c>
      <c r="W110" s="48" t="s">
        <v>396</v>
      </c>
    </row>
    <row r="111" spans="1:23" ht="45" x14ac:dyDescent="0.2">
      <c r="A111" s="85"/>
      <c r="B111" s="80"/>
      <c r="C111" s="80"/>
      <c r="D111" s="26">
        <v>242</v>
      </c>
      <c r="E111" s="80"/>
      <c r="F111" s="92"/>
      <c r="G111" s="92"/>
      <c r="H111" s="92"/>
      <c r="I111" s="92"/>
      <c r="J111" s="97"/>
      <c r="K111" s="30" t="s">
        <v>33</v>
      </c>
      <c r="L111" s="31" t="s">
        <v>185</v>
      </c>
      <c r="M111" s="80"/>
      <c r="N111" s="48" t="s">
        <v>397</v>
      </c>
      <c r="O111" s="31" t="s">
        <v>185</v>
      </c>
      <c r="P111" s="31" t="s">
        <v>398</v>
      </c>
      <c r="Q111" s="48" t="s">
        <v>399</v>
      </c>
      <c r="R111" s="54" t="s">
        <v>400</v>
      </c>
      <c r="S111" s="54" t="s">
        <v>400</v>
      </c>
      <c r="T111" s="54">
        <v>1</v>
      </c>
      <c r="U111" s="54" t="s">
        <v>400</v>
      </c>
      <c r="V111" s="54" t="s">
        <v>400</v>
      </c>
      <c r="W111" s="48" t="s">
        <v>399</v>
      </c>
    </row>
    <row r="112" spans="1:23" ht="51.75" customHeight="1" x14ac:dyDescent="0.2">
      <c r="A112" s="85"/>
      <c r="B112" s="80"/>
      <c r="C112" s="80"/>
      <c r="D112" s="26">
        <v>242</v>
      </c>
      <c r="E112" s="80"/>
      <c r="F112" s="92"/>
      <c r="G112" s="92"/>
      <c r="H112" s="92"/>
      <c r="I112" s="92"/>
      <c r="J112" s="97"/>
      <c r="K112" s="30" t="s">
        <v>33</v>
      </c>
      <c r="L112" s="31" t="s">
        <v>185</v>
      </c>
      <c r="M112" s="80"/>
      <c r="N112" s="48" t="s">
        <v>401</v>
      </c>
      <c r="O112" s="31" t="s">
        <v>185</v>
      </c>
      <c r="P112" s="31" t="s">
        <v>391</v>
      </c>
      <c r="Q112" s="48" t="s">
        <v>392</v>
      </c>
      <c r="R112" s="54" t="s">
        <v>194</v>
      </c>
      <c r="S112" s="54" t="s">
        <v>194</v>
      </c>
      <c r="T112" s="54">
        <v>0</v>
      </c>
      <c r="U112" s="54" t="s">
        <v>194</v>
      </c>
      <c r="V112" s="54" t="s">
        <v>194</v>
      </c>
      <c r="W112" s="48" t="s">
        <v>392</v>
      </c>
    </row>
    <row r="113" spans="1:23" ht="51.75" customHeight="1" x14ac:dyDescent="0.2">
      <c r="A113" s="85"/>
      <c r="B113" s="80"/>
      <c r="C113" s="80"/>
      <c r="D113" s="26">
        <v>242</v>
      </c>
      <c r="E113" s="80"/>
      <c r="F113" s="92"/>
      <c r="G113" s="92"/>
      <c r="H113" s="92"/>
      <c r="I113" s="92"/>
      <c r="J113" s="97"/>
      <c r="K113" s="30" t="s">
        <v>33</v>
      </c>
      <c r="L113" s="31" t="s">
        <v>185</v>
      </c>
      <c r="M113" s="80"/>
      <c r="N113" s="48" t="s">
        <v>402</v>
      </c>
      <c r="O113" s="31" t="s">
        <v>185</v>
      </c>
      <c r="P113" s="31" t="s">
        <v>403</v>
      </c>
      <c r="Q113" s="48" t="s">
        <v>404</v>
      </c>
      <c r="R113" s="54" t="s">
        <v>194</v>
      </c>
      <c r="S113" s="54" t="s">
        <v>194</v>
      </c>
      <c r="T113" s="54">
        <v>0</v>
      </c>
      <c r="U113" s="54" t="s">
        <v>194</v>
      </c>
      <c r="V113" s="54" t="s">
        <v>194</v>
      </c>
      <c r="W113" s="48" t="s">
        <v>404</v>
      </c>
    </row>
    <row r="114" spans="1:23" ht="51.75" customHeight="1" x14ac:dyDescent="0.2">
      <c r="A114" s="85"/>
      <c r="B114" s="80"/>
      <c r="C114" s="80"/>
      <c r="D114" s="26">
        <v>242</v>
      </c>
      <c r="E114" s="80"/>
      <c r="F114" s="92"/>
      <c r="G114" s="92"/>
      <c r="H114" s="92"/>
      <c r="I114" s="92"/>
      <c r="J114" s="97"/>
      <c r="K114" s="30" t="s">
        <v>33</v>
      </c>
      <c r="L114" s="31" t="s">
        <v>185</v>
      </c>
      <c r="M114" s="80"/>
      <c r="N114" s="48" t="s">
        <v>405</v>
      </c>
      <c r="O114" s="31" t="s">
        <v>185</v>
      </c>
      <c r="P114" s="31" t="s">
        <v>406</v>
      </c>
      <c r="Q114" s="48" t="s">
        <v>407</v>
      </c>
      <c r="R114" s="54" t="s">
        <v>190</v>
      </c>
      <c r="S114" s="54" t="s">
        <v>190</v>
      </c>
      <c r="T114" s="54">
        <v>0</v>
      </c>
      <c r="U114" s="54" t="s">
        <v>190</v>
      </c>
      <c r="V114" s="54" t="s">
        <v>190</v>
      </c>
      <c r="W114" s="48" t="s">
        <v>407</v>
      </c>
    </row>
    <row r="115" spans="1:23" ht="22.5" x14ac:dyDescent="0.2">
      <c r="A115" s="85"/>
      <c r="B115" s="80"/>
      <c r="C115" s="80"/>
      <c r="D115" s="26">
        <v>242</v>
      </c>
      <c r="E115" s="80"/>
      <c r="F115" s="92"/>
      <c r="G115" s="92"/>
      <c r="H115" s="92"/>
      <c r="I115" s="92"/>
      <c r="J115" s="97"/>
      <c r="K115" s="30" t="s">
        <v>33</v>
      </c>
      <c r="L115" s="31" t="s">
        <v>185</v>
      </c>
      <c r="M115" s="80"/>
      <c r="N115" s="48" t="s">
        <v>408</v>
      </c>
      <c r="O115" s="31" t="s">
        <v>185</v>
      </c>
      <c r="P115" s="31" t="s">
        <v>409</v>
      </c>
      <c r="Q115" s="48" t="s">
        <v>410</v>
      </c>
      <c r="R115" s="54" t="s">
        <v>213</v>
      </c>
      <c r="S115" s="54" t="s">
        <v>213</v>
      </c>
      <c r="T115" s="54">
        <v>0</v>
      </c>
      <c r="U115" s="54" t="s">
        <v>213</v>
      </c>
      <c r="V115" s="54" t="s">
        <v>213</v>
      </c>
      <c r="W115" s="48" t="s">
        <v>411</v>
      </c>
    </row>
    <row r="116" spans="1:23" ht="78.75" x14ac:dyDescent="0.2">
      <c r="A116" s="85"/>
      <c r="B116" s="80"/>
      <c r="C116" s="80"/>
      <c r="D116" s="26">
        <v>242</v>
      </c>
      <c r="E116" s="80"/>
      <c r="F116" s="92"/>
      <c r="G116" s="92"/>
      <c r="H116" s="92"/>
      <c r="I116" s="92"/>
      <c r="J116" s="97"/>
      <c r="K116" s="30" t="s">
        <v>33</v>
      </c>
      <c r="L116" s="31" t="s">
        <v>185</v>
      </c>
      <c r="M116" s="80"/>
      <c r="N116" s="48" t="s">
        <v>412</v>
      </c>
      <c r="O116" s="31" t="s">
        <v>185</v>
      </c>
      <c r="P116" s="31" t="s">
        <v>413</v>
      </c>
      <c r="Q116" s="48" t="s">
        <v>414</v>
      </c>
      <c r="R116" s="54" t="s">
        <v>415</v>
      </c>
      <c r="S116" s="54" t="s">
        <v>415</v>
      </c>
      <c r="T116" s="54">
        <v>0</v>
      </c>
      <c r="U116" s="54" t="s">
        <v>415</v>
      </c>
      <c r="V116" s="54" t="s">
        <v>415</v>
      </c>
      <c r="W116" s="48" t="s">
        <v>416</v>
      </c>
    </row>
    <row r="117" spans="1:23" ht="22.5" x14ac:dyDescent="0.2">
      <c r="A117" s="91"/>
      <c r="B117" s="80"/>
      <c r="C117" s="80"/>
      <c r="D117" s="26">
        <v>242</v>
      </c>
      <c r="E117" s="80"/>
      <c r="F117" s="92"/>
      <c r="G117" s="92"/>
      <c r="H117" s="92"/>
      <c r="I117" s="92"/>
      <c r="J117" s="98"/>
      <c r="K117" s="30" t="s">
        <v>33</v>
      </c>
      <c r="L117" s="31" t="s">
        <v>185</v>
      </c>
      <c r="M117" s="80"/>
      <c r="N117" s="48" t="s">
        <v>417</v>
      </c>
      <c r="O117" s="31" t="s">
        <v>185</v>
      </c>
      <c r="P117" s="31" t="s">
        <v>418</v>
      </c>
      <c r="Q117" s="48" t="s">
        <v>419</v>
      </c>
      <c r="R117" s="54" t="s">
        <v>221</v>
      </c>
      <c r="S117" s="54" t="s">
        <v>221</v>
      </c>
      <c r="T117" s="54">
        <v>1</v>
      </c>
      <c r="U117" s="54" t="s">
        <v>221</v>
      </c>
      <c r="V117" s="54" t="s">
        <v>221</v>
      </c>
      <c r="W117" s="48" t="s">
        <v>419</v>
      </c>
    </row>
    <row r="118" spans="1:23" ht="51.75" customHeight="1" x14ac:dyDescent="0.2">
      <c r="A118" s="84" t="s">
        <v>29</v>
      </c>
      <c r="B118" s="80" t="s">
        <v>420</v>
      </c>
      <c r="C118" s="80" t="s">
        <v>421</v>
      </c>
      <c r="D118" s="26">
        <v>242</v>
      </c>
      <c r="E118" s="80" t="s">
        <v>422</v>
      </c>
      <c r="F118" s="92">
        <v>877039.51</v>
      </c>
      <c r="G118" s="92">
        <v>998133.2</v>
      </c>
      <c r="H118" s="92">
        <v>162213.91</v>
      </c>
      <c r="I118" s="92">
        <v>162213.91</v>
      </c>
      <c r="J118" s="92">
        <v>162213.91</v>
      </c>
      <c r="K118" s="30" t="s">
        <v>33</v>
      </c>
      <c r="L118" s="31" t="s">
        <v>185</v>
      </c>
      <c r="M118" s="80" t="s">
        <v>423</v>
      </c>
      <c r="N118" s="48" t="s">
        <v>424</v>
      </c>
      <c r="O118" s="31" t="s">
        <v>185</v>
      </c>
      <c r="P118" s="31" t="s">
        <v>425</v>
      </c>
      <c r="Q118" s="48" t="s">
        <v>426</v>
      </c>
      <c r="R118" s="54" t="s">
        <v>190</v>
      </c>
      <c r="S118" s="54" t="s">
        <v>190</v>
      </c>
      <c r="T118" s="54">
        <v>2</v>
      </c>
      <c r="U118" s="54" t="s">
        <v>190</v>
      </c>
      <c r="V118" s="54" t="s">
        <v>190</v>
      </c>
      <c r="W118" s="48" t="s">
        <v>426</v>
      </c>
    </row>
    <row r="119" spans="1:23" ht="51.75" customHeight="1" x14ac:dyDescent="0.2">
      <c r="A119" s="85"/>
      <c r="B119" s="80"/>
      <c r="C119" s="80"/>
      <c r="D119" s="26">
        <v>242</v>
      </c>
      <c r="E119" s="80"/>
      <c r="F119" s="92"/>
      <c r="G119" s="92"/>
      <c r="H119" s="92"/>
      <c r="I119" s="92"/>
      <c r="J119" s="92"/>
      <c r="K119" s="30" t="s">
        <v>33</v>
      </c>
      <c r="L119" s="31" t="s">
        <v>185</v>
      </c>
      <c r="M119" s="80"/>
      <c r="N119" s="48" t="s">
        <v>427</v>
      </c>
      <c r="O119" s="31" t="s">
        <v>185</v>
      </c>
      <c r="P119" s="31" t="s">
        <v>428</v>
      </c>
      <c r="Q119" s="48" t="s">
        <v>429</v>
      </c>
      <c r="R119" s="54" t="s">
        <v>213</v>
      </c>
      <c r="S119" s="54" t="s">
        <v>213</v>
      </c>
      <c r="T119" s="54">
        <v>0</v>
      </c>
      <c r="U119" s="54" t="s">
        <v>213</v>
      </c>
      <c r="V119" s="54" t="s">
        <v>213</v>
      </c>
      <c r="W119" s="48" t="s">
        <v>429</v>
      </c>
    </row>
    <row r="120" spans="1:23" ht="51.75" customHeight="1" x14ac:dyDescent="0.2">
      <c r="A120" s="91"/>
      <c r="B120" s="80"/>
      <c r="C120" s="80"/>
      <c r="D120" s="26">
        <v>242</v>
      </c>
      <c r="E120" s="80"/>
      <c r="F120" s="92"/>
      <c r="G120" s="92"/>
      <c r="H120" s="92"/>
      <c r="I120" s="92"/>
      <c r="J120" s="92"/>
      <c r="K120" s="30" t="s">
        <v>33</v>
      </c>
      <c r="L120" s="31" t="s">
        <v>185</v>
      </c>
      <c r="M120" s="80"/>
      <c r="N120" s="48" t="s">
        <v>430</v>
      </c>
      <c r="O120" s="31" t="s">
        <v>185</v>
      </c>
      <c r="P120" s="31" t="s">
        <v>431</v>
      </c>
      <c r="Q120" s="48" t="s">
        <v>432</v>
      </c>
      <c r="R120" s="38" t="s">
        <v>194</v>
      </c>
      <c r="S120" s="38" t="s">
        <v>194</v>
      </c>
      <c r="T120" s="38">
        <v>0</v>
      </c>
      <c r="U120" s="38" t="s">
        <v>194</v>
      </c>
      <c r="V120" s="38" t="s">
        <v>194</v>
      </c>
      <c r="W120" s="48" t="s">
        <v>432</v>
      </c>
    </row>
    <row r="121" spans="1:23" ht="22.5" x14ac:dyDescent="0.2">
      <c r="A121" s="84" t="s">
        <v>29</v>
      </c>
      <c r="B121" s="80" t="s">
        <v>433</v>
      </c>
      <c r="C121" s="80" t="s">
        <v>434</v>
      </c>
      <c r="D121" s="26">
        <v>242</v>
      </c>
      <c r="E121" s="80" t="s">
        <v>435</v>
      </c>
      <c r="F121" s="92">
        <v>4993559.42</v>
      </c>
      <c r="G121" s="92">
        <f>5174731.93+492576.29</f>
        <v>5667308.2199999997</v>
      </c>
      <c r="H121" s="92">
        <v>510104.53</v>
      </c>
      <c r="I121" s="92">
        <v>510104.53</v>
      </c>
      <c r="J121" s="92">
        <v>510104.53</v>
      </c>
      <c r="K121" s="30" t="s">
        <v>33</v>
      </c>
      <c r="L121" s="31" t="s">
        <v>185</v>
      </c>
      <c r="M121" s="80" t="s">
        <v>436</v>
      </c>
      <c r="N121" s="48" t="s">
        <v>437</v>
      </c>
      <c r="O121" s="31" t="s">
        <v>185</v>
      </c>
      <c r="P121" s="31" t="s">
        <v>438</v>
      </c>
      <c r="Q121" s="48" t="s">
        <v>439</v>
      </c>
      <c r="R121" s="54" t="s">
        <v>213</v>
      </c>
      <c r="S121" s="54" t="s">
        <v>213</v>
      </c>
      <c r="T121" s="54">
        <v>0</v>
      </c>
      <c r="U121" s="54" t="s">
        <v>213</v>
      </c>
      <c r="V121" s="54" t="s">
        <v>213</v>
      </c>
      <c r="W121" s="48" t="s">
        <v>439</v>
      </c>
    </row>
    <row r="122" spans="1:23" ht="22.5" x14ac:dyDescent="0.2">
      <c r="A122" s="85"/>
      <c r="B122" s="80"/>
      <c r="C122" s="80"/>
      <c r="D122" s="26">
        <v>242</v>
      </c>
      <c r="E122" s="80"/>
      <c r="F122" s="92"/>
      <c r="G122" s="92"/>
      <c r="H122" s="92"/>
      <c r="I122" s="92"/>
      <c r="J122" s="92"/>
      <c r="K122" s="30" t="s">
        <v>33</v>
      </c>
      <c r="L122" s="31" t="s">
        <v>185</v>
      </c>
      <c r="M122" s="80"/>
      <c r="N122" s="48" t="s">
        <v>440</v>
      </c>
      <c r="O122" s="31" t="s">
        <v>185</v>
      </c>
      <c r="P122" s="31" t="s">
        <v>441</v>
      </c>
      <c r="Q122" s="48" t="s">
        <v>442</v>
      </c>
      <c r="R122" s="54" t="s">
        <v>213</v>
      </c>
      <c r="S122" s="54" t="s">
        <v>213</v>
      </c>
      <c r="T122" s="54">
        <v>0</v>
      </c>
      <c r="U122" s="54" t="s">
        <v>213</v>
      </c>
      <c r="V122" s="54" t="s">
        <v>213</v>
      </c>
      <c r="W122" s="48" t="s">
        <v>442</v>
      </c>
    </row>
    <row r="123" spans="1:23" ht="45" x14ac:dyDescent="0.2">
      <c r="A123" s="91"/>
      <c r="B123" s="80"/>
      <c r="C123" s="80"/>
      <c r="D123" s="26">
        <v>242</v>
      </c>
      <c r="E123" s="80"/>
      <c r="F123" s="92"/>
      <c r="G123" s="92"/>
      <c r="H123" s="92"/>
      <c r="I123" s="92"/>
      <c r="J123" s="92"/>
      <c r="K123" s="30" t="s">
        <v>33</v>
      </c>
      <c r="L123" s="31" t="s">
        <v>185</v>
      </c>
      <c r="M123" s="80"/>
      <c r="N123" s="48" t="s">
        <v>443</v>
      </c>
      <c r="O123" s="31" t="s">
        <v>185</v>
      </c>
      <c r="P123" s="31" t="s">
        <v>444</v>
      </c>
      <c r="Q123" s="48" t="s">
        <v>445</v>
      </c>
      <c r="R123" s="54" t="s">
        <v>194</v>
      </c>
      <c r="S123" s="54" t="s">
        <v>194</v>
      </c>
      <c r="T123" s="54">
        <v>0.5</v>
      </c>
      <c r="U123" s="54" t="s">
        <v>194</v>
      </c>
      <c r="V123" s="54" t="s">
        <v>194</v>
      </c>
      <c r="W123" s="48" t="s">
        <v>445</v>
      </c>
    </row>
    <row r="124" spans="1:23" ht="33.75" x14ac:dyDescent="0.2">
      <c r="A124" s="84" t="s">
        <v>29</v>
      </c>
      <c r="B124" s="80" t="s">
        <v>446</v>
      </c>
      <c r="C124" s="80" t="s">
        <v>447</v>
      </c>
      <c r="D124" s="26">
        <v>242</v>
      </c>
      <c r="E124" s="80" t="s">
        <v>448</v>
      </c>
      <c r="F124" s="92">
        <v>16325782.279999999</v>
      </c>
      <c r="G124" s="92">
        <f>16423530.78+92177.55</f>
        <v>16515708.33</v>
      </c>
      <c r="H124" s="92">
        <f>3012578.98+92177.55</f>
        <v>3104756.53</v>
      </c>
      <c r="I124" s="92">
        <f>3012578.98+92177.55</f>
        <v>3104756.53</v>
      </c>
      <c r="J124" s="96">
        <f>3003198.98+92177.55</f>
        <v>3095376.53</v>
      </c>
      <c r="K124" s="30" t="s">
        <v>33</v>
      </c>
      <c r="L124" s="31" t="s">
        <v>185</v>
      </c>
      <c r="M124" s="80" t="s">
        <v>449</v>
      </c>
      <c r="N124" s="48" t="s">
        <v>450</v>
      </c>
      <c r="O124" s="31" t="s">
        <v>185</v>
      </c>
      <c r="P124" s="31" t="s">
        <v>451</v>
      </c>
      <c r="Q124" s="48" t="s">
        <v>452</v>
      </c>
      <c r="R124" s="54" t="s">
        <v>453</v>
      </c>
      <c r="S124" s="54" t="s">
        <v>453</v>
      </c>
      <c r="T124" s="54">
        <v>16</v>
      </c>
      <c r="U124" s="54" t="s">
        <v>453</v>
      </c>
      <c r="V124" s="54" t="s">
        <v>453</v>
      </c>
      <c r="W124" s="48" t="s">
        <v>452</v>
      </c>
    </row>
    <row r="125" spans="1:23" ht="22.5" x14ac:dyDescent="0.2">
      <c r="A125" s="85"/>
      <c r="B125" s="81"/>
      <c r="C125" s="81"/>
      <c r="D125" s="26">
        <v>242</v>
      </c>
      <c r="E125" s="81"/>
      <c r="F125" s="92"/>
      <c r="G125" s="92"/>
      <c r="H125" s="93"/>
      <c r="I125" s="93"/>
      <c r="J125" s="97"/>
      <c r="K125" s="30" t="s">
        <v>33</v>
      </c>
      <c r="L125" s="31" t="s">
        <v>185</v>
      </c>
      <c r="M125" s="81"/>
      <c r="N125" s="48" t="s">
        <v>454</v>
      </c>
      <c r="O125" s="31" t="s">
        <v>185</v>
      </c>
      <c r="P125" s="31" t="s">
        <v>455</v>
      </c>
      <c r="Q125" s="48" t="s">
        <v>414</v>
      </c>
      <c r="R125" s="54" t="s">
        <v>453</v>
      </c>
      <c r="S125" s="54" t="s">
        <v>453</v>
      </c>
      <c r="T125" s="54">
        <v>18</v>
      </c>
      <c r="U125" s="54" t="s">
        <v>453</v>
      </c>
      <c r="V125" s="54" t="s">
        <v>453</v>
      </c>
      <c r="W125" s="48" t="s">
        <v>414</v>
      </c>
    </row>
    <row r="126" spans="1:23" ht="22.5" x14ac:dyDescent="0.2">
      <c r="A126" s="91"/>
      <c r="B126" s="81"/>
      <c r="C126" s="81"/>
      <c r="D126" s="26">
        <v>242</v>
      </c>
      <c r="E126" s="81"/>
      <c r="F126" s="92"/>
      <c r="G126" s="92"/>
      <c r="H126" s="93"/>
      <c r="I126" s="93"/>
      <c r="J126" s="98"/>
      <c r="K126" s="30" t="s">
        <v>33</v>
      </c>
      <c r="L126" s="31" t="s">
        <v>185</v>
      </c>
      <c r="M126" s="81"/>
      <c r="N126" s="48" t="s">
        <v>456</v>
      </c>
      <c r="O126" s="31" t="s">
        <v>185</v>
      </c>
      <c r="P126" s="31" t="s">
        <v>371</v>
      </c>
      <c r="Q126" s="48" t="s">
        <v>372</v>
      </c>
      <c r="R126" s="54" t="s">
        <v>343</v>
      </c>
      <c r="S126" s="54" t="s">
        <v>343</v>
      </c>
      <c r="T126" s="54">
        <v>2</v>
      </c>
      <c r="U126" s="54" t="s">
        <v>343</v>
      </c>
      <c r="V126" s="54" t="s">
        <v>343</v>
      </c>
      <c r="W126" s="48" t="s">
        <v>372</v>
      </c>
    </row>
    <row r="127" spans="1:23" ht="33.75" x14ac:dyDescent="0.2">
      <c r="A127" s="84" t="s">
        <v>29</v>
      </c>
      <c r="B127" s="80" t="s">
        <v>457</v>
      </c>
      <c r="C127" s="80" t="s">
        <v>458</v>
      </c>
      <c r="D127" s="26">
        <v>242</v>
      </c>
      <c r="E127" s="80" t="s">
        <v>459</v>
      </c>
      <c r="F127" s="92">
        <v>17783088.219999999</v>
      </c>
      <c r="G127" s="92">
        <v>17808089.219999999</v>
      </c>
      <c r="H127" s="92">
        <v>207969.67</v>
      </c>
      <c r="I127" s="92">
        <v>207969.67</v>
      </c>
      <c r="J127" s="92">
        <v>206189.85</v>
      </c>
      <c r="K127" s="30" t="s">
        <v>33</v>
      </c>
      <c r="L127" s="31" t="s">
        <v>185</v>
      </c>
      <c r="M127" s="80" t="s">
        <v>460</v>
      </c>
      <c r="N127" s="48" t="s">
        <v>461</v>
      </c>
      <c r="O127" s="31" t="s">
        <v>185</v>
      </c>
      <c r="P127" s="31" t="s">
        <v>462</v>
      </c>
      <c r="Q127" s="48" t="s">
        <v>463</v>
      </c>
      <c r="R127" s="38" t="s">
        <v>464</v>
      </c>
      <c r="S127" s="38" t="s">
        <v>464</v>
      </c>
      <c r="T127" s="38">
        <v>2</v>
      </c>
      <c r="U127" s="38" t="s">
        <v>464</v>
      </c>
      <c r="V127" s="38" t="s">
        <v>464</v>
      </c>
      <c r="W127" s="48" t="s">
        <v>463</v>
      </c>
    </row>
    <row r="128" spans="1:23" ht="33.75" x14ac:dyDescent="0.2">
      <c r="A128" s="85"/>
      <c r="B128" s="81"/>
      <c r="C128" s="81"/>
      <c r="D128" s="26">
        <v>242</v>
      </c>
      <c r="E128" s="81"/>
      <c r="F128" s="92"/>
      <c r="G128" s="92"/>
      <c r="H128" s="92"/>
      <c r="I128" s="92"/>
      <c r="J128" s="92"/>
      <c r="K128" s="30" t="s">
        <v>33</v>
      </c>
      <c r="L128" s="31" t="s">
        <v>185</v>
      </c>
      <c r="M128" s="81"/>
      <c r="N128" s="48" t="s">
        <v>465</v>
      </c>
      <c r="O128" s="31" t="s">
        <v>185</v>
      </c>
      <c r="P128" s="31" t="s">
        <v>466</v>
      </c>
      <c r="Q128" s="48" t="s">
        <v>467</v>
      </c>
      <c r="R128" s="54" t="s">
        <v>393</v>
      </c>
      <c r="S128" s="54" t="s">
        <v>393</v>
      </c>
      <c r="T128" s="54">
        <v>1</v>
      </c>
      <c r="U128" s="54" t="s">
        <v>393</v>
      </c>
      <c r="V128" s="54" t="s">
        <v>393</v>
      </c>
      <c r="W128" s="48" t="s">
        <v>467</v>
      </c>
    </row>
    <row r="129" spans="1:23" ht="33.75" x14ac:dyDescent="0.2">
      <c r="A129" s="85"/>
      <c r="B129" s="81"/>
      <c r="C129" s="81"/>
      <c r="D129" s="26">
        <v>242</v>
      </c>
      <c r="E129" s="81"/>
      <c r="F129" s="92"/>
      <c r="G129" s="92"/>
      <c r="H129" s="92"/>
      <c r="I129" s="92"/>
      <c r="J129" s="92"/>
      <c r="K129" s="30" t="s">
        <v>33</v>
      </c>
      <c r="L129" s="31" t="s">
        <v>185</v>
      </c>
      <c r="M129" s="81"/>
      <c r="N129" s="48" t="s">
        <v>468</v>
      </c>
      <c r="O129" s="31" t="s">
        <v>185</v>
      </c>
      <c r="P129" s="31" t="s">
        <v>469</v>
      </c>
      <c r="Q129" s="48" t="s">
        <v>470</v>
      </c>
      <c r="R129" s="54" t="s">
        <v>213</v>
      </c>
      <c r="S129" s="54" t="s">
        <v>213</v>
      </c>
      <c r="T129" s="54">
        <v>0</v>
      </c>
      <c r="U129" s="54" t="s">
        <v>213</v>
      </c>
      <c r="V129" s="54" t="s">
        <v>213</v>
      </c>
      <c r="W129" s="48" t="s">
        <v>470</v>
      </c>
    </row>
    <row r="130" spans="1:23" ht="45" x14ac:dyDescent="0.2">
      <c r="A130" s="91"/>
      <c r="B130" s="81"/>
      <c r="C130" s="81"/>
      <c r="D130" s="26">
        <v>242</v>
      </c>
      <c r="E130" s="81"/>
      <c r="F130" s="92"/>
      <c r="G130" s="92"/>
      <c r="H130" s="93"/>
      <c r="I130" s="93"/>
      <c r="J130" s="93"/>
      <c r="K130" s="30" t="s">
        <v>33</v>
      </c>
      <c r="L130" s="31" t="s">
        <v>185</v>
      </c>
      <c r="M130" s="81"/>
      <c r="N130" s="48" t="s">
        <v>471</v>
      </c>
      <c r="O130" s="31" t="s">
        <v>185</v>
      </c>
      <c r="P130" s="31" t="s">
        <v>472</v>
      </c>
      <c r="Q130" s="48" t="s">
        <v>473</v>
      </c>
      <c r="R130" s="54" t="s">
        <v>343</v>
      </c>
      <c r="S130" s="54" t="s">
        <v>343</v>
      </c>
      <c r="T130" s="54">
        <v>0</v>
      </c>
      <c r="U130" s="54" t="s">
        <v>343</v>
      </c>
      <c r="V130" s="54" t="s">
        <v>343</v>
      </c>
      <c r="W130" s="48" t="s">
        <v>473</v>
      </c>
    </row>
    <row r="131" spans="1:23" ht="33.75" x14ac:dyDescent="0.2">
      <c r="A131" s="84" t="s">
        <v>29</v>
      </c>
      <c r="B131" s="80" t="s">
        <v>474</v>
      </c>
      <c r="C131" s="80" t="s">
        <v>475</v>
      </c>
      <c r="D131" s="26">
        <v>242</v>
      </c>
      <c r="E131" s="80" t="s">
        <v>476</v>
      </c>
      <c r="F131" s="94">
        <v>290000.17</v>
      </c>
      <c r="G131" s="94">
        <v>670054.17000000004</v>
      </c>
      <c r="H131" s="94">
        <v>283906</v>
      </c>
      <c r="I131" s="94">
        <v>283906</v>
      </c>
      <c r="J131" s="94">
        <v>283906</v>
      </c>
      <c r="K131" s="30" t="s">
        <v>33</v>
      </c>
      <c r="L131" s="31" t="s">
        <v>185</v>
      </c>
      <c r="M131" s="80" t="s">
        <v>477</v>
      </c>
      <c r="N131" s="48" t="s">
        <v>478</v>
      </c>
      <c r="O131" s="31" t="s">
        <v>185</v>
      </c>
      <c r="P131" s="31" t="s">
        <v>479</v>
      </c>
      <c r="Q131" s="48" t="s">
        <v>480</v>
      </c>
      <c r="R131" s="54" t="s">
        <v>194</v>
      </c>
      <c r="S131" s="54" t="s">
        <v>194</v>
      </c>
      <c r="T131" s="54"/>
      <c r="U131" s="54" t="s">
        <v>194</v>
      </c>
      <c r="V131" s="54" t="s">
        <v>194</v>
      </c>
      <c r="W131" s="48" t="s">
        <v>480</v>
      </c>
    </row>
    <row r="132" spans="1:23" ht="56.25" x14ac:dyDescent="0.2">
      <c r="A132" s="85"/>
      <c r="B132" s="81"/>
      <c r="C132" s="81"/>
      <c r="D132" s="26">
        <v>242</v>
      </c>
      <c r="E132" s="81"/>
      <c r="F132" s="95"/>
      <c r="G132" s="95"/>
      <c r="H132" s="95"/>
      <c r="I132" s="95"/>
      <c r="J132" s="95"/>
      <c r="K132" s="30" t="s">
        <v>33</v>
      </c>
      <c r="L132" s="31" t="s">
        <v>185</v>
      </c>
      <c r="M132" s="81"/>
      <c r="N132" s="48" t="s">
        <v>481</v>
      </c>
      <c r="O132" s="31" t="s">
        <v>185</v>
      </c>
      <c r="P132" s="31" t="s">
        <v>482</v>
      </c>
      <c r="Q132" s="48" t="s">
        <v>483</v>
      </c>
      <c r="R132" s="38" t="s">
        <v>194</v>
      </c>
      <c r="S132" s="38" t="s">
        <v>194</v>
      </c>
      <c r="T132" s="54">
        <v>2</v>
      </c>
      <c r="U132" s="38" t="s">
        <v>194</v>
      </c>
      <c r="V132" s="38" t="s">
        <v>194</v>
      </c>
      <c r="W132" s="48" t="s">
        <v>483</v>
      </c>
    </row>
    <row r="133" spans="1:23" ht="33.75" x14ac:dyDescent="0.2">
      <c r="A133" s="91"/>
      <c r="B133" s="81"/>
      <c r="C133" s="81"/>
      <c r="D133" s="26">
        <v>242</v>
      </c>
      <c r="E133" s="81"/>
      <c r="F133" s="95"/>
      <c r="G133" s="95"/>
      <c r="H133" s="95"/>
      <c r="I133" s="95"/>
      <c r="J133" s="95"/>
      <c r="K133" s="30" t="s">
        <v>33</v>
      </c>
      <c r="L133" s="31" t="s">
        <v>185</v>
      </c>
      <c r="M133" s="81"/>
      <c r="N133" s="48" t="s">
        <v>484</v>
      </c>
      <c r="O133" s="31" t="s">
        <v>185</v>
      </c>
      <c r="P133" s="31" t="s">
        <v>485</v>
      </c>
      <c r="Q133" s="48" t="s">
        <v>486</v>
      </c>
      <c r="R133" s="38" t="s">
        <v>213</v>
      </c>
      <c r="S133" s="38" t="s">
        <v>213</v>
      </c>
      <c r="T133" s="54">
        <v>0</v>
      </c>
      <c r="U133" s="38" t="s">
        <v>213</v>
      </c>
      <c r="V133" s="38" t="s">
        <v>213</v>
      </c>
      <c r="W133" s="48" t="s">
        <v>486</v>
      </c>
    </row>
    <row r="134" spans="1:23" ht="22.5" x14ac:dyDescent="0.2">
      <c r="A134" s="84" t="s">
        <v>29</v>
      </c>
      <c r="B134" s="80" t="s">
        <v>487</v>
      </c>
      <c r="C134" s="80" t="s">
        <v>488</v>
      </c>
      <c r="D134" s="26">
        <v>242</v>
      </c>
      <c r="E134" s="80" t="s">
        <v>489</v>
      </c>
      <c r="F134" s="92">
        <v>9659448.6300000008</v>
      </c>
      <c r="G134" s="92">
        <f>10009147.84+5035274.64</f>
        <v>15044422.48</v>
      </c>
      <c r="H134" s="92">
        <v>1388459.12</v>
      </c>
      <c r="I134" s="92">
        <v>1388459.12</v>
      </c>
      <c r="J134" s="92">
        <v>1136686.93</v>
      </c>
      <c r="K134" s="30" t="s">
        <v>33</v>
      </c>
      <c r="L134" s="31" t="s">
        <v>185</v>
      </c>
      <c r="M134" s="80" t="s">
        <v>490</v>
      </c>
      <c r="N134" s="48" t="s">
        <v>491</v>
      </c>
      <c r="O134" s="31" t="s">
        <v>185</v>
      </c>
      <c r="P134" s="31" t="s">
        <v>492</v>
      </c>
      <c r="Q134" s="48" t="s">
        <v>493</v>
      </c>
      <c r="R134" s="54" t="s">
        <v>221</v>
      </c>
      <c r="S134" s="54" t="s">
        <v>221</v>
      </c>
      <c r="T134" s="54">
        <v>0</v>
      </c>
      <c r="U134" s="54" t="s">
        <v>221</v>
      </c>
      <c r="V134" s="54" t="s">
        <v>221</v>
      </c>
      <c r="W134" s="48" t="s">
        <v>493</v>
      </c>
    </row>
    <row r="135" spans="1:23" ht="45" x14ac:dyDescent="0.2">
      <c r="A135" s="85"/>
      <c r="B135" s="81"/>
      <c r="C135" s="81"/>
      <c r="D135" s="26">
        <v>242</v>
      </c>
      <c r="E135" s="81"/>
      <c r="F135" s="92"/>
      <c r="G135" s="92"/>
      <c r="H135" s="93"/>
      <c r="I135" s="93"/>
      <c r="J135" s="93"/>
      <c r="K135" s="30" t="s">
        <v>33</v>
      </c>
      <c r="L135" s="31" t="s">
        <v>185</v>
      </c>
      <c r="M135" s="81"/>
      <c r="N135" s="48" t="s">
        <v>494</v>
      </c>
      <c r="O135" s="31" t="s">
        <v>185</v>
      </c>
      <c r="P135" s="31" t="s">
        <v>495</v>
      </c>
      <c r="Q135" s="48" t="s">
        <v>496</v>
      </c>
      <c r="R135" s="38" t="s">
        <v>339</v>
      </c>
      <c r="S135" s="38" t="s">
        <v>339</v>
      </c>
      <c r="T135" s="38">
        <v>5</v>
      </c>
      <c r="U135" s="38" t="s">
        <v>339</v>
      </c>
      <c r="V135" s="38" t="s">
        <v>339</v>
      </c>
      <c r="W135" s="48" t="s">
        <v>497</v>
      </c>
    </row>
    <row r="136" spans="1:23" ht="33.75" x14ac:dyDescent="0.2">
      <c r="A136" s="91"/>
      <c r="B136" s="81"/>
      <c r="C136" s="81"/>
      <c r="D136" s="26">
        <v>242</v>
      </c>
      <c r="E136" s="81"/>
      <c r="F136" s="92"/>
      <c r="G136" s="92"/>
      <c r="H136" s="93"/>
      <c r="I136" s="93"/>
      <c r="J136" s="93"/>
      <c r="K136" s="30" t="s">
        <v>33</v>
      </c>
      <c r="L136" s="31" t="s">
        <v>185</v>
      </c>
      <c r="M136" s="81"/>
      <c r="N136" s="48" t="s">
        <v>498</v>
      </c>
      <c r="O136" s="31" t="s">
        <v>185</v>
      </c>
      <c r="P136" s="31" t="s">
        <v>499</v>
      </c>
      <c r="Q136" s="48" t="s">
        <v>500</v>
      </c>
      <c r="R136" s="38" t="s">
        <v>221</v>
      </c>
      <c r="S136" s="38" t="s">
        <v>221</v>
      </c>
      <c r="T136" s="38">
        <v>0.38000000268222001</v>
      </c>
      <c r="U136" s="38" t="s">
        <v>221</v>
      </c>
      <c r="V136" s="38" t="s">
        <v>221</v>
      </c>
      <c r="W136" s="48" t="s">
        <v>500</v>
      </c>
    </row>
    <row r="137" spans="1:23" ht="33.75" x14ac:dyDescent="0.2">
      <c r="A137" s="84" t="s">
        <v>29</v>
      </c>
      <c r="B137" s="80" t="s">
        <v>501</v>
      </c>
      <c r="C137" s="80" t="s">
        <v>502</v>
      </c>
      <c r="D137" s="26">
        <v>242</v>
      </c>
      <c r="E137" s="80" t="s">
        <v>503</v>
      </c>
      <c r="F137" s="92">
        <v>5457816.5</v>
      </c>
      <c r="G137" s="92">
        <v>6586897.5800000001</v>
      </c>
      <c r="H137" s="92">
        <v>1115120.24</v>
      </c>
      <c r="I137" s="92">
        <v>1115120.24</v>
      </c>
      <c r="J137" s="92">
        <v>1093669.24</v>
      </c>
      <c r="K137" s="30" t="s">
        <v>33</v>
      </c>
      <c r="L137" s="31" t="s">
        <v>185</v>
      </c>
      <c r="M137" s="80" t="s">
        <v>504</v>
      </c>
      <c r="N137" s="48" t="s">
        <v>505</v>
      </c>
      <c r="O137" s="31" t="s">
        <v>185</v>
      </c>
      <c r="P137" s="31" t="s">
        <v>506</v>
      </c>
      <c r="Q137" s="48" t="s">
        <v>507</v>
      </c>
      <c r="R137" s="54" t="s">
        <v>198</v>
      </c>
      <c r="S137" s="54" t="s">
        <v>198</v>
      </c>
      <c r="T137" s="54">
        <v>1</v>
      </c>
      <c r="U137" s="54" t="s">
        <v>198</v>
      </c>
      <c r="V137" s="54" t="s">
        <v>198</v>
      </c>
      <c r="W137" s="48" t="s">
        <v>508</v>
      </c>
    </row>
    <row r="138" spans="1:23" ht="67.5" x14ac:dyDescent="0.2">
      <c r="A138" s="85"/>
      <c r="B138" s="80"/>
      <c r="C138" s="80"/>
      <c r="D138" s="26">
        <v>242</v>
      </c>
      <c r="E138" s="80"/>
      <c r="F138" s="92"/>
      <c r="G138" s="92"/>
      <c r="H138" s="92"/>
      <c r="I138" s="92"/>
      <c r="J138" s="92"/>
      <c r="K138" s="30" t="s">
        <v>33</v>
      </c>
      <c r="L138" s="31" t="s">
        <v>185</v>
      </c>
      <c r="M138" s="80"/>
      <c r="N138" s="48" t="s">
        <v>509</v>
      </c>
      <c r="O138" s="31" t="s">
        <v>185</v>
      </c>
      <c r="P138" s="31" t="s">
        <v>510</v>
      </c>
      <c r="Q138" s="48" t="s">
        <v>511</v>
      </c>
      <c r="R138" s="38" t="s">
        <v>198</v>
      </c>
      <c r="S138" s="38" t="s">
        <v>198</v>
      </c>
      <c r="T138" s="38">
        <v>0</v>
      </c>
      <c r="U138" s="38" t="s">
        <v>198</v>
      </c>
      <c r="V138" s="38" t="s">
        <v>198</v>
      </c>
      <c r="W138" s="48" t="s">
        <v>512</v>
      </c>
    </row>
    <row r="139" spans="1:23" ht="22.5" x14ac:dyDescent="0.2">
      <c r="A139" s="85"/>
      <c r="B139" s="80"/>
      <c r="C139" s="80"/>
      <c r="D139" s="26">
        <v>242</v>
      </c>
      <c r="E139" s="80"/>
      <c r="F139" s="92"/>
      <c r="G139" s="92"/>
      <c r="H139" s="92"/>
      <c r="I139" s="92"/>
      <c r="J139" s="92"/>
      <c r="K139" s="30" t="s">
        <v>33</v>
      </c>
      <c r="L139" s="31" t="s">
        <v>185</v>
      </c>
      <c r="M139" s="80"/>
      <c r="N139" s="48" t="s">
        <v>513</v>
      </c>
      <c r="O139" s="31" t="s">
        <v>185</v>
      </c>
      <c r="P139" s="31" t="s">
        <v>514</v>
      </c>
      <c r="Q139" s="48" t="s">
        <v>515</v>
      </c>
      <c r="R139" s="38" t="s">
        <v>194</v>
      </c>
      <c r="S139" s="38" t="s">
        <v>194</v>
      </c>
      <c r="T139" s="38">
        <v>0</v>
      </c>
      <c r="U139" s="38" t="s">
        <v>194</v>
      </c>
      <c r="V139" s="38" t="s">
        <v>194</v>
      </c>
      <c r="W139" s="48" t="s">
        <v>515</v>
      </c>
    </row>
    <row r="140" spans="1:23" ht="67.5" x14ac:dyDescent="0.2">
      <c r="A140" s="85"/>
      <c r="B140" s="81"/>
      <c r="C140" s="81"/>
      <c r="D140" s="26">
        <v>242</v>
      </c>
      <c r="E140" s="81"/>
      <c r="F140" s="92"/>
      <c r="G140" s="92"/>
      <c r="H140" s="93"/>
      <c r="I140" s="93"/>
      <c r="J140" s="93"/>
      <c r="K140" s="30" t="s">
        <v>33</v>
      </c>
      <c r="L140" s="31" t="s">
        <v>185</v>
      </c>
      <c r="M140" s="81"/>
      <c r="N140" s="48" t="s">
        <v>516</v>
      </c>
      <c r="O140" s="31" t="s">
        <v>185</v>
      </c>
      <c r="P140" s="31" t="s">
        <v>517</v>
      </c>
      <c r="Q140" s="48" t="s">
        <v>518</v>
      </c>
      <c r="R140" s="38" t="s">
        <v>334</v>
      </c>
      <c r="S140" s="38" t="s">
        <v>334</v>
      </c>
      <c r="T140" s="38">
        <v>6</v>
      </c>
      <c r="U140" s="38" t="s">
        <v>334</v>
      </c>
      <c r="V140" s="38" t="s">
        <v>334</v>
      </c>
      <c r="W140" s="48" t="s">
        <v>519</v>
      </c>
    </row>
    <row r="141" spans="1:23" ht="51.75" customHeight="1" x14ac:dyDescent="0.2">
      <c r="A141" s="85"/>
      <c r="B141" s="81"/>
      <c r="C141" s="81"/>
      <c r="D141" s="26">
        <v>242</v>
      </c>
      <c r="E141" s="81"/>
      <c r="F141" s="92"/>
      <c r="G141" s="92"/>
      <c r="H141" s="93"/>
      <c r="I141" s="93"/>
      <c r="J141" s="93"/>
      <c r="K141" s="30" t="s">
        <v>33</v>
      </c>
      <c r="L141" s="31" t="s">
        <v>185</v>
      </c>
      <c r="M141" s="81"/>
      <c r="N141" s="48" t="s">
        <v>520</v>
      </c>
      <c r="O141" s="31" t="s">
        <v>185</v>
      </c>
      <c r="P141" s="31" t="s">
        <v>521</v>
      </c>
      <c r="Q141" s="48" t="s">
        <v>522</v>
      </c>
      <c r="R141" s="38" t="s">
        <v>213</v>
      </c>
      <c r="S141" s="38" t="s">
        <v>213</v>
      </c>
      <c r="T141" s="38">
        <v>0</v>
      </c>
      <c r="U141" s="38" t="s">
        <v>213</v>
      </c>
      <c r="V141" s="38" t="s">
        <v>213</v>
      </c>
      <c r="W141" s="48" t="s">
        <v>523</v>
      </c>
    </row>
    <row r="142" spans="1:23" ht="33.75" x14ac:dyDescent="0.2">
      <c r="A142" s="91"/>
      <c r="B142" s="81"/>
      <c r="C142" s="81"/>
      <c r="D142" s="26">
        <v>242</v>
      </c>
      <c r="E142" s="81"/>
      <c r="F142" s="92"/>
      <c r="G142" s="92"/>
      <c r="H142" s="93"/>
      <c r="I142" s="93"/>
      <c r="J142" s="93"/>
      <c r="K142" s="30" t="s">
        <v>33</v>
      </c>
      <c r="L142" s="31" t="s">
        <v>185</v>
      </c>
      <c r="M142" s="81"/>
      <c r="N142" s="48" t="s">
        <v>524</v>
      </c>
      <c r="O142" s="31" t="s">
        <v>185</v>
      </c>
      <c r="P142" s="31" t="s">
        <v>525</v>
      </c>
      <c r="Q142" s="48" t="s">
        <v>526</v>
      </c>
      <c r="R142" s="38" t="s">
        <v>194</v>
      </c>
      <c r="S142" s="38" t="s">
        <v>194</v>
      </c>
      <c r="T142" s="38">
        <v>0</v>
      </c>
      <c r="U142" s="38" t="s">
        <v>194</v>
      </c>
      <c r="V142" s="38" t="s">
        <v>194</v>
      </c>
      <c r="W142" s="48" t="s">
        <v>526</v>
      </c>
    </row>
    <row r="143" spans="1:23" ht="33.75" x14ac:dyDescent="0.2">
      <c r="A143" s="84" t="s">
        <v>29</v>
      </c>
      <c r="B143" s="80" t="s">
        <v>527</v>
      </c>
      <c r="C143" s="80" t="s">
        <v>528</v>
      </c>
      <c r="D143" s="26">
        <v>242</v>
      </c>
      <c r="E143" s="80" t="s">
        <v>529</v>
      </c>
      <c r="F143" s="92">
        <v>32017810.690000001</v>
      </c>
      <c r="G143" s="92">
        <f>36086152.69+140620.17</f>
        <v>36226772.859999999</v>
      </c>
      <c r="H143" s="92">
        <f>6809551+99425.77</f>
        <v>6908976.7699999996</v>
      </c>
      <c r="I143" s="92">
        <f>6809551+99425.77</f>
        <v>6908976.7699999996</v>
      </c>
      <c r="J143" s="92">
        <f>6539074.43+99425.77</f>
        <v>6638500.1999999993</v>
      </c>
      <c r="K143" s="30" t="s">
        <v>33</v>
      </c>
      <c r="L143" s="31" t="s">
        <v>185</v>
      </c>
      <c r="M143" s="80" t="s">
        <v>530</v>
      </c>
      <c r="N143" s="48" t="s">
        <v>531</v>
      </c>
      <c r="O143" s="31" t="s">
        <v>185</v>
      </c>
      <c r="P143" s="31" t="s">
        <v>455</v>
      </c>
      <c r="Q143" s="48" t="s">
        <v>414</v>
      </c>
      <c r="R143" s="54" t="s">
        <v>337</v>
      </c>
      <c r="S143" s="54" t="s">
        <v>337</v>
      </c>
      <c r="T143" s="54">
        <v>4</v>
      </c>
      <c r="U143" s="54" t="s">
        <v>337</v>
      </c>
      <c r="V143" s="54" t="s">
        <v>337</v>
      </c>
      <c r="W143" s="48" t="s">
        <v>414</v>
      </c>
    </row>
    <row r="144" spans="1:23" ht="22.5" x14ac:dyDescent="0.2">
      <c r="A144" s="85"/>
      <c r="B144" s="81"/>
      <c r="C144" s="81"/>
      <c r="D144" s="26">
        <v>242</v>
      </c>
      <c r="E144" s="81"/>
      <c r="F144" s="92"/>
      <c r="G144" s="92"/>
      <c r="H144" s="93"/>
      <c r="I144" s="93"/>
      <c r="J144" s="93"/>
      <c r="K144" s="30" t="s">
        <v>33</v>
      </c>
      <c r="L144" s="31" t="s">
        <v>185</v>
      </c>
      <c r="M144" s="81"/>
      <c r="N144" s="48" t="s">
        <v>532</v>
      </c>
      <c r="O144" s="31" t="s">
        <v>185</v>
      </c>
      <c r="P144" s="31" t="s">
        <v>533</v>
      </c>
      <c r="Q144" s="48" t="s">
        <v>534</v>
      </c>
      <c r="R144" s="54" t="s">
        <v>535</v>
      </c>
      <c r="S144" s="54" t="s">
        <v>535</v>
      </c>
      <c r="T144" s="54">
        <v>23</v>
      </c>
      <c r="U144" s="54" t="s">
        <v>535</v>
      </c>
      <c r="V144" s="54" t="s">
        <v>535</v>
      </c>
      <c r="W144" s="48" t="s">
        <v>534</v>
      </c>
    </row>
    <row r="145" spans="1:23" ht="33.75" x14ac:dyDescent="0.2">
      <c r="A145" s="85"/>
      <c r="B145" s="81"/>
      <c r="C145" s="81"/>
      <c r="D145" s="26">
        <v>242</v>
      </c>
      <c r="E145" s="81"/>
      <c r="F145" s="92"/>
      <c r="G145" s="92"/>
      <c r="H145" s="93"/>
      <c r="I145" s="93"/>
      <c r="J145" s="93"/>
      <c r="K145" s="30" t="s">
        <v>33</v>
      </c>
      <c r="L145" s="31" t="s">
        <v>185</v>
      </c>
      <c r="M145" s="81"/>
      <c r="N145" s="48" t="s">
        <v>536</v>
      </c>
      <c r="O145" s="31" t="s">
        <v>185</v>
      </c>
      <c r="P145" s="31" t="s">
        <v>537</v>
      </c>
      <c r="Q145" s="48" t="s">
        <v>538</v>
      </c>
      <c r="R145" s="54" t="s">
        <v>539</v>
      </c>
      <c r="S145" s="54" t="s">
        <v>539</v>
      </c>
      <c r="T145" s="54">
        <v>37</v>
      </c>
      <c r="U145" s="54" t="s">
        <v>539</v>
      </c>
      <c r="V145" s="54" t="s">
        <v>539</v>
      </c>
      <c r="W145" s="48" t="s">
        <v>538</v>
      </c>
    </row>
    <row r="146" spans="1:23" ht="45" x14ac:dyDescent="0.2">
      <c r="A146" s="85"/>
      <c r="B146" s="81"/>
      <c r="C146" s="81"/>
      <c r="D146" s="26">
        <v>242</v>
      </c>
      <c r="E146" s="81"/>
      <c r="F146" s="92"/>
      <c r="G146" s="92"/>
      <c r="H146" s="93"/>
      <c r="I146" s="93"/>
      <c r="J146" s="93"/>
      <c r="K146" s="30" t="s">
        <v>33</v>
      </c>
      <c r="L146" s="31" t="s">
        <v>185</v>
      </c>
      <c r="M146" s="81"/>
      <c r="N146" s="48" t="s">
        <v>540</v>
      </c>
      <c r="O146" s="31" t="s">
        <v>185</v>
      </c>
      <c r="P146" s="31" t="s">
        <v>541</v>
      </c>
      <c r="Q146" s="48" t="s">
        <v>542</v>
      </c>
      <c r="R146" s="54" t="s">
        <v>312</v>
      </c>
      <c r="S146" s="54" t="s">
        <v>312</v>
      </c>
      <c r="T146" s="54">
        <v>46</v>
      </c>
      <c r="U146" s="54" t="s">
        <v>312</v>
      </c>
      <c r="V146" s="54" t="s">
        <v>312</v>
      </c>
      <c r="W146" s="48" t="s">
        <v>542</v>
      </c>
    </row>
    <row r="147" spans="1:23" ht="33.75" x14ac:dyDescent="0.2">
      <c r="A147" s="91"/>
      <c r="B147" s="81"/>
      <c r="C147" s="81"/>
      <c r="D147" s="26">
        <v>242</v>
      </c>
      <c r="E147" s="81"/>
      <c r="F147" s="92"/>
      <c r="G147" s="92"/>
      <c r="H147" s="93"/>
      <c r="I147" s="93"/>
      <c r="J147" s="93"/>
      <c r="K147" s="30" t="s">
        <v>33</v>
      </c>
      <c r="L147" s="31" t="s">
        <v>185</v>
      </c>
      <c r="M147" s="81"/>
      <c r="N147" s="48" t="s">
        <v>543</v>
      </c>
      <c r="O147" s="31" t="s">
        <v>185</v>
      </c>
      <c r="P147" s="31" t="s">
        <v>544</v>
      </c>
      <c r="Q147" s="48" t="s">
        <v>545</v>
      </c>
      <c r="R147" s="54" t="s">
        <v>213</v>
      </c>
      <c r="S147" s="54" t="s">
        <v>213</v>
      </c>
      <c r="T147" s="54">
        <v>0.10000000149012001</v>
      </c>
      <c r="U147" s="54" t="s">
        <v>213</v>
      </c>
      <c r="V147" s="54" t="s">
        <v>213</v>
      </c>
      <c r="W147" s="48" t="s">
        <v>545</v>
      </c>
    </row>
    <row r="148" spans="1:23" ht="22.5" x14ac:dyDescent="0.2">
      <c r="A148" s="84" t="s">
        <v>29</v>
      </c>
      <c r="B148" s="80" t="s">
        <v>546</v>
      </c>
      <c r="C148" s="80" t="s">
        <v>547</v>
      </c>
      <c r="D148" s="26">
        <v>242</v>
      </c>
      <c r="E148" s="80" t="s">
        <v>548</v>
      </c>
      <c r="F148" s="92">
        <v>13482060.77</v>
      </c>
      <c r="G148" s="92">
        <f>30608852.91+43333.01</f>
        <v>30652185.920000002</v>
      </c>
      <c r="H148" s="92">
        <f>6258867.16+43333.01</f>
        <v>6302200.1699999999</v>
      </c>
      <c r="I148" s="92">
        <f>6258867.16+43333.01</f>
        <v>6302200.1699999999</v>
      </c>
      <c r="J148" s="92">
        <f>6258867.16+43333.01</f>
        <v>6302200.1699999999</v>
      </c>
      <c r="K148" s="30" t="s">
        <v>33</v>
      </c>
      <c r="L148" s="31" t="s">
        <v>185</v>
      </c>
      <c r="M148" s="80" t="s">
        <v>549</v>
      </c>
      <c r="N148" s="48" t="s">
        <v>550</v>
      </c>
      <c r="O148" s="31" t="s">
        <v>185</v>
      </c>
      <c r="P148" s="31" t="s">
        <v>551</v>
      </c>
      <c r="Q148" s="48" t="s">
        <v>552</v>
      </c>
      <c r="R148" s="54" t="s">
        <v>343</v>
      </c>
      <c r="S148" s="54" t="s">
        <v>343</v>
      </c>
      <c r="T148" s="54">
        <v>0</v>
      </c>
      <c r="U148" s="54" t="s">
        <v>343</v>
      </c>
      <c r="V148" s="54" t="s">
        <v>343</v>
      </c>
      <c r="W148" s="48" t="s">
        <v>552</v>
      </c>
    </row>
    <row r="149" spans="1:23" ht="33.75" x14ac:dyDescent="0.2">
      <c r="A149" s="85"/>
      <c r="B149" s="80"/>
      <c r="C149" s="80"/>
      <c r="D149" s="26">
        <v>242</v>
      </c>
      <c r="E149" s="80"/>
      <c r="F149" s="92"/>
      <c r="G149" s="92"/>
      <c r="H149" s="92"/>
      <c r="I149" s="92"/>
      <c r="J149" s="92"/>
      <c r="K149" s="30" t="s">
        <v>33</v>
      </c>
      <c r="L149" s="31" t="s">
        <v>185</v>
      </c>
      <c r="M149" s="80"/>
      <c r="N149" s="48" t="s">
        <v>553</v>
      </c>
      <c r="O149" s="31" t="s">
        <v>185</v>
      </c>
      <c r="P149" s="31" t="s">
        <v>554</v>
      </c>
      <c r="Q149" s="48" t="s">
        <v>555</v>
      </c>
      <c r="R149" s="54" t="s">
        <v>339</v>
      </c>
      <c r="S149" s="54" t="s">
        <v>339</v>
      </c>
      <c r="T149" s="54">
        <v>10</v>
      </c>
      <c r="U149" s="54" t="s">
        <v>339</v>
      </c>
      <c r="V149" s="54" t="s">
        <v>339</v>
      </c>
      <c r="W149" s="48" t="s">
        <v>555</v>
      </c>
    </row>
    <row r="150" spans="1:23" ht="45" x14ac:dyDescent="0.2">
      <c r="A150" s="85"/>
      <c r="B150" s="80"/>
      <c r="C150" s="80"/>
      <c r="D150" s="26">
        <v>242</v>
      </c>
      <c r="E150" s="80"/>
      <c r="F150" s="92"/>
      <c r="G150" s="92"/>
      <c r="H150" s="92"/>
      <c r="I150" s="92"/>
      <c r="J150" s="92"/>
      <c r="K150" s="30" t="s">
        <v>33</v>
      </c>
      <c r="L150" s="31" t="s">
        <v>185</v>
      </c>
      <c r="M150" s="80"/>
      <c r="N150" s="48" t="s">
        <v>556</v>
      </c>
      <c r="O150" s="31" t="s">
        <v>185</v>
      </c>
      <c r="P150" s="31" t="s">
        <v>557</v>
      </c>
      <c r="Q150" s="48" t="s">
        <v>558</v>
      </c>
      <c r="R150" s="54" t="s">
        <v>400</v>
      </c>
      <c r="S150" s="54" t="s">
        <v>400</v>
      </c>
      <c r="T150" s="54">
        <v>5</v>
      </c>
      <c r="U150" s="54" t="s">
        <v>400</v>
      </c>
      <c r="V150" s="54" t="s">
        <v>400</v>
      </c>
      <c r="W150" s="48" t="s">
        <v>558</v>
      </c>
    </row>
    <row r="151" spans="1:23" ht="56.25" x14ac:dyDescent="0.2">
      <c r="A151" s="85"/>
      <c r="B151" s="80"/>
      <c r="C151" s="80"/>
      <c r="D151" s="26">
        <v>242</v>
      </c>
      <c r="E151" s="80"/>
      <c r="F151" s="92"/>
      <c r="G151" s="92"/>
      <c r="H151" s="92"/>
      <c r="I151" s="92"/>
      <c r="J151" s="92"/>
      <c r="K151" s="30" t="s">
        <v>33</v>
      </c>
      <c r="L151" s="31" t="s">
        <v>185</v>
      </c>
      <c r="M151" s="80"/>
      <c r="N151" s="48" t="s">
        <v>559</v>
      </c>
      <c r="O151" s="31" t="s">
        <v>185</v>
      </c>
      <c r="P151" s="31" t="s">
        <v>560</v>
      </c>
      <c r="Q151" s="48" t="s">
        <v>561</v>
      </c>
      <c r="R151" s="54" t="s">
        <v>400</v>
      </c>
      <c r="S151" s="54" t="s">
        <v>400</v>
      </c>
      <c r="T151" s="54">
        <v>4</v>
      </c>
      <c r="U151" s="54" t="s">
        <v>400</v>
      </c>
      <c r="V151" s="54" t="s">
        <v>400</v>
      </c>
      <c r="W151" s="48" t="s">
        <v>561</v>
      </c>
    </row>
    <row r="152" spans="1:23" ht="33.75" x14ac:dyDescent="0.2">
      <c r="A152" s="91"/>
      <c r="B152" s="81"/>
      <c r="C152" s="81"/>
      <c r="D152" s="26">
        <v>242</v>
      </c>
      <c r="E152" s="81"/>
      <c r="F152" s="92"/>
      <c r="G152" s="92"/>
      <c r="H152" s="93"/>
      <c r="I152" s="93"/>
      <c r="J152" s="93"/>
      <c r="K152" s="30" t="s">
        <v>33</v>
      </c>
      <c r="L152" s="31" t="s">
        <v>185</v>
      </c>
      <c r="M152" s="81"/>
      <c r="N152" s="48" t="s">
        <v>562</v>
      </c>
      <c r="O152" s="31" t="s">
        <v>185</v>
      </c>
      <c r="P152" s="31" t="s">
        <v>563</v>
      </c>
      <c r="Q152" s="48" t="s">
        <v>564</v>
      </c>
      <c r="R152" s="54" t="s">
        <v>343</v>
      </c>
      <c r="S152" s="54" t="s">
        <v>343</v>
      </c>
      <c r="T152" s="54">
        <v>0</v>
      </c>
      <c r="U152" s="54" t="s">
        <v>343</v>
      </c>
      <c r="V152" s="54" t="s">
        <v>343</v>
      </c>
      <c r="W152" s="48" t="s">
        <v>564</v>
      </c>
    </row>
    <row r="153" spans="1:23" ht="33.75" x14ac:dyDescent="0.2">
      <c r="A153" s="84" t="s">
        <v>29</v>
      </c>
      <c r="B153" s="56" t="s">
        <v>565</v>
      </c>
      <c r="C153" s="80" t="s">
        <v>181</v>
      </c>
      <c r="D153" s="26">
        <v>242</v>
      </c>
      <c r="E153" s="80" t="s">
        <v>566</v>
      </c>
      <c r="F153" s="57">
        <v>9206516.2799999993</v>
      </c>
      <c r="G153" s="57">
        <v>9206516.2799999993</v>
      </c>
      <c r="H153" s="57">
        <v>1470154.03</v>
      </c>
      <c r="I153" s="57">
        <v>1470154.03</v>
      </c>
      <c r="J153" s="57">
        <v>1171551.05</v>
      </c>
      <c r="K153" s="30" t="s">
        <v>33</v>
      </c>
      <c r="L153" s="31" t="s">
        <v>185</v>
      </c>
      <c r="M153" s="80" t="s">
        <v>567</v>
      </c>
      <c r="N153" s="36" t="s">
        <v>568</v>
      </c>
      <c r="O153" s="31" t="s">
        <v>185</v>
      </c>
      <c r="P153" s="31" t="s">
        <v>569</v>
      </c>
      <c r="Q153" s="36" t="s">
        <v>570</v>
      </c>
      <c r="R153" s="54">
        <v>1166</v>
      </c>
      <c r="S153" s="54">
        <v>1166</v>
      </c>
      <c r="T153" s="54">
        <v>0</v>
      </c>
      <c r="U153" s="54">
        <v>1166</v>
      </c>
      <c r="V153" s="54">
        <v>1166</v>
      </c>
      <c r="W153" s="36" t="s">
        <v>570</v>
      </c>
    </row>
    <row r="154" spans="1:23" ht="22.5" x14ac:dyDescent="0.2">
      <c r="A154" s="85"/>
      <c r="B154" s="56" t="s">
        <v>571</v>
      </c>
      <c r="C154" s="80"/>
      <c r="D154" s="26">
        <v>242</v>
      </c>
      <c r="E154" s="80"/>
      <c r="F154" s="57">
        <v>1696989.28</v>
      </c>
      <c r="G154" s="57">
        <v>1696989.28</v>
      </c>
      <c r="H154" s="57">
        <v>273656.34999999998</v>
      </c>
      <c r="I154" s="57">
        <v>273656.34999999998</v>
      </c>
      <c r="J154" s="57">
        <v>260936.35</v>
      </c>
      <c r="K154" s="30" t="s">
        <v>33</v>
      </c>
      <c r="L154" s="31" t="s">
        <v>185</v>
      </c>
      <c r="M154" s="80"/>
      <c r="N154" s="36" t="s">
        <v>572</v>
      </c>
      <c r="O154" s="31" t="s">
        <v>185</v>
      </c>
      <c r="P154" s="31" t="s">
        <v>569</v>
      </c>
      <c r="Q154" s="36" t="s">
        <v>570</v>
      </c>
      <c r="R154" s="54">
        <v>594</v>
      </c>
      <c r="S154" s="54">
        <v>594</v>
      </c>
      <c r="T154" s="54">
        <v>0</v>
      </c>
      <c r="U154" s="54">
        <v>594</v>
      </c>
      <c r="V154" s="54">
        <v>594</v>
      </c>
      <c r="W154" s="36" t="s">
        <v>570</v>
      </c>
    </row>
    <row r="155" spans="1:23" ht="45" x14ac:dyDescent="0.2">
      <c r="A155" s="85"/>
      <c r="B155" s="56" t="s">
        <v>573</v>
      </c>
      <c r="C155" s="80"/>
      <c r="D155" s="26">
        <v>242</v>
      </c>
      <c r="E155" s="80"/>
      <c r="F155" s="57">
        <v>1688494.44</v>
      </c>
      <c r="G155" s="57">
        <v>1688494.44</v>
      </c>
      <c r="H155" s="57">
        <v>163902.15</v>
      </c>
      <c r="I155" s="57">
        <v>163902.15</v>
      </c>
      <c r="J155" s="57">
        <v>108944.22</v>
      </c>
      <c r="K155" s="30" t="s">
        <v>33</v>
      </c>
      <c r="L155" s="31" t="s">
        <v>185</v>
      </c>
      <c r="M155" s="80"/>
      <c r="N155" s="36" t="s">
        <v>574</v>
      </c>
      <c r="O155" s="31" t="s">
        <v>185</v>
      </c>
      <c r="P155" s="31" t="s">
        <v>575</v>
      </c>
      <c r="Q155" s="36" t="s">
        <v>576</v>
      </c>
      <c r="R155" s="54">
        <v>580</v>
      </c>
      <c r="S155" s="54">
        <v>580</v>
      </c>
      <c r="T155" s="54">
        <v>102</v>
      </c>
      <c r="U155" s="54">
        <v>580</v>
      </c>
      <c r="V155" s="54">
        <v>580</v>
      </c>
      <c r="W155" s="36" t="s">
        <v>576</v>
      </c>
    </row>
    <row r="156" spans="1:23" ht="22.5" x14ac:dyDescent="0.2">
      <c r="A156" s="91"/>
      <c r="B156" s="56" t="s">
        <v>577</v>
      </c>
      <c r="C156" s="80"/>
      <c r="D156" s="26">
        <v>242</v>
      </c>
      <c r="E156" s="80"/>
      <c r="F156" s="57">
        <v>408000</v>
      </c>
      <c r="G156" s="57">
        <v>408000</v>
      </c>
      <c r="H156" s="57">
        <v>0</v>
      </c>
      <c r="I156" s="57">
        <v>0</v>
      </c>
      <c r="J156" s="57">
        <v>0</v>
      </c>
      <c r="K156" s="30" t="s">
        <v>33</v>
      </c>
      <c r="L156" s="31" t="s">
        <v>185</v>
      </c>
      <c r="M156" s="80"/>
      <c r="N156" s="36" t="s">
        <v>578</v>
      </c>
      <c r="O156" s="31" t="s">
        <v>185</v>
      </c>
      <c r="P156" s="31" t="s">
        <v>579</v>
      </c>
      <c r="Q156" s="36" t="s">
        <v>580</v>
      </c>
      <c r="R156" s="54">
        <v>73</v>
      </c>
      <c r="S156" s="54">
        <v>73</v>
      </c>
      <c r="T156" s="54">
        <v>2</v>
      </c>
      <c r="U156" s="54">
        <v>73</v>
      </c>
      <c r="V156" s="54">
        <v>73</v>
      </c>
      <c r="W156" s="36" t="s">
        <v>580</v>
      </c>
    </row>
    <row r="157" spans="1:23" ht="51.75" customHeight="1" x14ac:dyDescent="0.2">
      <c r="A157" s="58" t="s">
        <v>29</v>
      </c>
      <c r="B157" s="27" t="s">
        <v>581</v>
      </c>
      <c r="C157" s="50" t="s">
        <v>582</v>
      </c>
      <c r="D157" s="26">
        <v>242</v>
      </c>
      <c r="E157" s="32" t="s">
        <v>583</v>
      </c>
      <c r="F157" s="59">
        <v>1467500</v>
      </c>
      <c r="G157" s="59">
        <v>1467500</v>
      </c>
      <c r="H157" s="59">
        <v>0</v>
      </c>
      <c r="I157" s="59">
        <v>0</v>
      </c>
      <c r="J157" s="59">
        <v>0</v>
      </c>
      <c r="K157" s="30" t="s">
        <v>33</v>
      </c>
      <c r="L157" s="31" t="s">
        <v>185</v>
      </c>
      <c r="M157" s="32" t="s">
        <v>584</v>
      </c>
      <c r="N157" s="36" t="s">
        <v>585</v>
      </c>
      <c r="O157" s="31" t="s">
        <v>185</v>
      </c>
      <c r="P157" s="36" t="s">
        <v>586</v>
      </c>
      <c r="Q157" s="36" t="s">
        <v>587</v>
      </c>
      <c r="R157" s="54">
        <v>2</v>
      </c>
      <c r="S157" s="54">
        <v>2</v>
      </c>
      <c r="T157" s="54">
        <v>0</v>
      </c>
      <c r="U157" s="54">
        <v>2</v>
      </c>
      <c r="V157" s="54">
        <v>2</v>
      </c>
      <c r="W157" s="36" t="s">
        <v>587</v>
      </c>
    </row>
    <row r="158" spans="1:23" ht="56.25" x14ac:dyDescent="0.2">
      <c r="A158" s="84" t="s">
        <v>29</v>
      </c>
      <c r="B158" s="27" t="s">
        <v>588</v>
      </c>
      <c r="C158" s="80" t="s">
        <v>589</v>
      </c>
      <c r="D158" s="26">
        <v>242</v>
      </c>
      <c r="E158" s="80" t="s">
        <v>590</v>
      </c>
      <c r="F158" s="57">
        <v>812920</v>
      </c>
      <c r="G158" s="57">
        <v>812920</v>
      </c>
      <c r="H158" s="57">
        <v>0</v>
      </c>
      <c r="I158" s="57">
        <v>0</v>
      </c>
      <c r="J158" s="57">
        <v>0</v>
      </c>
      <c r="K158" s="30" t="s">
        <v>33</v>
      </c>
      <c r="L158" s="31" t="s">
        <v>185</v>
      </c>
      <c r="M158" s="80" t="s">
        <v>591</v>
      </c>
      <c r="N158" s="48" t="s">
        <v>592</v>
      </c>
      <c r="O158" s="31" t="s">
        <v>185</v>
      </c>
      <c r="P158" s="31" t="s">
        <v>593</v>
      </c>
      <c r="Q158" s="48" t="s">
        <v>307</v>
      </c>
      <c r="R158" s="38">
        <v>16</v>
      </c>
      <c r="S158" s="38">
        <v>16</v>
      </c>
      <c r="T158" s="38"/>
      <c r="U158" s="38">
        <v>16</v>
      </c>
      <c r="V158" s="38">
        <v>16</v>
      </c>
      <c r="W158" s="48" t="s">
        <v>307</v>
      </c>
    </row>
    <row r="159" spans="1:23" ht="51.75" customHeight="1" x14ac:dyDescent="0.2">
      <c r="A159" s="85"/>
      <c r="B159" s="27" t="s">
        <v>594</v>
      </c>
      <c r="C159" s="81"/>
      <c r="D159" s="26">
        <v>242</v>
      </c>
      <c r="E159" s="81"/>
      <c r="F159" s="57">
        <v>50000</v>
      </c>
      <c r="G159" s="57">
        <v>50000</v>
      </c>
      <c r="H159" s="57">
        <v>0</v>
      </c>
      <c r="I159" s="57">
        <v>0</v>
      </c>
      <c r="J159" s="57">
        <v>0</v>
      </c>
      <c r="K159" s="30" t="s">
        <v>33</v>
      </c>
      <c r="L159" s="31" t="s">
        <v>185</v>
      </c>
      <c r="M159" s="81"/>
      <c r="N159" s="48" t="s">
        <v>595</v>
      </c>
      <c r="O159" s="31" t="s">
        <v>185</v>
      </c>
      <c r="P159" s="31" t="s">
        <v>596</v>
      </c>
      <c r="Q159" s="48" t="s">
        <v>597</v>
      </c>
      <c r="R159" s="38">
        <v>2</v>
      </c>
      <c r="S159" s="38">
        <v>2</v>
      </c>
      <c r="T159" s="38"/>
      <c r="U159" s="38">
        <v>2</v>
      </c>
      <c r="V159" s="38">
        <v>2</v>
      </c>
      <c r="W159" s="48" t="s">
        <v>597</v>
      </c>
    </row>
    <row r="160" spans="1:23" ht="56.25" x14ac:dyDescent="0.2">
      <c r="A160" s="91"/>
      <c r="B160" s="27" t="s">
        <v>598</v>
      </c>
      <c r="C160" s="81"/>
      <c r="D160" s="26">
        <v>242</v>
      </c>
      <c r="E160" s="81"/>
      <c r="F160" s="57">
        <v>137080</v>
      </c>
      <c r="G160" s="57">
        <v>137080</v>
      </c>
      <c r="H160" s="57">
        <v>0</v>
      </c>
      <c r="I160" s="57">
        <v>0</v>
      </c>
      <c r="J160" s="57">
        <v>0</v>
      </c>
      <c r="K160" s="30" t="s">
        <v>33</v>
      </c>
      <c r="L160" s="31" t="s">
        <v>185</v>
      </c>
      <c r="M160" s="81"/>
      <c r="N160" s="48" t="s">
        <v>599</v>
      </c>
      <c r="O160" s="31" t="s">
        <v>185</v>
      </c>
      <c r="P160" s="31" t="s">
        <v>600</v>
      </c>
      <c r="Q160" s="48" t="s">
        <v>419</v>
      </c>
      <c r="R160" s="38">
        <v>3</v>
      </c>
      <c r="S160" s="38">
        <v>3</v>
      </c>
      <c r="T160" s="38"/>
      <c r="U160" s="38">
        <v>3</v>
      </c>
      <c r="V160" s="38">
        <v>3</v>
      </c>
      <c r="W160" s="48" t="s">
        <v>419</v>
      </c>
    </row>
    <row r="161" spans="1:23" ht="51.75" customHeight="1" x14ac:dyDescent="0.2">
      <c r="A161" s="84" t="s">
        <v>29</v>
      </c>
      <c r="B161" s="56" t="s">
        <v>601</v>
      </c>
      <c r="C161" s="80" t="s">
        <v>602</v>
      </c>
      <c r="D161" s="26">
        <v>242</v>
      </c>
      <c r="E161" s="80" t="s">
        <v>603</v>
      </c>
      <c r="F161" s="57">
        <v>0</v>
      </c>
      <c r="G161" s="57">
        <v>0</v>
      </c>
      <c r="H161" s="57">
        <v>0</v>
      </c>
      <c r="I161" s="57">
        <v>0</v>
      </c>
      <c r="J161" s="57">
        <v>0</v>
      </c>
      <c r="K161" s="30" t="s">
        <v>33</v>
      </c>
      <c r="L161" s="31" t="s">
        <v>185</v>
      </c>
      <c r="M161" s="80" t="s">
        <v>604</v>
      </c>
      <c r="N161" s="60" t="s">
        <v>605</v>
      </c>
      <c r="O161" s="31" t="s">
        <v>185</v>
      </c>
      <c r="P161" s="31" t="s">
        <v>575</v>
      </c>
      <c r="Q161" s="60" t="s">
        <v>576</v>
      </c>
      <c r="R161" s="54">
        <v>0</v>
      </c>
      <c r="S161" s="54">
        <v>0</v>
      </c>
      <c r="T161" s="54"/>
      <c r="U161" s="54">
        <v>0</v>
      </c>
      <c r="V161" s="54">
        <v>0</v>
      </c>
      <c r="W161" s="60" t="s">
        <v>576</v>
      </c>
    </row>
    <row r="162" spans="1:23" ht="51.75" customHeight="1" x14ac:dyDescent="0.2">
      <c r="A162" s="85"/>
      <c r="B162" s="56" t="s">
        <v>606</v>
      </c>
      <c r="C162" s="80"/>
      <c r="D162" s="26">
        <v>242</v>
      </c>
      <c r="E162" s="80"/>
      <c r="F162" s="57"/>
      <c r="G162" s="57">
        <v>0</v>
      </c>
      <c r="H162" s="57">
        <v>0</v>
      </c>
      <c r="I162" s="57">
        <v>0</v>
      </c>
      <c r="J162" s="57">
        <v>0</v>
      </c>
      <c r="K162" s="30" t="s">
        <v>33</v>
      </c>
      <c r="L162" s="31" t="s">
        <v>185</v>
      </c>
      <c r="M162" s="80"/>
      <c r="N162" s="60" t="s">
        <v>607</v>
      </c>
      <c r="O162" s="31" t="s">
        <v>185</v>
      </c>
      <c r="P162" s="31" t="s">
        <v>608</v>
      </c>
      <c r="Q162" s="60" t="s">
        <v>609</v>
      </c>
      <c r="R162" s="54">
        <v>0</v>
      </c>
      <c r="S162" s="54">
        <v>0</v>
      </c>
      <c r="T162" s="54"/>
      <c r="U162" s="54">
        <v>0</v>
      </c>
      <c r="V162" s="54">
        <v>0</v>
      </c>
      <c r="W162" s="60" t="s">
        <v>609</v>
      </c>
    </row>
    <row r="163" spans="1:23" ht="51.75" customHeight="1" x14ac:dyDescent="0.2">
      <c r="A163" s="91"/>
      <c r="B163" s="56" t="s">
        <v>610</v>
      </c>
      <c r="C163" s="81"/>
      <c r="D163" s="26">
        <v>242</v>
      </c>
      <c r="E163" s="81"/>
      <c r="F163" s="57">
        <v>0</v>
      </c>
      <c r="G163" s="57">
        <v>0</v>
      </c>
      <c r="H163" s="57">
        <v>0</v>
      </c>
      <c r="I163" s="57">
        <v>0</v>
      </c>
      <c r="J163" s="57">
        <v>0</v>
      </c>
      <c r="K163" s="30" t="s">
        <v>33</v>
      </c>
      <c r="L163" s="31" t="s">
        <v>185</v>
      </c>
      <c r="M163" s="81"/>
      <c r="N163" s="60" t="s">
        <v>611</v>
      </c>
      <c r="O163" s="31" t="s">
        <v>185</v>
      </c>
      <c r="P163" s="31" t="s">
        <v>579</v>
      </c>
      <c r="Q163" s="60" t="s">
        <v>580</v>
      </c>
      <c r="R163" s="54">
        <v>0</v>
      </c>
      <c r="S163" s="54">
        <v>0</v>
      </c>
      <c r="T163" s="54"/>
      <c r="U163" s="54">
        <v>0</v>
      </c>
      <c r="V163" s="54">
        <v>0</v>
      </c>
      <c r="W163" s="60" t="s">
        <v>580</v>
      </c>
    </row>
    <row r="164" spans="1:23" ht="51.75" customHeight="1" x14ac:dyDescent="0.2">
      <c r="A164" s="58" t="s">
        <v>29</v>
      </c>
      <c r="B164" s="56" t="s">
        <v>612</v>
      </c>
      <c r="C164" s="61" t="s">
        <v>613</v>
      </c>
      <c r="D164" s="26">
        <v>242</v>
      </c>
      <c r="E164" s="61" t="s">
        <v>614</v>
      </c>
      <c r="F164" s="57">
        <v>700000</v>
      </c>
      <c r="G164" s="57">
        <v>700000</v>
      </c>
      <c r="H164" s="57">
        <v>0</v>
      </c>
      <c r="I164" s="57">
        <v>0</v>
      </c>
      <c r="J164" s="57">
        <v>0</v>
      </c>
      <c r="K164" s="30" t="s">
        <v>33</v>
      </c>
      <c r="L164" s="31" t="s">
        <v>185</v>
      </c>
      <c r="M164" s="61" t="s">
        <v>615</v>
      </c>
      <c r="N164" s="30" t="s">
        <v>616</v>
      </c>
      <c r="O164" s="31" t="s">
        <v>185</v>
      </c>
      <c r="P164" s="31" t="s">
        <v>617</v>
      </c>
      <c r="Q164" s="30" t="s">
        <v>618</v>
      </c>
      <c r="R164" s="54" t="s">
        <v>619</v>
      </c>
      <c r="S164" s="54" t="s">
        <v>619</v>
      </c>
      <c r="T164" s="54">
        <v>27052</v>
      </c>
      <c r="U164" s="54" t="s">
        <v>619</v>
      </c>
      <c r="V164" s="54" t="s">
        <v>619</v>
      </c>
      <c r="W164" s="31" t="s">
        <v>620</v>
      </c>
    </row>
    <row r="165" spans="1:23" ht="51.75" customHeight="1" x14ac:dyDescent="0.2">
      <c r="A165" s="84" t="s">
        <v>29</v>
      </c>
      <c r="B165" t="s">
        <v>621</v>
      </c>
      <c r="C165" s="80" t="s">
        <v>622</v>
      </c>
      <c r="D165" s="26">
        <v>242</v>
      </c>
      <c r="E165" s="80" t="s">
        <v>623</v>
      </c>
      <c r="F165" s="57">
        <v>21495000</v>
      </c>
      <c r="G165" s="57">
        <v>21495000</v>
      </c>
      <c r="H165" s="57">
        <v>0</v>
      </c>
      <c r="I165" s="57">
        <v>0</v>
      </c>
      <c r="J165" s="57">
        <v>0</v>
      </c>
      <c r="K165" s="30" t="s">
        <v>33</v>
      </c>
      <c r="L165" s="31" t="s">
        <v>185</v>
      </c>
      <c r="M165" s="80" t="s">
        <v>624</v>
      </c>
      <c r="N165" s="48" t="s">
        <v>625</v>
      </c>
      <c r="O165" s="31" t="s">
        <v>185</v>
      </c>
      <c r="P165" t="s">
        <v>626</v>
      </c>
      <c r="Q165" t="s">
        <v>627</v>
      </c>
      <c r="R165" s="54">
        <v>1</v>
      </c>
      <c r="S165" s="54">
        <v>1</v>
      </c>
      <c r="T165" s="54"/>
      <c r="U165" s="54">
        <v>1</v>
      </c>
      <c r="V165" s="54">
        <v>1</v>
      </c>
      <c r="W165" t="s">
        <v>627</v>
      </c>
    </row>
    <row r="166" spans="1:23" ht="90" x14ac:dyDescent="0.2">
      <c r="A166" s="85"/>
      <c r="B166" s="27" t="s">
        <v>628</v>
      </c>
      <c r="C166" s="80"/>
      <c r="D166" s="26">
        <v>242</v>
      </c>
      <c r="E166" s="80"/>
      <c r="F166" s="57">
        <v>0</v>
      </c>
      <c r="G166" s="57">
        <v>13197028.18</v>
      </c>
      <c r="H166" s="57">
        <v>0</v>
      </c>
      <c r="I166" s="57">
        <v>0</v>
      </c>
      <c r="J166" s="57">
        <v>0</v>
      </c>
      <c r="K166" s="30" t="s">
        <v>33</v>
      </c>
      <c r="L166" s="31" t="s">
        <v>185</v>
      </c>
      <c r="M166" s="80"/>
      <c r="N166" s="48" t="s">
        <v>629</v>
      </c>
      <c r="O166" s="31" t="s">
        <v>185</v>
      </c>
      <c r="P166" s="31" t="s">
        <v>630</v>
      </c>
      <c r="Q166" s="48" t="s">
        <v>631</v>
      </c>
      <c r="R166" s="54" t="s">
        <v>632</v>
      </c>
      <c r="S166" s="54" t="s">
        <v>632</v>
      </c>
      <c r="T166" s="54"/>
      <c r="U166" s="54" t="s">
        <v>632</v>
      </c>
      <c r="V166" s="54" t="s">
        <v>632</v>
      </c>
      <c r="W166" s="48" t="s">
        <v>631</v>
      </c>
    </row>
    <row r="167" spans="1:23" ht="67.5" x14ac:dyDescent="0.2">
      <c r="A167" s="85"/>
      <c r="B167" s="27" t="s">
        <v>633</v>
      </c>
      <c r="C167" s="80"/>
      <c r="D167" s="26">
        <v>242</v>
      </c>
      <c r="E167" s="80"/>
      <c r="F167" s="57">
        <v>0</v>
      </c>
      <c r="G167" s="57">
        <v>4274095.37</v>
      </c>
      <c r="H167" s="57">
        <v>0</v>
      </c>
      <c r="I167" s="57">
        <v>0</v>
      </c>
      <c r="J167" s="57">
        <v>0</v>
      </c>
      <c r="K167" s="30" t="s">
        <v>33</v>
      </c>
      <c r="L167" s="31" t="s">
        <v>185</v>
      </c>
      <c r="M167" s="80"/>
      <c r="N167" s="48" t="s">
        <v>634</v>
      </c>
      <c r="O167" s="31" t="s">
        <v>185</v>
      </c>
      <c r="P167" s="31" t="s">
        <v>635</v>
      </c>
      <c r="Q167" s="48" t="s">
        <v>636</v>
      </c>
      <c r="R167" s="54" t="s">
        <v>637</v>
      </c>
      <c r="S167" s="54" t="s">
        <v>637</v>
      </c>
      <c r="T167" s="54"/>
      <c r="U167" s="54" t="s">
        <v>637</v>
      </c>
      <c r="V167" s="54" t="s">
        <v>637</v>
      </c>
      <c r="W167" s="48" t="s">
        <v>636</v>
      </c>
    </row>
    <row r="168" spans="1:23" ht="51.75" customHeight="1" x14ac:dyDescent="0.2">
      <c r="A168" s="88"/>
      <c r="B168" s="27" t="s">
        <v>638</v>
      </c>
      <c r="C168" s="80"/>
      <c r="D168" s="26">
        <v>242</v>
      </c>
      <c r="E168" s="80"/>
      <c r="F168" s="57"/>
      <c r="G168" s="57">
        <v>2766488.86</v>
      </c>
      <c r="H168" s="57">
        <v>0</v>
      </c>
      <c r="I168" s="57">
        <v>0</v>
      </c>
      <c r="J168" s="57">
        <v>0</v>
      </c>
      <c r="K168" s="30" t="s">
        <v>33</v>
      </c>
      <c r="L168" s="31" t="s">
        <v>185</v>
      </c>
      <c r="M168" s="80"/>
      <c r="N168" s="62" t="s">
        <v>639</v>
      </c>
      <c r="O168" s="31" t="s">
        <v>185</v>
      </c>
      <c r="P168" s="31" t="s">
        <v>640</v>
      </c>
      <c r="Q168" s="62" t="s">
        <v>641</v>
      </c>
      <c r="R168" s="54" t="s">
        <v>642</v>
      </c>
      <c r="S168" s="54" t="s">
        <v>642</v>
      </c>
      <c r="T168" s="54"/>
      <c r="U168" s="54" t="s">
        <v>642</v>
      </c>
      <c r="V168" s="54" t="s">
        <v>642</v>
      </c>
      <c r="W168" s="62" t="s">
        <v>641</v>
      </c>
    </row>
    <row r="169" spans="1:23" ht="51.75" customHeight="1" x14ac:dyDescent="0.2">
      <c r="A169" s="88"/>
      <c r="B169" s="27" t="s">
        <v>643</v>
      </c>
      <c r="C169" s="80"/>
      <c r="D169" s="26">
        <v>242</v>
      </c>
      <c r="E169" s="80"/>
      <c r="F169" s="57">
        <v>16960000</v>
      </c>
      <c r="G169" s="57">
        <v>16960000</v>
      </c>
      <c r="H169" s="57">
        <v>0</v>
      </c>
      <c r="I169" s="57">
        <v>0</v>
      </c>
      <c r="J169" s="57">
        <v>0</v>
      </c>
      <c r="K169" s="30" t="s">
        <v>33</v>
      </c>
      <c r="L169" s="31" t="s">
        <v>185</v>
      </c>
      <c r="M169" s="80"/>
      <c r="N169" s="62" t="s">
        <v>644</v>
      </c>
      <c r="O169" s="31" t="s">
        <v>185</v>
      </c>
      <c r="P169" s="31" t="s">
        <v>645</v>
      </c>
      <c r="Q169" s="62" t="s">
        <v>644</v>
      </c>
      <c r="R169" s="54">
        <v>1</v>
      </c>
      <c r="S169" s="54">
        <v>1</v>
      </c>
      <c r="T169" s="54"/>
      <c r="U169" s="54">
        <v>1</v>
      </c>
      <c r="V169" s="54">
        <v>1</v>
      </c>
      <c r="W169" s="62" t="s">
        <v>646</v>
      </c>
    </row>
    <row r="170" spans="1:23" ht="51.75" customHeight="1" x14ac:dyDescent="0.2">
      <c r="A170" s="79"/>
      <c r="B170" t="s">
        <v>647</v>
      </c>
      <c r="C170" s="81"/>
      <c r="D170" s="26">
        <v>242</v>
      </c>
      <c r="E170" s="81"/>
      <c r="F170" s="57"/>
      <c r="G170" s="57">
        <v>16529622.689999999</v>
      </c>
      <c r="H170" s="57">
        <v>0</v>
      </c>
      <c r="I170" s="57">
        <v>0</v>
      </c>
      <c r="J170" s="57">
        <v>0</v>
      </c>
      <c r="K170" s="30" t="s">
        <v>33</v>
      </c>
      <c r="L170" s="31" t="s">
        <v>185</v>
      </c>
      <c r="M170" s="81"/>
      <c r="N170" s="62" t="s">
        <v>648</v>
      </c>
      <c r="O170" s="31" t="s">
        <v>185</v>
      </c>
      <c r="P170" s="31" t="s">
        <v>645</v>
      </c>
      <c r="Q170" t="s">
        <v>648</v>
      </c>
      <c r="R170" s="54">
        <v>1</v>
      </c>
      <c r="S170" s="54">
        <v>1</v>
      </c>
      <c r="T170" s="54"/>
      <c r="U170" s="54">
        <v>1</v>
      </c>
      <c r="V170" s="54">
        <v>4</v>
      </c>
      <c r="W170" s="62" t="s">
        <v>646</v>
      </c>
    </row>
    <row r="171" spans="1:23" ht="51.75" customHeight="1" x14ac:dyDescent="0.2">
      <c r="A171" s="63" t="s">
        <v>29</v>
      </c>
      <c r="B171" s="56" t="s">
        <v>649</v>
      </c>
      <c r="C171" s="89" t="s">
        <v>650</v>
      </c>
      <c r="D171" s="26">
        <v>242</v>
      </c>
      <c r="E171" s="90" t="s">
        <v>651</v>
      </c>
      <c r="F171" s="59">
        <v>1750000</v>
      </c>
      <c r="G171" s="59">
        <v>1750000</v>
      </c>
      <c r="H171" s="59">
        <v>858</v>
      </c>
      <c r="I171" s="59">
        <v>858</v>
      </c>
      <c r="J171" s="59">
        <v>858</v>
      </c>
      <c r="K171" s="30" t="s">
        <v>33</v>
      </c>
      <c r="L171" s="31" t="s">
        <v>185</v>
      </c>
      <c r="M171" s="89" t="s">
        <v>652</v>
      </c>
      <c r="N171" s="48" t="s">
        <v>653</v>
      </c>
      <c r="O171" s="31" t="s">
        <v>185</v>
      </c>
      <c r="P171" s="31" t="s">
        <v>541</v>
      </c>
      <c r="Q171" s="48" t="s">
        <v>542</v>
      </c>
      <c r="R171" s="44">
        <v>119</v>
      </c>
      <c r="S171" s="44">
        <v>119</v>
      </c>
      <c r="T171" s="44">
        <v>2</v>
      </c>
      <c r="U171" s="44">
        <v>119</v>
      </c>
      <c r="V171" s="44">
        <v>119</v>
      </c>
      <c r="W171" s="48" t="s">
        <v>542</v>
      </c>
    </row>
    <row r="172" spans="1:23" ht="51.75" customHeight="1" x14ac:dyDescent="0.2">
      <c r="A172" s="63" t="s">
        <v>29</v>
      </c>
      <c r="B172" s="56" t="s">
        <v>654</v>
      </c>
      <c r="C172" s="83"/>
      <c r="D172" s="26">
        <v>242</v>
      </c>
      <c r="E172" s="91"/>
      <c r="F172" s="59">
        <v>250000</v>
      </c>
      <c r="G172" s="59">
        <v>250000</v>
      </c>
      <c r="H172" s="59">
        <v>0</v>
      </c>
      <c r="I172" s="59">
        <v>0</v>
      </c>
      <c r="J172" s="59">
        <v>0</v>
      </c>
      <c r="K172" s="30" t="s">
        <v>33</v>
      </c>
      <c r="L172" s="31" t="s">
        <v>185</v>
      </c>
      <c r="M172" s="83"/>
      <c r="N172" s="48" t="s">
        <v>655</v>
      </c>
      <c r="O172" s="31" t="s">
        <v>185</v>
      </c>
      <c r="P172" s="31" t="s">
        <v>656</v>
      </c>
      <c r="Q172" s="48" t="s">
        <v>657</v>
      </c>
      <c r="R172" s="44">
        <v>4</v>
      </c>
      <c r="S172" s="44">
        <v>4</v>
      </c>
      <c r="T172" s="44">
        <v>0</v>
      </c>
      <c r="U172" s="44">
        <v>4</v>
      </c>
      <c r="V172" s="44">
        <v>4</v>
      </c>
      <c r="W172" s="48" t="s">
        <v>658</v>
      </c>
    </row>
    <row r="173" spans="1:23" ht="51.75" customHeight="1" x14ac:dyDescent="0.2">
      <c r="A173" s="63" t="s">
        <v>29</v>
      </c>
      <c r="B173" s="56" t="s">
        <v>659</v>
      </c>
      <c r="C173" s="32" t="s">
        <v>660</v>
      </c>
      <c r="D173" s="26">
        <v>242</v>
      </c>
      <c r="E173" s="64" t="s">
        <v>661</v>
      </c>
      <c r="F173" s="59">
        <v>1200000</v>
      </c>
      <c r="G173" s="59">
        <v>1200000</v>
      </c>
      <c r="H173" s="59">
        <v>101176.9</v>
      </c>
      <c r="I173" s="59">
        <v>101176.9</v>
      </c>
      <c r="J173" s="59">
        <v>13120.9</v>
      </c>
      <c r="K173" s="30" t="s">
        <v>33</v>
      </c>
      <c r="L173" s="31" t="s">
        <v>185</v>
      </c>
      <c r="M173" s="82" t="s">
        <v>662</v>
      </c>
      <c r="N173" s="48" t="s">
        <v>663</v>
      </c>
      <c r="O173" s="31" t="s">
        <v>185</v>
      </c>
      <c r="P173" s="31" t="s">
        <v>664</v>
      </c>
      <c r="Q173" s="48" t="s">
        <v>665</v>
      </c>
      <c r="R173" s="44">
        <v>48</v>
      </c>
      <c r="S173" s="44">
        <v>48</v>
      </c>
      <c r="T173" s="44">
        <v>5</v>
      </c>
      <c r="U173" s="44">
        <v>48</v>
      </c>
      <c r="V173" s="44">
        <v>48</v>
      </c>
      <c r="W173" s="48" t="s">
        <v>666</v>
      </c>
    </row>
    <row r="174" spans="1:23" ht="51.75" customHeight="1" x14ac:dyDescent="0.2">
      <c r="A174" s="63" t="s">
        <v>29</v>
      </c>
      <c r="B174" s="56" t="s">
        <v>667</v>
      </c>
      <c r="C174" s="32" t="s">
        <v>660</v>
      </c>
      <c r="D174" s="26">
        <v>242</v>
      </c>
      <c r="E174" s="64" t="s">
        <v>661</v>
      </c>
      <c r="F174" s="59">
        <v>300000</v>
      </c>
      <c r="G174" s="59">
        <v>300000</v>
      </c>
      <c r="H174" s="59">
        <v>0</v>
      </c>
      <c r="I174" s="59">
        <v>0</v>
      </c>
      <c r="J174" s="59">
        <v>0</v>
      </c>
      <c r="K174" s="30" t="s">
        <v>33</v>
      </c>
      <c r="L174" s="31" t="s">
        <v>185</v>
      </c>
      <c r="M174" s="83"/>
      <c r="N174" s="48" t="s">
        <v>668</v>
      </c>
      <c r="O174" s="31" t="s">
        <v>185</v>
      </c>
      <c r="P174" s="48" t="s">
        <v>669</v>
      </c>
      <c r="Q174" s="48" t="s">
        <v>670</v>
      </c>
      <c r="R174" s="44">
        <v>3</v>
      </c>
      <c r="S174" s="44">
        <v>3</v>
      </c>
      <c r="T174" s="44">
        <v>0</v>
      </c>
      <c r="U174" s="44">
        <v>3</v>
      </c>
      <c r="V174" s="44">
        <v>3</v>
      </c>
      <c r="W174" s="48" t="s">
        <v>670</v>
      </c>
    </row>
    <row r="175" spans="1:23" ht="51.75" customHeight="1" x14ac:dyDescent="0.2">
      <c r="A175" s="63" t="s">
        <v>29</v>
      </c>
      <c r="B175" s="56" t="s">
        <v>671</v>
      </c>
      <c r="C175" s="32" t="s">
        <v>672</v>
      </c>
      <c r="D175" s="26">
        <v>242</v>
      </c>
      <c r="E175" s="64" t="s">
        <v>673</v>
      </c>
      <c r="F175" s="59">
        <v>375000</v>
      </c>
      <c r="G175" s="59">
        <v>375000</v>
      </c>
      <c r="H175" s="59">
        <v>0</v>
      </c>
      <c r="I175" s="59">
        <v>0</v>
      </c>
      <c r="J175" s="59">
        <v>0</v>
      </c>
      <c r="K175" s="30" t="s">
        <v>33</v>
      </c>
      <c r="L175" s="31" t="s">
        <v>185</v>
      </c>
      <c r="M175" s="82" t="s">
        <v>674</v>
      </c>
      <c r="N175" s="36" t="s">
        <v>675</v>
      </c>
      <c r="O175" s="31" t="s">
        <v>185</v>
      </c>
      <c r="P175" s="31" t="s">
        <v>676</v>
      </c>
      <c r="Q175" s="36" t="s">
        <v>677</v>
      </c>
      <c r="R175" s="44">
        <v>1000</v>
      </c>
      <c r="S175" s="44">
        <v>1000</v>
      </c>
      <c r="T175" s="44">
        <v>0</v>
      </c>
      <c r="U175" s="44">
        <v>1000</v>
      </c>
      <c r="V175" s="44">
        <v>1000</v>
      </c>
      <c r="W175" s="36" t="s">
        <v>677</v>
      </c>
    </row>
    <row r="176" spans="1:23" ht="33.75" x14ac:dyDescent="0.2">
      <c r="A176" s="63" t="s">
        <v>29</v>
      </c>
      <c r="B176" s="56" t="s">
        <v>678</v>
      </c>
      <c r="C176" s="32" t="s">
        <v>672</v>
      </c>
      <c r="D176" s="26">
        <v>242</v>
      </c>
      <c r="E176" s="64" t="s">
        <v>673</v>
      </c>
      <c r="F176" s="59">
        <v>75000</v>
      </c>
      <c r="G176" s="59">
        <v>75000</v>
      </c>
      <c r="H176" s="59">
        <v>0</v>
      </c>
      <c r="I176" s="59">
        <v>0</v>
      </c>
      <c r="J176" s="59">
        <v>0</v>
      </c>
      <c r="K176" s="30" t="s">
        <v>33</v>
      </c>
      <c r="L176" s="31" t="s">
        <v>185</v>
      </c>
      <c r="M176" s="83"/>
      <c r="N176" s="36" t="s">
        <v>679</v>
      </c>
      <c r="O176" s="31" t="s">
        <v>185</v>
      </c>
      <c r="P176" s="31" t="s">
        <v>676</v>
      </c>
      <c r="Q176" s="36" t="s">
        <v>680</v>
      </c>
      <c r="R176" s="44">
        <v>250</v>
      </c>
      <c r="S176" s="44">
        <v>250</v>
      </c>
      <c r="T176" s="44">
        <v>0</v>
      </c>
      <c r="U176" s="44">
        <v>250</v>
      </c>
      <c r="V176" s="44">
        <v>250</v>
      </c>
      <c r="W176" s="36" t="s">
        <v>677</v>
      </c>
    </row>
    <row r="177" spans="1:23" ht="51.75" customHeight="1" x14ac:dyDescent="0.2">
      <c r="A177" s="84" t="s">
        <v>29</v>
      </c>
      <c r="B177" s="56" t="s">
        <v>681</v>
      </c>
      <c r="C177" s="86" t="s">
        <v>682</v>
      </c>
      <c r="D177" s="26">
        <v>242</v>
      </c>
      <c r="E177" s="86" t="s">
        <v>683</v>
      </c>
      <c r="F177" s="57">
        <v>832000</v>
      </c>
      <c r="G177" s="57">
        <v>832000</v>
      </c>
      <c r="H177" s="57">
        <v>0</v>
      </c>
      <c r="I177" s="57">
        <v>0</v>
      </c>
      <c r="J177" s="57">
        <v>0</v>
      </c>
      <c r="K177" s="30" t="s">
        <v>33</v>
      </c>
      <c r="L177" s="31" t="s">
        <v>185</v>
      </c>
      <c r="M177" s="86" t="s">
        <v>684</v>
      </c>
      <c r="N177" s="48" t="s">
        <v>685</v>
      </c>
      <c r="O177" s="31" t="s">
        <v>185</v>
      </c>
      <c r="P177" s="48" t="s">
        <v>686</v>
      </c>
      <c r="Q177" s="48" t="s">
        <v>687</v>
      </c>
      <c r="R177" s="44">
        <v>2000</v>
      </c>
      <c r="S177" s="44">
        <v>2000</v>
      </c>
      <c r="T177" s="44"/>
      <c r="U177" s="44">
        <v>2000</v>
      </c>
      <c r="V177" s="44">
        <v>2000</v>
      </c>
      <c r="W177" s="48" t="s">
        <v>687</v>
      </c>
    </row>
    <row r="178" spans="1:23" ht="51.75" customHeight="1" x14ac:dyDescent="0.2">
      <c r="A178" s="85"/>
      <c r="B178" s="56" t="s">
        <v>688</v>
      </c>
      <c r="C178" s="87"/>
      <c r="D178" s="26">
        <v>242</v>
      </c>
      <c r="E178" s="87"/>
      <c r="F178" s="57">
        <v>168000</v>
      </c>
      <c r="G178" s="57">
        <v>168000</v>
      </c>
      <c r="H178" s="57">
        <v>0</v>
      </c>
      <c r="I178" s="57">
        <v>0</v>
      </c>
      <c r="J178" s="57">
        <v>0</v>
      </c>
      <c r="K178" s="30" t="s">
        <v>33</v>
      </c>
      <c r="L178" s="31" t="s">
        <v>185</v>
      </c>
      <c r="M178" s="87"/>
      <c r="N178" s="48" t="s">
        <v>689</v>
      </c>
      <c r="O178" s="31" t="s">
        <v>185</v>
      </c>
      <c r="P178" s="48" t="s">
        <v>690</v>
      </c>
      <c r="Q178" s="48" t="s">
        <v>691</v>
      </c>
      <c r="R178" s="44">
        <v>30</v>
      </c>
      <c r="S178" s="44">
        <v>30</v>
      </c>
      <c r="T178" s="44"/>
      <c r="U178" s="44">
        <v>30</v>
      </c>
      <c r="V178" s="44">
        <v>30</v>
      </c>
      <c r="W178" s="48" t="s">
        <v>691</v>
      </c>
    </row>
    <row r="179" spans="1:23" ht="56.25" x14ac:dyDescent="0.2">
      <c r="A179" s="63" t="s">
        <v>29</v>
      </c>
      <c r="B179" s="56" t="s">
        <v>692</v>
      </c>
      <c r="C179" s="32" t="s">
        <v>693</v>
      </c>
      <c r="D179" s="26">
        <v>242</v>
      </c>
      <c r="E179" s="60"/>
      <c r="F179" s="65">
        <v>0</v>
      </c>
      <c r="G179" s="65">
        <v>110000</v>
      </c>
      <c r="H179" s="57">
        <v>0</v>
      </c>
      <c r="I179" s="57">
        <v>0</v>
      </c>
      <c r="J179" s="57">
        <v>0</v>
      </c>
      <c r="K179" s="30" t="s">
        <v>33</v>
      </c>
      <c r="L179" s="31" t="s">
        <v>185</v>
      </c>
      <c r="M179" s="32" t="s">
        <v>694</v>
      </c>
      <c r="N179" s="36" t="s">
        <v>695</v>
      </c>
      <c r="O179" s="31" t="s">
        <v>185</v>
      </c>
      <c r="P179" s="48" t="s">
        <v>696</v>
      </c>
      <c r="Q179" s="48" t="s">
        <v>697</v>
      </c>
      <c r="R179" s="44">
        <v>1</v>
      </c>
      <c r="S179" s="44">
        <v>1</v>
      </c>
      <c r="T179" s="44"/>
      <c r="U179" s="38">
        <v>1</v>
      </c>
      <c r="V179" s="38">
        <v>1</v>
      </c>
      <c r="W179" s="48" t="s">
        <v>697</v>
      </c>
    </row>
    <row r="180" spans="1:23" ht="51.75" customHeight="1" x14ac:dyDescent="0.2">
      <c r="A180" s="63" t="s">
        <v>29</v>
      </c>
      <c r="B180" s="56" t="s">
        <v>698</v>
      </c>
      <c r="C180" s="32" t="s">
        <v>73</v>
      </c>
      <c r="D180" s="26">
        <v>242</v>
      </c>
      <c r="E180" s="64" t="s">
        <v>699</v>
      </c>
      <c r="F180" s="65">
        <v>0</v>
      </c>
      <c r="G180" s="65">
        <v>108447.31</v>
      </c>
      <c r="H180" s="57">
        <v>38487.31</v>
      </c>
      <c r="I180" s="57">
        <v>38487.31</v>
      </c>
      <c r="J180" s="57">
        <v>38487.31</v>
      </c>
      <c r="K180" s="30" t="s">
        <v>33</v>
      </c>
      <c r="L180" s="31" t="s">
        <v>185</v>
      </c>
      <c r="M180" s="32" t="s">
        <v>700</v>
      </c>
      <c r="N180" s="48" t="s">
        <v>701</v>
      </c>
      <c r="O180" s="31" t="s">
        <v>185</v>
      </c>
      <c r="P180" s="30" t="s">
        <v>702</v>
      </c>
      <c r="Q180" s="30" t="s">
        <v>703</v>
      </c>
      <c r="R180" s="44">
        <v>1</v>
      </c>
      <c r="S180" s="44">
        <v>1</v>
      </c>
      <c r="T180" s="44"/>
      <c r="U180" s="38">
        <v>1</v>
      </c>
      <c r="V180" s="38">
        <v>1</v>
      </c>
      <c r="W180" s="48" t="s">
        <v>704</v>
      </c>
    </row>
    <row r="181" spans="1:23" ht="51.75" customHeight="1" x14ac:dyDescent="0.2">
      <c r="A181" s="63" t="s">
        <v>29</v>
      </c>
      <c r="B181" s="56" t="s">
        <v>705</v>
      </c>
      <c r="C181" s="32" t="s">
        <v>706</v>
      </c>
      <c r="D181" s="26">
        <v>242</v>
      </c>
      <c r="E181" s="32" t="s">
        <v>707</v>
      </c>
      <c r="F181" s="66">
        <v>250000</v>
      </c>
      <c r="G181" s="66">
        <v>250000</v>
      </c>
      <c r="H181" s="66">
        <v>0</v>
      </c>
      <c r="I181" s="66">
        <v>0</v>
      </c>
      <c r="J181" s="66">
        <v>0</v>
      </c>
      <c r="K181" s="30" t="s">
        <v>33</v>
      </c>
      <c r="L181" s="31" t="s">
        <v>185</v>
      </c>
      <c r="M181" s="32" t="s">
        <v>708</v>
      </c>
      <c r="N181" s="32" t="s">
        <v>709</v>
      </c>
      <c r="O181" s="67" t="s">
        <v>185</v>
      </c>
      <c r="P181" s="67" t="s">
        <v>710</v>
      </c>
      <c r="Q181" s="30" t="s">
        <v>711</v>
      </c>
      <c r="R181" s="68">
        <v>173</v>
      </c>
      <c r="S181" s="68">
        <v>173</v>
      </c>
      <c r="T181" s="68"/>
      <c r="U181" s="69">
        <v>173</v>
      </c>
      <c r="V181" s="69">
        <v>173</v>
      </c>
      <c r="W181" s="70" t="s">
        <v>712</v>
      </c>
    </row>
    <row r="182" spans="1:23" ht="51.75" customHeight="1" x14ac:dyDescent="0.2">
      <c r="A182" s="63" t="s">
        <v>29</v>
      </c>
      <c r="B182" s="56" t="s">
        <v>713</v>
      </c>
      <c r="C182" s="32" t="s">
        <v>714</v>
      </c>
      <c r="D182" s="26">
        <v>242</v>
      </c>
      <c r="E182" s="32" t="s">
        <v>715</v>
      </c>
      <c r="F182" s="29">
        <v>800000</v>
      </c>
      <c r="G182" s="29">
        <v>800000</v>
      </c>
      <c r="H182" s="29">
        <v>6319</v>
      </c>
      <c r="I182" s="29">
        <v>6319</v>
      </c>
      <c r="J182" s="29">
        <v>6319</v>
      </c>
      <c r="K182" s="30" t="s">
        <v>33</v>
      </c>
      <c r="L182" s="31" t="s">
        <v>185</v>
      </c>
      <c r="M182" s="32" t="s">
        <v>716</v>
      </c>
      <c r="N182" s="48" t="s">
        <v>717</v>
      </c>
      <c r="O182" s="31" t="s">
        <v>185</v>
      </c>
      <c r="P182" s="31" t="s">
        <v>418</v>
      </c>
      <c r="Q182" s="48" t="s">
        <v>419</v>
      </c>
      <c r="R182" s="44">
        <v>8</v>
      </c>
      <c r="S182" s="44">
        <v>8</v>
      </c>
      <c r="T182" s="44"/>
      <c r="U182" s="44">
        <v>8</v>
      </c>
      <c r="V182" s="44">
        <v>8</v>
      </c>
      <c r="W182" s="48" t="s">
        <v>419</v>
      </c>
    </row>
    <row r="183" spans="1:23" ht="51.75" customHeight="1" x14ac:dyDescent="0.2">
      <c r="A183" s="78" t="s">
        <v>29</v>
      </c>
      <c r="B183" s="56" t="s">
        <v>718</v>
      </c>
      <c r="C183" s="80" t="s">
        <v>719</v>
      </c>
      <c r="D183" s="26">
        <v>242</v>
      </c>
      <c r="E183" s="80" t="s">
        <v>720</v>
      </c>
      <c r="F183" s="57">
        <v>750000</v>
      </c>
      <c r="G183" s="57">
        <v>750000</v>
      </c>
      <c r="H183" s="57">
        <v>690000</v>
      </c>
      <c r="I183" s="57">
        <v>690000</v>
      </c>
      <c r="J183" s="57">
        <v>690000</v>
      </c>
      <c r="K183" s="30" t="s">
        <v>33</v>
      </c>
      <c r="L183" s="31" t="s">
        <v>185</v>
      </c>
      <c r="M183" s="80" t="s">
        <v>721</v>
      </c>
      <c r="N183" s="48" t="s">
        <v>722</v>
      </c>
      <c r="O183" s="31" t="s">
        <v>185</v>
      </c>
      <c r="P183" s="31" t="s">
        <v>723</v>
      </c>
      <c r="Q183" s="48" t="s">
        <v>724</v>
      </c>
      <c r="R183" s="54">
        <v>35000</v>
      </c>
      <c r="S183" s="54">
        <v>35000</v>
      </c>
      <c r="T183" s="54">
        <v>5256</v>
      </c>
      <c r="U183" s="54">
        <v>35000</v>
      </c>
      <c r="V183" s="54">
        <v>35000</v>
      </c>
      <c r="W183" s="48" t="s">
        <v>724</v>
      </c>
    </row>
    <row r="184" spans="1:23" ht="22.5" x14ac:dyDescent="0.2">
      <c r="A184" s="79"/>
      <c r="B184" s="56" t="s">
        <v>725</v>
      </c>
      <c r="C184" s="81"/>
      <c r="D184" s="26">
        <v>242</v>
      </c>
      <c r="E184" s="81"/>
      <c r="F184" s="57">
        <v>250000</v>
      </c>
      <c r="G184" s="57">
        <v>250000</v>
      </c>
      <c r="H184" s="57">
        <v>250000</v>
      </c>
      <c r="I184" s="57">
        <v>250000</v>
      </c>
      <c r="J184" s="57">
        <v>250000</v>
      </c>
      <c r="K184" s="30" t="s">
        <v>33</v>
      </c>
      <c r="L184" s="31" t="s">
        <v>185</v>
      </c>
      <c r="M184" s="81"/>
      <c r="N184" s="62" t="s">
        <v>726</v>
      </c>
      <c r="O184" s="31" t="s">
        <v>185</v>
      </c>
      <c r="P184" s="31" t="s">
        <v>727</v>
      </c>
      <c r="Q184" s="62" t="s">
        <v>728</v>
      </c>
      <c r="R184" s="54">
        <v>2</v>
      </c>
      <c r="S184" s="54">
        <v>2</v>
      </c>
      <c r="T184" s="54">
        <v>1</v>
      </c>
      <c r="U184" s="54">
        <v>2</v>
      </c>
      <c r="V184" s="54">
        <v>2</v>
      </c>
      <c r="W184" s="62" t="s">
        <v>728</v>
      </c>
    </row>
    <row r="185" spans="1:23" ht="51.75" customHeight="1" x14ac:dyDescent="0.2">
      <c r="A185" s="78" t="s">
        <v>29</v>
      </c>
      <c r="B185" s="56" t="s">
        <v>729</v>
      </c>
      <c r="C185" s="80" t="s">
        <v>719</v>
      </c>
      <c r="D185" s="26">
        <v>242</v>
      </c>
      <c r="E185" s="80" t="s">
        <v>720</v>
      </c>
      <c r="F185" s="57">
        <v>750000</v>
      </c>
      <c r="G185" s="57">
        <v>750000</v>
      </c>
      <c r="H185" s="57">
        <v>690000</v>
      </c>
      <c r="I185" s="57">
        <v>690000</v>
      </c>
      <c r="J185" s="57">
        <v>690000</v>
      </c>
      <c r="K185" s="30" t="s">
        <v>33</v>
      </c>
      <c r="L185" s="31" t="s">
        <v>185</v>
      </c>
      <c r="M185" s="80" t="s">
        <v>730</v>
      </c>
      <c r="N185" s="48" t="s">
        <v>731</v>
      </c>
      <c r="O185" s="31" t="s">
        <v>185</v>
      </c>
      <c r="P185" s="31" t="s">
        <v>723</v>
      </c>
      <c r="Q185" s="48" t="s">
        <v>724</v>
      </c>
      <c r="R185" s="54">
        <v>15000</v>
      </c>
      <c r="S185" s="54">
        <v>15000</v>
      </c>
      <c r="T185" s="54">
        <v>3627</v>
      </c>
      <c r="U185" s="54">
        <v>15000</v>
      </c>
      <c r="V185" s="54">
        <v>15000</v>
      </c>
      <c r="W185" s="48" t="s">
        <v>724</v>
      </c>
    </row>
    <row r="186" spans="1:23" ht="22.5" x14ac:dyDescent="0.2">
      <c r="A186" s="79"/>
      <c r="B186" s="56" t="s">
        <v>732</v>
      </c>
      <c r="C186" s="80"/>
      <c r="D186" s="26">
        <v>242</v>
      </c>
      <c r="E186" s="81"/>
      <c r="F186" s="57">
        <v>250000</v>
      </c>
      <c r="G186" s="57">
        <v>250000</v>
      </c>
      <c r="H186" s="57">
        <v>250000</v>
      </c>
      <c r="I186" s="57">
        <v>250000</v>
      </c>
      <c r="J186" s="57">
        <v>250000</v>
      </c>
      <c r="K186" s="30" t="s">
        <v>33</v>
      </c>
      <c r="L186" s="31" t="s">
        <v>185</v>
      </c>
      <c r="M186" s="80"/>
      <c r="N186" s="48" t="s">
        <v>733</v>
      </c>
      <c r="O186" s="31" t="s">
        <v>185</v>
      </c>
      <c r="P186" s="31" t="s">
        <v>727</v>
      </c>
      <c r="Q186" s="48" t="s">
        <v>728</v>
      </c>
      <c r="R186" s="54">
        <v>2</v>
      </c>
      <c r="S186" s="54">
        <v>2</v>
      </c>
      <c r="T186" s="54">
        <v>1</v>
      </c>
      <c r="U186" s="54">
        <v>2</v>
      </c>
      <c r="V186" s="54">
        <v>2</v>
      </c>
      <c r="W186" s="48" t="s">
        <v>728</v>
      </c>
    </row>
    <row r="187" spans="1:23" ht="51.75" customHeight="1" x14ac:dyDescent="0.2">
      <c r="A187" s="63" t="s">
        <v>29</v>
      </c>
      <c r="B187" s="56" t="s">
        <v>734</v>
      </c>
      <c r="C187" s="32" t="s">
        <v>735</v>
      </c>
      <c r="D187" s="26">
        <v>242</v>
      </c>
      <c r="E187" s="64" t="s">
        <v>720</v>
      </c>
      <c r="F187" s="57">
        <v>1000000</v>
      </c>
      <c r="G187" s="57">
        <v>1000000</v>
      </c>
      <c r="H187" s="57">
        <v>975000</v>
      </c>
      <c r="I187" s="57">
        <v>975000</v>
      </c>
      <c r="J187" s="57">
        <v>975000</v>
      </c>
      <c r="K187" s="30" t="s">
        <v>33</v>
      </c>
      <c r="L187" s="31" t="s">
        <v>185</v>
      </c>
      <c r="M187" s="32" t="s">
        <v>736</v>
      </c>
      <c r="N187" s="62" t="s">
        <v>737</v>
      </c>
      <c r="O187" s="31" t="s">
        <v>185</v>
      </c>
      <c r="P187" s="31" t="s">
        <v>727</v>
      </c>
      <c r="Q187" s="48" t="s">
        <v>728</v>
      </c>
      <c r="R187" s="54">
        <v>2</v>
      </c>
      <c r="S187" s="54">
        <v>2</v>
      </c>
      <c r="T187" s="54"/>
      <c r="U187" s="54">
        <v>4</v>
      </c>
      <c r="V187" s="54">
        <v>4</v>
      </c>
      <c r="W187" s="62" t="s">
        <v>728</v>
      </c>
    </row>
    <row r="188" spans="1:23" ht="56.25" x14ac:dyDescent="0.2">
      <c r="A188" s="78" t="s">
        <v>29</v>
      </c>
      <c r="B188" s="56" t="s">
        <v>738</v>
      </c>
      <c r="C188" s="80" t="s">
        <v>719</v>
      </c>
      <c r="D188" s="26">
        <v>242</v>
      </c>
      <c r="E188" s="80" t="s">
        <v>720</v>
      </c>
      <c r="F188" s="57">
        <v>750000</v>
      </c>
      <c r="G188" s="57">
        <v>750000</v>
      </c>
      <c r="H188" s="57">
        <v>690000</v>
      </c>
      <c r="I188" s="57">
        <v>690000</v>
      </c>
      <c r="J188" s="57">
        <v>690000</v>
      </c>
      <c r="K188" s="30" t="s">
        <v>33</v>
      </c>
      <c r="L188" s="31" t="s">
        <v>185</v>
      </c>
      <c r="M188" s="80" t="s">
        <v>739</v>
      </c>
      <c r="N188" s="48" t="s">
        <v>740</v>
      </c>
      <c r="O188" s="31" t="s">
        <v>185</v>
      </c>
      <c r="P188" s="31" t="s">
        <v>723</v>
      </c>
      <c r="Q188" s="48" t="s">
        <v>724</v>
      </c>
      <c r="R188" s="38">
        <v>25000</v>
      </c>
      <c r="S188" s="38">
        <v>25000</v>
      </c>
      <c r="T188" s="38">
        <v>4804</v>
      </c>
      <c r="U188" s="38">
        <v>25000</v>
      </c>
      <c r="V188" s="38">
        <v>25000</v>
      </c>
      <c r="W188" s="48" t="s">
        <v>724</v>
      </c>
    </row>
    <row r="189" spans="1:23" ht="22.5" x14ac:dyDescent="0.2">
      <c r="A189" s="79"/>
      <c r="B189" s="56" t="s">
        <v>741</v>
      </c>
      <c r="C189" s="80"/>
      <c r="D189" s="26">
        <v>242</v>
      </c>
      <c r="E189" s="81"/>
      <c r="F189" s="57">
        <v>250000</v>
      </c>
      <c r="G189" s="57">
        <v>250000</v>
      </c>
      <c r="H189" s="57">
        <v>250000</v>
      </c>
      <c r="I189" s="57">
        <v>250000</v>
      </c>
      <c r="J189" s="57">
        <v>250000</v>
      </c>
      <c r="K189" s="30" t="s">
        <v>33</v>
      </c>
      <c r="L189" s="31" t="s">
        <v>185</v>
      </c>
      <c r="M189" s="80"/>
      <c r="N189" s="48" t="s">
        <v>742</v>
      </c>
      <c r="O189" s="31" t="s">
        <v>185</v>
      </c>
      <c r="P189" s="31" t="s">
        <v>727</v>
      </c>
      <c r="Q189" s="48" t="s">
        <v>728</v>
      </c>
      <c r="R189" s="38">
        <v>2</v>
      </c>
      <c r="S189" s="38">
        <v>2</v>
      </c>
      <c r="T189" s="38">
        <v>1</v>
      </c>
      <c r="U189" s="38">
        <v>2</v>
      </c>
      <c r="V189" s="38">
        <v>2</v>
      </c>
      <c r="W189" s="48" t="s">
        <v>728</v>
      </c>
    </row>
    <row r="190" spans="1:23" ht="56.25" x14ac:dyDescent="0.2">
      <c r="A190" s="78" t="s">
        <v>29</v>
      </c>
      <c r="B190" s="56" t="s">
        <v>743</v>
      </c>
      <c r="C190" s="80" t="s">
        <v>719</v>
      </c>
      <c r="D190" s="26">
        <v>242</v>
      </c>
      <c r="E190" s="80" t="s">
        <v>720</v>
      </c>
      <c r="F190" s="57">
        <v>750000</v>
      </c>
      <c r="G190" s="57">
        <v>750000</v>
      </c>
      <c r="H190" s="57">
        <v>690000</v>
      </c>
      <c r="I190" s="57">
        <v>690000</v>
      </c>
      <c r="J190" s="57">
        <v>690000</v>
      </c>
      <c r="K190" s="30" t="s">
        <v>33</v>
      </c>
      <c r="L190" s="31" t="s">
        <v>185</v>
      </c>
      <c r="M190" s="80" t="s">
        <v>744</v>
      </c>
      <c r="N190" s="48" t="s">
        <v>745</v>
      </c>
      <c r="O190" s="31" t="s">
        <v>185</v>
      </c>
      <c r="P190" s="31" t="s">
        <v>723</v>
      </c>
      <c r="Q190" s="48" t="s">
        <v>724</v>
      </c>
      <c r="R190" s="54">
        <v>25000</v>
      </c>
      <c r="S190" s="54">
        <v>25000</v>
      </c>
      <c r="T190" s="54">
        <v>5224</v>
      </c>
      <c r="U190" s="54">
        <v>25000</v>
      </c>
      <c r="V190" s="54">
        <v>25000</v>
      </c>
      <c r="W190" s="48" t="s">
        <v>724</v>
      </c>
    </row>
    <row r="191" spans="1:23" ht="22.5" x14ac:dyDescent="0.2">
      <c r="A191" s="79"/>
      <c r="B191" s="56" t="s">
        <v>746</v>
      </c>
      <c r="C191" s="80"/>
      <c r="D191" s="26">
        <v>242</v>
      </c>
      <c r="E191" s="81"/>
      <c r="F191" s="57">
        <v>250000</v>
      </c>
      <c r="G191" s="57">
        <v>250000</v>
      </c>
      <c r="H191" s="57">
        <v>250000</v>
      </c>
      <c r="I191" s="57">
        <v>250000</v>
      </c>
      <c r="J191" s="57">
        <v>250000</v>
      </c>
      <c r="K191" s="30" t="s">
        <v>33</v>
      </c>
      <c r="L191" s="31" t="s">
        <v>185</v>
      </c>
      <c r="M191" s="80"/>
      <c r="N191" s="48" t="s">
        <v>747</v>
      </c>
      <c r="O191" s="31" t="s">
        <v>185</v>
      </c>
      <c r="P191" s="31" t="s">
        <v>727</v>
      </c>
      <c r="Q191" s="48" t="s">
        <v>728</v>
      </c>
      <c r="R191" s="54">
        <v>2</v>
      </c>
      <c r="S191" s="54">
        <v>2</v>
      </c>
      <c r="T191" s="54"/>
      <c r="U191" s="54">
        <v>2</v>
      </c>
      <c r="V191" s="54">
        <v>2</v>
      </c>
      <c r="W191" s="48" t="s">
        <v>728</v>
      </c>
    </row>
    <row r="192" spans="1:23" ht="22.5" x14ac:dyDescent="0.2">
      <c r="A192" s="78" t="s">
        <v>29</v>
      </c>
      <c r="B192" s="56" t="s">
        <v>748</v>
      </c>
      <c r="C192" s="80" t="s">
        <v>719</v>
      </c>
      <c r="D192" s="26">
        <v>242</v>
      </c>
      <c r="E192" s="80" t="s">
        <v>720</v>
      </c>
      <c r="F192" s="57">
        <v>750000</v>
      </c>
      <c r="G192" s="57">
        <v>750000</v>
      </c>
      <c r="H192" s="57">
        <v>690000</v>
      </c>
      <c r="I192" s="57">
        <v>690000</v>
      </c>
      <c r="J192" s="57">
        <v>690000</v>
      </c>
      <c r="K192" s="30" t="s">
        <v>33</v>
      </c>
      <c r="L192" s="31" t="s">
        <v>185</v>
      </c>
      <c r="M192" s="80" t="s">
        <v>749</v>
      </c>
      <c r="N192" s="48" t="s">
        <v>750</v>
      </c>
      <c r="O192" s="31" t="s">
        <v>185</v>
      </c>
      <c r="P192" s="31" t="s">
        <v>727</v>
      </c>
      <c r="Q192" s="48" t="s">
        <v>728</v>
      </c>
      <c r="R192" s="54">
        <v>2</v>
      </c>
      <c r="S192" s="54">
        <v>2</v>
      </c>
      <c r="T192" s="54">
        <v>1</v>
      </c>
      <c r="U192" s="54">
        <v>2</v>
      </c>
      <c r="V192" s="54">
        <v>2</v>
      </c>
      <c r="W192" s="48" t="s">
        <v>728</v>
      </c>
    </row>
    <row r="193" spans="1:23" ht="56.25" x14ac:dyDescent="0.2">
      <c r="A193" s="79"/>
      <c r="B193" s="56" t="s">
        <v>751</v>
      </c>
      <c r="C193" s="80"/>
      <c r="D193" s="26">
        <v>242</v>
      </c>
      <c r="E193" s="81"/>
      <c r="F193" s="57">
        <v>250000</v>
      </c>
      <c r="G193" s="57">
        <v>250000</v>
      </c>
      <c r="H193" s="57">
        <v>250000</v>
      </c>
      <c r="I193" s="57">
        <v>250000</v>
      </c>
      <c r="J193" s="57">
        <v>250000</v>
      </c>
      <c r="K193" s="30" t="s">
        <v>33</v>
      </c>
      <c r="L193" s="31" t="s">
        <v>185</v>
      </c>
      <c r="M193" s="80"/>
      <c r="N193" s="48" t="s">
        <v>752</v>
      </c>
      <c r="O193" s="31" t="s">
        <v>185</v>
      </c>
      <c r="P193" s="31" t="s">
        <v>723</v>
      </c>
      <c r="Q193" s="48" t="s">
        <v>724</v>
      </c>
      <c r="R193" s="54">
        <v>15000</v>
      </c>
      <c r="S193" s="54">
        <v>15000</v>
      </c>
      <c r="T193" s="54">
        <v>2881</v>
      </c>
      <c r="U193" s="54">
        <v>15000</v>
      </c>
      <c r="V193" s="54">
        <v>15000</v>
      </c>
      <c r="W193" s="48" t="s">
        <v>724</v>
      </c>
    </row>
    <row r="194" spans="1:23" ht="11.25" x14ac:dyDescent="0.2">
      <c r="F194" s="73">
        <f>SUM(F60:F193)</f>
        <v>255843043.14000002</v>
      </c>
      <c r="G194" s="73">
        <f>SUM(G60:G193)</f>
        <v>336757219.75</v>
      </c>
      <c r="H194" s="73">
        <f>SUM(H60:H193)</f>
        <v>48821920.790000007</v>
      </c>
      <c r="I194" s="73">
        <f>SUM(I60:I193)</f>
        <v>48821920.790000007</v>
      </c>
      <c r="J194" s="73">
        <f>SUM(J60:J193)</f>
        <v>40309295.879999995</v>
      </c>
      <c r="U194" s="74"/>
    </row>
    <row r="195" spans="1:23" ht="11.25" x14ac:dyDescent="0.2">
      <c r="F195" s="75">
        <f>+F6-F194</f>
        <v>0</v>
      </c>
      <c r="G195" s="75">
        <f>+G6-G194</f>
        <v>0</v>
      </c>
      <c r="H195" s="75">
        <f>+H6-H194</f>
        <v>0</v>
      </c>
      <c r="I195" s="75">
        <f>+I6-I194</f>
        <v>0</v>
      </c>
      <c r="J195" s="75">
        <f>+J6-J194</f>
        <v>0</v>
      </c>
      <c r="U195" s="74"/>
    </row>
    <row r="196" spans="1:23" ht="11.25" x14ac:dyDescent="0.2">
      <c r="G196" s="76"/>
      <c r="H196" s="76"/>
      <c r="I196" s="76"/>
      <c r="J196" s="76"/>
      <c r="U196" s="74"/>
    </row>
    <row r="197" spans="1:23" ht="11.25" x14ac:dyDescent="0.2">
      <c r="A197" s="71" t="s">
        <v>753</v>
      </c>
      <c r="G197" s="76"/>
      <c r="H197" s="76"/>
      <c r="I197" s="76"/>
      <c r="J197" s="76"/>
      <c r="U197" s="74"/>
    </row>
    <row r="198" spans="1:23" ht="11.25" x14ac:dyDescent="0.2">
      <c r="G198" s="76"/>
      <c r="H198" s="76"/>
      <c r="I198" s="76"/>
      <c r="J198" s="76"/>
      <c r="U198" s="74"/>
    </row>
    <row r="199" spans="1:23" ht="11.25" x14ac:dyDescent="0.2">
      <c r="G199" s="76"/>
      <c r="H199" s="76"/>
      <c r="I199" s="76"/>
      <c r="J199" s="76"/>
      <c r="U199" s="74"/>
    </row>
    <row r="200" spans="1:23" ht="11.25" x14ac:dyDescent="0.2">
      <c r="G200" s="76"/>
      <c r="H200" s="76"/>
      <c r="I200" s="76"/>
      <c r="J200" s="76"/>
      <c r="U200" s="74"/>
    </row>
  </sheetData>
  <mergeCells count="265">
    <mergeCell ref="H60:H63"/>
    <mergeCell ref="I60:I63"/>
    <mergeCell ref="J60:J63"/>
    <mergeCell ref="M60:M63"/>
    <mergeCell ref="A64:A68"/>
    <mergeCell ref="B64:B68"/>
    <mergeCell ref="C64:C68"/>
    <mergeCell ref="E64:E68"/>
    <mergeCell ref="F64:F68"/>
    <mergeCell ref="G64:G68"/>
    <mergeCell ref="A60:A63"/>
    <mergeCell ref="B60:B63"/>
    <mergeCell ref="C60:C63"/>
    <mergeCell ref="E60:E63"/>
    <mergeCell ref="F60:F63"/>
    <mergeCell ref="G60:G63"/>
    <mergeCell ref="H64:H68"/>
    <mergeCell ref="I64:I68"/>
    <mergeCell ref="J64:J68"/>
    <mergeCell ref="M64:M68"/>
    <mergeCell ref="M69:M71"/>
    <mergeCell ref="A72:A74"/>
    <mergeCell ref="B72:B74"/>
    <mergeCell ref="C72:C74"/>
    <mergeCell ref="E72:E74"/>
    <mergeCell ref="F72:F74"/>
    <mergeCell ref="G72:G74"/>
    <mergeCell ref="H72:H74"/>
    <mergeCell ref="I72:I74"/>
    <mergeCell ref="J72:J74"/>
    <mergeCell ref="M72:M74"/>
    <mergeCell ref="A69:A71"/>
    <mergeCell ref="B69:B71"/>
    <mergeCell ref="C69:C71"/>
    <mergeCell ref="E69:E71"/>
    <mergeCell ref="F69:F71"/>
    <mergeCell ref="G69:G71"/>
    <mergeCell ref="H69:H71"/>
    <mergeCell ref="I69:I71"/>
    <mergeCell ref="J69:J71"/>
    <mergeCell ref="M75:M79"/>
    <mergeCell ref="A80:A82"/>
    <mergeCell ref="B80:B82"/>
    <mergeCell ref="C80:C82"/>
    <mergeCell ref="E80:E82"/>
    <mergeCell ref="F80:F82"/>
    <mergeCell ref="G80:G82"/>
    <mergeCell ref="H80:H82"/>
    <mergeCell ref="I80:I82"/>
    <mergeCell ref="J80:J82"/>
    <mergeCell ref="M80:M82"/>
    <mergeCell ref="A75:A79"/>
    <mergeCell ref="B75:B79"/>
    <mergeCell ref="C75:C79"/>
    <mergeCell ref="E75:E79"/>
    <mergeCell ref="F75:F79"/>
    <mergeCell ref="G75:G79"/>
    <mergeCell ref="H75:H79"/>
    <mergeCell ref="I75:I79"/>
    <mergeCell ref="J75:J79"/>
    <mergeCell ref="M83:M86"/>
    <mergeCell ref="A87:A90"/>
    <mergeCell ref="B87:B90"/>
    <mergeCell ref="C87:C90"/>
    <mergeCell ref="E87:E90"/>
    <mergeCell ref="F87:F90"/>
    <mergeCell ref="G87:G90"/>
    <mergeCell ref="H87:H90"/>
    <mergeCell ref="I87:I90"/>
    <mergeCell ref="J87:J90"/>
    <mergeCell ref="M87:M90"/>
    <mergeCell ref="A83:A86"/>
    <mergeCell ref="B83:B86"/>
    <mergeCell ref="C83:C86"/>
    <mergeCell ref="E83:E86"/>
    <mergeCell ref="F83:F86"/>
    <mergeCell ref="G83:G86"/>
    <mergeCell ref="H83:H86"/>
    <mergeCell ref="I83:I86"/>
    <mergeCell ref="J83:J86"/>
    <mergeCell ref="M91:M93"/>
    <mergeCell ref="A94:A102"/>
    <mergeCell ref="B94:B102"/>
    <mergeCell ref="C94:C102"/>
    <mergeCell ref="E94:E102"/>
    <mergeCell ref="F94:F102"/>
    <mergeCell ref="G94:G102"/>
    <mergeCell ref="H94:H102"/>
    <mergeCell ref="I94:I102"/>
    <mergeCell ref="J94:J102"/>
    <mergeCell ref="M94:M102"/>
    <mergeCell ref="A91:A93"/>
    <mergeCell ref="B91:B93"/>
    <mergeCell ref="C91:C93"/>
    <mergeCell ref="E91:E93"/>
    <mergeCell ref="F91:F93"/>
    <mergeCell ref="G91:G93"/>
    <mergeCell ref="H91:H93"/>
    <mergeCell ref="I91:I93"/>
    <mergeCell ref="J91:J93"/>
    <mergeCell ref="M103:M105"/>
    <mergeCell ref="A106:A108"/>
    <mergeCell ref="B106:B108"/>
    <mergeCell ref="C106:C108"/>
    <mergeCell ref="E106:E108"/>
    <mergeCell ref="F106:F108"/>
    <mergeCell ref="G106:G108"/>
    <mergeCell ref="H106:H108"/>
    <mergeCell ref="I106:I108"/>
    <mergeCell ref="J106:J108"/>
    <mergeCell ref="M106:M108"/>
    <mergeCell ref="A103:A105"/>
    <mergeCell ref="B103:B105"/>
    <mergeCell ref="C103:C105"/>
    <mergeCell ref="E103:E105"/>
    <mergeCell ref="F103:F105"/>
    <mergeCell ref="G103:G105"/>
    <mergeCell ref="H103:H105"/>
    <mergeCell ref="I103:I105"/>
    <mergeCell ref="J103:J105"/>
    <mergeCell ref="M109:M117"/>
    <mergeCell ref="A118:A120"/>
    <mergeCell ref="B118:B120"/>
    <mergeCell ref="C118:C120"/>
    <mergeCell ref="E118:E120"/>
    <mergeCell ref="F118:F120"/>
    <mergeCell ref="G118:G120"/>
    <mergeCell ref="H118:H120"/>
    <mergeCell ref="I118:I120"/>
    <mergeCell ref="J118:J120"/>
    <mergeCell ref="M118:M120"/>
    <mergeCell ref="A109:A117"/>
    <mergeCell ref="B109:B117"/>
    <mergeCell ref="C109:C117"/>
    <mergeCell ref="E109:E117"/>
    <mergeCell ref="F109:F117"/>
    <mergeCell ref="G109:G117"/>
    <mergeCell ref="H109:H117"/>
    <mergeCell ref="I109:I117"/>
    <mergeCell ref="J109:J117"/>
    <mergeCell ref="M121:M123"/>
    <mergeCell ref="A124:A126"/>
    <mergeCell ref="B124:B126"/>
    <mergeCell ref="C124:C126"/>
    <mergeCell ref="E124:E126"/>
    <mergeCell ref="F124:F126"/>
    <mergeCell ref="G124:G126"/>
    <mergeCell ref="H124:H126"/>
    <mergeCell ref="I124:I126"/>
    <mergeCell ref="J124:J126"/>
    <mergeCell ref="M124:M126"/>
    <mergeCell ref="A121:A123"/>
    <mergeCell ref="B121:B123"/>
    <mergeCell ref="C121:C123"/>
    <mergeCell ref="E121:E123"/>
    <mergeCell ref="F121:F123"/>
    <mergeCell ref="G121:G123"/>
    <mergeCell ref="H121:H123"/>
    <mergeCell ref="I121:I123"/>
    <mergeCell ref="J121:J123"/>
    <mergeCell ref="M127:M130"/>
    <mergeCell ref="A131:A133"/>
    <mergeCell ref="B131:B133"/>
    <mergeCell ref="C131:C133"/>
    <mergeCell ref="E131:E133"/>
    <mergeCell ref="F131:F133"/>
    <mergeCell ref="G131:G133"/>
    <mergeCell ref="H131:H133"/>
    <mergeCell ref="I131:I133"/>
    <mergeCell ref="J131:J133"/>
    <mergeCell ref="M131:M133"/>
    <mergeCell ref="A127:A130"/>
    <mergeCell ref="B127:B130"/>
    <mergeCell ref="C127:C130"/>
    <mergeCell ref="E127:E130"/>
    <mergeCell ref="F127:F130"/>
    <mergeCell ref="G127:G130"/>
    <mergeCell ref="H127:H130"/>
    <mergeCell ref="I127:I130"/>
    <mergeCell ref="J127:J130"/>
    <mergeCell ref="M134:M136"/>
    <mergeCell ref="A137:A142"/>
    <mergeCell ref="B137:B142"/>
    <mergeCell ref="C137:C142"/>
    <mergeCell ref="E137:E142"/>
    <mergeCell ref="F137:F142"/>
    <mergeCell ref="G137:G142"/>
    <mergeCell ref="H137:H142"/>
    <mergeCell ref="I137:I142"/>
    <mergeCell ref="J137:J142"/>
    <mergeCell ref="M137:M142"/>
    <mergeCell ref="A134:A136"/>
    <mergeCell ref="B134:B136"/>
    <mergeCell ref="C134:C136"/>
    <mergeCell ref="E134:E136"/>
    <mergeCell ref="F134:F136"/>
    <mergeCell ref="G134:G136"/>
    <mergeCell ref="H134:H136"/>
    <mergeCell ref="I134:I136"/>
    <mergeCell ref="J134:J136"/>
    <mergeCell ref="M148:M152"/>
    <mergeCell ref="A153:A156"/>
    <mergeCell ref="C153:C156"/>
    <mergeCell ref="E153:E156"/>
    <mergeCell ref="M153:M156"/>
    <mergeCell ref="H143:H147"/>
    <mergeCell ref="I143:I147"/>
    <mergeCell ref="J143:J147"/>
    <mergeCell ref="M143:M147"/>
    <mergeCell ref="A148:A152"/>
    <mergeCell ref="B148:B152"/>
    <mergeCell ref="C148:C152"/>
    <mergeCell ref="E148:E152"/>
    <mergeCell ref="F148:F152"/>
    <mergeCell ref="G148:G152"/>
    <mergeCell ref="A143:A147"/>
    <mergeCell ref="B143:B147"/>
    <mergeCell ref="C143:C147"/>
    <mergeCell ref="E143:E147"/>
    <mergeCell ref="F143:F147"/>
    <mergeCell ref="G143:G147"/>
    <mergeCell ref="H148:H152"/>
    <mergeCell ref="I148:I152"/>
    <mergeCell ref="J148:J152"/>
    <mergeCell ref="A165:A170"/>
    <mergeCell ref="C165:C170"/>
    <mergeCell ref="E165:E170"/>
    <mergeCell ref="M165:M170"/>
    <mergeCell ref="C171:C172"/>
    <mergeCell ref="E171:E172"/>
    <mergeCell ref="M171:M172"/>
    <mergeCell ref="A158:A160"/>
    <mergeCell ref="C158:C160"/>
    <mergeCell ref="E158:E160"/>
    <mergeCell ref="M158:M160"/>
    <mergeCell ref="A161:A163"/>
    <mergeCell ref="C161:C163"/>
    <mergeCell ref="E161:E163"/>
    <mergeCell ref="M161:M163"/>
    <mergeCell ref="A183:A184"/>
    <mergeCell ref="C183:C184"/>
    <mergeCell ref="E183:E184"/>
    <mergeCell ref="M183:M184"/>
    <mergeCell ref="A185:A186"/>
    <mergeCell ref="C185:C186"/>
    <mergeCell ref="E185:E186"/>
    <mergeCell ref="M185:M186"/>
    <mergeCell ref="M173:M174"/>
    <mergeCell ref="M175:M176"/>
    <mergeCell ref="A177:A178"/>
    <mergeCell ref="C177:C178"/>
    <mergeCell ref="E177:E178"/>
    <mergeCell ref="M177:M178"/>
    <mergeCell ref="A192:A193"/>
    <mergeCell ref="C192:C193"/>
    <mergeCell ref="E192:E193"/>
    <mergeCell ref="M192:M193"/>
    <mergeCell ref="A188:A189"/>
    <mergeCell ref="C188:C189"/>
    <mergeCell ref="E188:E189"/>
    <mergeCell ref="M188:M189"/>
    <mergeCell ref="A190:A191"/>
    <mergeCell ref="C190:C191"/>
    <mergeCell ref="E190:E191"/>
    <mergeCell ref="M190:M191"/>
  </mergeCells>
  <dataValidations count="3">
    <dataValidation allowBlank="1" showInputMessage="1" showErrorMessage="1" prompt="La expresión que identifica al indicador y que manifiesta lo que se desea medir con él." sqref="C8:C11 M8:M11"/>
    <dataValidation allowBlank="1" showInputMessage="1" showErrorMessage="1" prompt="Valor absoluto y relativo que registre el gasto con relación a la meta anual." sqref="R7:V7"/>
    <dataValidation allowBlank="1" showInputMessage="1" showErrorMessage="1" prompt="Nivel cuantificable anual de las metas aprobadas y modificadas." sqref="Q7 N7 W7"/>
  </dataValidations>
  <pageMargins left="0.11811023622047245" right="0.11811023622047245" top="0.35433070866141736" bottom="0.35433070866141736" header="0.31496062992125984" footer="0.31496062992125984"/>
  <pageSetup scale="25" fitToHeight="42"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vt:lpstr>
      <vt:lpstr>IR!Área_de_impresión</vt:lpstr>
      <vt:lpstr>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IECG</dc:creator>
  <cp:lastModifiedBy>IECG</cp:lastModifiedBy>
  <cp:lastPrinted>2024-04-26T23:28:49Z</cp:lastPrinted>
  <dcterms:created xsi:type="dcterms:W3CDTF">2024-04-22T16:33:55Z</dcterms:created>
  <dcterms:modified xsi:type="dcterms:W3CDTF">2024-04-26T23:29:30Z</dcterms:modified>
</cp:coreProperties>
</file>