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IR" sheetId="35" r:id="rId2"/>
  </sheets>
  <definedNames>
    <definedName name="_xlnm.Print_Area" localSheetId="1">IR!$B$1:$Y$215</definedName>
    <definedName name="_xlnm.Print_Titles" localSheetId="1">IR!$1:$8</definedName>
  </definedNames>
  <calcPr calcId="145621"/>
</workbook>
</file>

<file path=xl/calcChain.xml><?xml version="1.0" encoding="utf-8"?>
<calcChain xmlns="http://schemas.openxmlformats.org/spreadsheetml/2006/main">
  <c r="T207" i="35" l="1"/>
  <c r="S207" i="35"/>
  <c r="T206" i="35"/>
  <c r="S206" i="35"/>
  <c r="T205" i="35"/>
  <c r="S205" i="35"/>
  <c r="Y204" i="35"/>
  <c r="X204" i="35"/>
  <c r="W203" i="35"/>
  <c r="X203" i="35" s="1"/>
  <c r="V203" i="35"/>
  <c r="U203" i="35"/>
  <c r="R203" i="35"/>
  <c r="T203" i="35" s="1"/>
  <c r="Q203" i="35"/>
  <c r="P203" i="35"/>
  <c r="T202" i="35"/>
  <c r="S202" i="35"/>
  <c r="T201" i="35"/>
  <c r="S201" i="35"/>
  <c r="T200" i="35"/>
  <c r="S200" i="35"/>
  <c r="Y199" i="35"/>
  <c r="X199" i="35"/>
  <c r="T198" i="35"/>
  <c r="S198" i="35"/>
  <c r="T197" i="35"/>
  <c r="S197" i="35"/>
  <c r="T196" i="35"/>
  <c r="S196" i="35"/>
  <c r="Y195" i="35"/>
  <c r="X195" i="35"/>
  <c r="T194" i="35"/>
  <c r="S194" i="35"/>
  <c r="T193" i="35"/>
  <c r="S193" i="35"/>
  <c r="T192" i="35"/>
  <c r="S192" i="35"/>
  <c r="Y191" i="35"/>
  <c r="X191" i="35"/>
  <c r="T190" i="35"/>
  <c r="S190" i="35"/>
  <c r="Y189" i="35"/>
  <c r="X189" i="35"/>
  <c r="T188" i="35"/>
  <c r="S188" i="35"/>
  <c r="T187" i="35"/>
  <c r="S187" i="35"/>
  <c r="T186" i="35"/>
  <c r="S186" i="35"/>
  <c r="Y185" i="35"/>
  <c r="X185" i="35"/>
  <c r="T184" i="35"/>
  <c r="T183" i="35"/>
  <c r="S183" i="35"/>
  <c r="Y182" i="35"/>
  <c r="X182" i="35"/>
  <c r="W181" i="35"/>
  <c r="X181" i="35" s="1"/>
  <c r="V181" i="35"/>
  <c r="Y181" i="35" s="1"/>
  <c r="U181" i="35"/>
  <c r="R181" i="35"/>
  <c r="S181" i="35" s="1"/>
  <c r="Q181" i="35"/>
  <c r="P181" i="35"/>
  <c r="W180" i="35"/>
  <c r="Y180" i="35" s="1"/>
  <c r="V180" i="35"/>
  <c r="T180" i="35"/>
  <c r="W179" i="35"/>
  <c r="Y179" i="35" s="1"/>
  <c r="V179" i="35"/>
  <c r="V173" i="35" s="1"/>
  <c r="T179" i="35"/>
  <c r="Y178" i="35"/>
  <c r="T178" i="35"/>
  <c r="Y177" i="35"/>
  <c r="T177" i="35"/>
  <c r="Y176" i="35"/>
  <c r="X176" i="35"/>
  <c r="T176" i="35"/>
  <c r="Y175" i="35"/>
  <c r="X175" i="35"/>
  <c r="T175" i="35"/>
  <c r="Y174" i="35"/>
  <c r="X174" i="35"/>
  <c r="T174" i="35"/>
  <c r="W173" i="35"/>
  <c r="U173" i="35"/>
  <c r="T172" i="35"/>
  <c r="S172" i="35"/>
  <c r="Y171" i="35"/>
  <c r="T171" i="35"/>
  <c r="S171" i="35"/>
  <c r="Y170" i="35"/>
  <c r="X170" i="35"/>
  <c r="T170" i="35"/>
  <c r="S170" i="35"/>
  <c r="Y169" i="35"/>
  <c r="X169" i="35"/>
  <c r="T169" i="35"/>
  <c r="S169" i="35"/>
  <c r="T168" i="35"/>
  <c r="S168" i="35"/>
  <c r="W167" i="35"/>
  <c r="Y167" i="35" s="1"/>
  <c r="V167" i="35"/>
  <c r="V162" i="35" s="1"/>
  <c r="U167" i="35"/>
  <c r="T166" i="35"/>
  <c r="S166" i="35"/>
  <c r="T165" i="35"/>
  <c r="S165" i="35"/>
  <c r="Y164" i="35"/>
  <c r="X164" i="35"/>
  <c r="T163" i="35"/>
  <c r="S163" i="35"/>
  <c r="W162" i="35"/>
  <c r="U162" i="35"/>
  <c r="T162" i="35"/>
  <c r="R162" i="35"/>
  <c r="Q162" i="35"/>
  <c r="P162" i="35"/>
  <c r="S162" i="35" s="1"/>
  <c r="T161" i="35"/>
  <c r="S161" i="35"/>
  <c r="T160" i="35"/>
  <c r="S160" i="35"/>
  <c r="T159" i="35"/>
  <c r="S159" i="35"/>
  <c r="Y158" i="35"/>
  <c r="X158" i="35"/>
  <c r="T157" i="35"/>
  <c r="S157" i="35"/>
  <c r="T156" i="35"/>
  <c r="S156" i="35"/>
  <c r="T155" i="35"/>
  <c r="T154" i="35"/>
  <c r="T153" i="35"/>
  <c r="T152" i="35"/>
  <c r="Y151" i="35"/>
  <c r="X151" i="35"/>
  <c r="T150" i="35"/>
  <c r="S150" i="35"/>
  <c r="Y149" i="35"/>
  <c r="X149" i="35"/>
  <c r="T148" i="35"/>
  <c r="S148" i="35"/>
  <c r="Y147" i="35"/>
  <c r="X147" i="35"/>
  <c r="T145" i="35"/>
  <c r="Y144" i="35"/>
  <c r="T143" i="35"/>
  <c r="Y142" i="35"/>
  <c r="Y141" i="35"/>
  <c r="T141" i="35"/>
  <c r="Y140" i="35"/>
  <c r="T140" i="35"/>
  <c r="Y139" i="35"/>
  <c r="T139" i="35"/>
  <c r="Y138" i="35"/>
  <c r="T138" i="35"/>
  <c r="W137" i="35"/>
  <c r="Y137" i="35" s="1"/>
  <c r="V137" i="35"/>
  <c r="V123" i="35" s="1"/>
  <c r="U137" i="35"/>
  <c r="T136" i="35"/>
  <c r="S136" i="35"/>
  <c r="T135" i="35"/>
  <c r="S135" i="35"/>
  <c r="T134" i="35"/>
  <c r="S134" i="35"/>
  <c r="T133" i="35"/>
  <c r="S133" i="35"/>
  <c r="T132" i="35"/>
  <c r="Y131" i="35"/>
  <c r="X131" i="35"/>
  <c r="T130" i="35"/>
  <c r="S130" i="35"/>
  <c r="Y129" i="35"/>
  <c r="X129" i="35"/>
  <c r="T128" i="35"/>
  <c r="S128" i="35"/>
  <c r="Y127" i="35"/>
  <c r="X127" i="35"/>
  <c r="T126" i="35"/>
  <c r="S126" i="35"/>
  <c r="T125" i="35"/>
  <c r="S125" i="35"/>
  <c r="T124" i="35"/>
  <c r="S124" i="35"/>
  <c r="U123" i="35"/>
  <c r="R123" i="35"/>
  <c r="S123" i="35" s="1"/>
  <c r="Q123" i="35"/>
  <c r="T123" i="35" s="1"/>
  <c r="P123" i="35"/>
  <c r="T122" i="35"/>
  <c r="S122" i="35"/>
  <c r="S121" i="35"/>
  <c r="T120" i="35"/>
  <c r="S120" i="35"/>
  <c r="S119" i="35"/>
  <c r="R119" i="35"/>
  <c r="T119" i="35" s="1"/>
  <c r="Q119" i="35"/>
  <c r="P119" i="35"/>
  <c r="Y118" i="35"/>
  <c r="X118" i="35"/>
  <c r="T117" i="35"/>
  <c r="S117" i="35"/>
  <c r="T116" i="35"/>
  <c r="S116" i="35"/>
  <c r="T115" i="35"/>
  <c r="S115" i="35"/>
  <c r="Y114" i="35"/>
  <c r="X114" i="35"/>
  <c r="W113" i="35"/>
  <c r="X113" i="35" s="1"/>
  <c r="V113" i="35"/>
  <c r="U113" i="35"/>
  <c r="S113" i="35"/>
  <c r="R113" i="35"/>
  <c r="T113" i="35" s="1"/>
  <c r="Q113" i="35"/>
  <c r="P113" i="35"/>
  <c r="T112" i="35"/>
  <c r="T111" i="35"/>
  <c r="S111" i="35"/>
  <c r="T110" i="35"/>
  <c r="S110" i="35"/>
  <c r="Y109" i="35"/>
  <c r="X109" i="35"/>
  <c r="T108" i="35"/>
  <c r="S108" i="35"/>
  <c r="T107" i="35"/>
  <c r="S107" i="35"/>
  <c r="T106" i="35"/>
  <c r="S106" i="35"/>
  <c r="Y105" i="35"/>
  <c r="X105" i="35"/>
  <c r="T104" i="35"/>
  <c r="S104" i="35"/>
  <c r="Y103" i="35"/>
  <c r="X103" i="35"/>
  <c r="T102" i="35"/>
  <c r="S102" i="35"/>
  <c r="W100" i="35"/>
  <c r="X100" i="35" s="1"/>
  <c r="V100" i="35"/>
  <c r="Y100" i="35" s="1"/>
  <c r="U100" i="35"/>
  <c r="R100" i="35"/>
  <c r="S100" i="35" s="1"/>
  <c r="Q100" i="35"/>
  <c r="P100" i="35"/>
  <c r="T99" i="35"/>
  <c r="S99" i="35"/>
  <c r="T98" i="35"/>
  <c r="S98" i="35"/>
  <c r="T97" i="35"/>
  <c r="S97" i="35"/>
  <c r="T96" i="35"/>
  <c r="S96" i="35"/>
  <c r="T95" i="35"/>
  <c r="S95" i="35"/>
  <c r="T94" i="35"/>
  <c r="S94" i="35"/>
  <c r="Y93" i="35"/>
  <c r="X93" i="35"/>
  <c r="W92" i="35"/>
  <c r="V92" i="35"/>
  <c r="Y92" i="35" s="1"/>
  <c r="U92" i="35"/>
  <c r="X92" i="35" s="1"/>
  <c r="R92" i="35"/>
  <c r="S92" i="35" s="1"/>
  <c r="Q92" i="35"/>
  <c r="P92" i="35"/>
  <c r="T91" i="35"/>
  <c r="S91" i="35"/>
  <c r="Y90" i="35"/>
  <c r="X90" i="35"/>
  <c r="T89" i="35"/>
  <c r="S89" i="35"/>
  <c r="T88" i="35"/>
  <c r="S88" i="35"/>
  <c r="T87" i="35"/>
  <c r="S87" i="35"/>
  <c r="T86" i="35"/>
  <c r="S86" i="35"/>
  <c r="T85" i="35"/>
  <c r="S85" i="35"/>
  <c r="T84" i="35"/>
  <c r="S84" i="35"/>
  <c r="T83" i="35"/>
  <c r="S83" i="35"/>
  <c r="T82" i="35"/>
  <c r="S82" i="35"/>
  <c r="T81" i="35"/>
  <c r="S81" i="35"/>
  <c r="T80" i="35"/>
  <c r="S80" i="35"/>
  <c r="T79" i="35"/>
  <c r="S79" i="35"/>
  <c r="T78" i="35"/>
  <c r="S78" i="35"/>
  <c r="T77" i="35"/>
  <c r="S77" i="35"/>
  <c r="Y76" i="35"/>
  <c r="X76" i="35"/>
  <c r="T75" i="35"/>
  <c r="S75" i="35"/>
  <c r="T74" i="35"/>
  <c r="S74" i="35"/>
  <c r="T73" i="35"/>
  <c r="S73" i="35"/>
  <c r="T72" i="35"/>
  <c r="S72" i="35"/>
  <c r="T71" i="35"/>
  <c r="S71" i="35"/>
  <c r="Y70" i="35"/>
  <c r="X70" i="35"/>
  <c r="W69" i="35"/>
  <c r="Y69" i="35" s="1"/>
  <c r="V69" i="35"/>
  <c r="U69" i="35"/>
  <c r="T69" i="35"/>
  <c r="S69" i="35"/>
  <c r="Q69" i="35"/>
  <c r="P69" i="35"/>
  <c r="T68" i="35"/>
  <c r="S68" i="35"/>
  <c r="T67" i="35"/>
  <c r="S67" i="35"/>
  <c r="T66" i="35"/>
  <c r="S66" i="35"/>
  <c r="T65" i="35"/>
  <c r="S65" i="35"/>
  <c r="T64" i="35"/>
  <c r="S64" i="35"/>
  <c r="T63" i="35"/>
  <c r="S63" i="35"/>
  <c r="Y62" i="35"/>
  <c r="X62" i="35"/>
  <c r="W61" i="35"/>
  <c r="X61" i="35" s="1"/>
  <c r="V61" i="35"/>
  <c r="U61" i="35"/>
  <c r="S61" i="35"/>
  <c r="R61" i="35"/>
  <c r="T61" i="35" s="1"/>
  <c r="Q61" i="35"/>
  <c r="P61" i="35"/>
  <c r="T60" i="35"/>
  <c r="S60" i="35"/>
  <c r="T59" i="35"/>
  <c r="S59" i="35"/>
  <c r="T58" i="35"/>
  <c r="S58" i="35"/>
  <c r="Y57" i="35"/>
  <c r="X57" i="35"/>
  <c r="T56" i="35"/>
  <c r="S56" i="35"/>
  <c r="T55" i="35"/>
  <c r="S55" i="35"/>
  <c r="T54" i="35"/>
  <c r="S54" i="35"/>
  <c r="T53" i="35"/>
  <c r="S53" i="35"/>
  <c r="Y52" i="35"/>
  <c r="X52" i="35"/>
  <c r="T51" i="35"/>
  <c r="S51" i="35"/>
  <c r="Y50" i="35"/>
  <c r="X50" i="35"/>
  <c r="T49" i="35"/>
  <c r="S49" i="35"/>
  <c r="Y48" i="35"/>
  <c r="X48" i="35"/>
  <c r="T47" i="35"/>
  <c r="S47" i="35"/>
  <c r="Y46" i="35"/>
  <c r="X46" i="35"/>
  <c r="T45" i="35"/>
  <c r="S45" i="35"/>
  <c r="T44" i="35"/>
  <c r="S44" i="35"/>
  <c r="T43" i="35"/>
  <c r="S43" i="35"/>
  <c r="T42" i="35"/>
  <c r="S42" i="35"/>
  <c r="T41" i="35"/>
  <c r="S41" i="35"/>
  <c r="T40" i="35"/>
  <c r="S40" i="35"/>
  <c r="Y39" i="35"/>
  <c r="X39" i="35"/>
  <c r="T38" i="35"/>
  <c r="S38" i="35"/>
  <c r="T37" i="35"/>
  <c r="S37" i="35"/>
  <c r="T36" i="35"/>
  <c r="S36" i="35"/>
  <c r="T35" i="35"/>
  <c r="S35" i="35"/>
  <c r="Y34" i="35"/>
  <c r="X34" i="35"/>
  <c r="W33" i="35"/>
  <c r="X33" i="35" s="1"/>
  <c r="V33" i="35"/>
  <c r="U33" i="35"/>
  <c r="S33" i="35"/>
  <c r="R33" i="35"/>
  <c r="T33" i="35" s="1"/>
  <c r="Q33" i="35"/>
  <c r="P33" i="35"/>
  <c r="T32" i="35"/>
  <c r="S32" i="35"/>
  <c r="T31" i="35"/>
  <c r="S31" i="35"/>
  <c r="T30" i="35"/>
  <c r="S30" i="35"/>
  <c r="T29" i="35"/>
  <c r="S29" i="35"/>
  <c r="Y28" i="35"/>
  <c r="X28" i="35"/>
  <c r="T27" i="35"/>
  <c r="S27" i="35"/>
  <c r="T26" i="35"/>
  <c r="S26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Y17" i="35"/>
  <c r="X17" i="35"/>
  <c r="T16" i="35"/>
  <c r="S16" i="35"/>
  <c r="T15" i="35"/>
  <c r="S15" i="35"/>
  <c r="T14" i="35"/>
  <c r="S14" i="35"/>
  <c r="T13" i="35"/>
  <c r="S13" i="35"/>
  <c r="Y12" i="35"/>
  <c r="X12" i="35"/>
  <c r="W11" i="35"/>
  <c r="X11" i="35" s="1"/>
  <c r="V11" i="35"/>
  <c r="U11" i="35"/>
  <c r="S11" i="35"/>
  <c r="Q11" i="35"/>
  <c r="T11" i="35" s="1"/>
  <c r="P11" i="35"/>
  <c r="U10" i="35"/>
  <c r="U209" i="35" s="1"/>
  <c r="T10" i="35"/>
  <c r="Q10" i="35"/>
  <c r="P10" i="35"/>
  <c r="S10" i="35" s="1"/>
  <c r="V10" i="35" l="1"/>
  <c r="V209" i="35" s="1"/>
  <c r="Y162" i="35"/>
  <c r="Y173" i="35"/>
  <c r="Y11" i="35"/>
  <c r="Y33" i="35"/>
  <c r="Y61" i="35"/>
  <c r="T92" i="35"/>
  <c r="T100" i="35"/>
  <c r="Y113" i="35"/>
  <c r="W123" i="35"/>
  <c r="T181" i="35"/>
  <c r="Y203" i="35"/>
  <c r="X69" i="35"/>
  <c r="X162" i="35"/>
  <c r="S203" i="35"/>
  <c r="Y123" i="35" l="1"/>
  <c r="X123" i="35"/>
  <c r="W10" i="35"/>
  <c r="W209" i="35" l="1"/>
  <c r="Y10" i="35"/>
  <c r="X10" i="35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<sst xmlns="http://schemas.openxmlformats.org/spreadsheetml/2006/main" count="2751" uniqueCount="494">
  <si>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</si>
  <si>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</si>
  <si>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</si>
  <si>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</si>
  <si>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</si>
  <si>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</si>
  <si>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</si>
  <si>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</si>
  <si>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</si>
  <si>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</si>
  <si>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</si>
  <si>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</si>
  <si>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</si>
  <si>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</si>
  <si>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</si>
  <si>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</si>
  <si>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</si>
  <si>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</si>
  <si>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</si>
  <si>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</si>
  <si>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</si>
  <si>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</si>
  <si>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</si>
  <si>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</si>
  <si>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</si>
  <si>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</si>
  <si>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</si>
  <si>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</si>
  <si>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</si>
  <si>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</si>
  <si>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</si>
  <si>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</si>
  <si>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</si>
  <si>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</si>
  <si>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</si>
  <si>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</si>
  <si>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</si>
  <si>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</si>
  <si>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</si>
  <si>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</si>
  <si>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</si>
  <si>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</si>
  <si>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</si>
  <si>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</si>
  <si>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</si>
  <si>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</si>
  <si>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</si>
  <si>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</si>
  <si>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</si>
  <si>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</si>
  <si>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</si>
  <si>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</si>
  <si>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</si>
  <si>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</si>
  <si>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</si>
  <si>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</si>
  <si>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</si>
  <si>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</si>
  <si>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</si>
  <si>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</si>
  <si>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</si>
  <si>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</si>
  <si>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</si>
  <si>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</si>
  <si>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</si>
  <si>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</si>
  <si>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</si>
  <si>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</si>
  <si>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</si>
  <si>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</si>
  <si>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</si>
  <si>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</si>
  <si>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</si>
  <si>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</si>
  <si>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</si>
  <si>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</si>
  <si>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</si>
  <si>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</si>
  <si>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</si>
  <si>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</si>
  <si>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</si>
  <si>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</si>
  <si>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</si>
  <si>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</si>
  <si>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</si>
  <si>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</si>
  <si>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</si>
  <si>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</si>
  <si>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</si>
  <si>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</si>
  <si>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</si>
  <si>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</si>
  <si>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</si>
  <si>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</si>
  <si>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</si>
  <si>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</si>
  <si>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</si>
  <si>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</si>
  <si>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</si>
  <si>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</si>
  <si>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</si>
  <si>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</si>
  <si>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</si>
  <si>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</si>
  <si>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</si>
  <si>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</si>
  <si>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</si>
  <si>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INSTITUTO ESTATAL DE LA CULTURA</t>
  </si>
  <si>
    <t>DIRECCIÓN EDITORIAL</t>
  </si>
  <si>
    <t>ESPACIOS CULTURALES REHABILITADOS Y EQUIPADOS</t>
  </si>
  <si>
    <t>P0430</t>
  </si>
  <si>
    <t>0301</t>
  </si>
  <si>
    <t>GUANAJUATO LECTOR</t>
  </si>
  <si>
    <t>Q0388</t>
  </si>
  <si>
    <t>02</t>
  </si>
  <si>
    <t>04</t>
  </si>
  <si>
    <t>3011</t>
  </si>
  <si>
    <t>0101</t>
  </si>
  <si>
    <t>DIRECCIÓN ESTRATÉGICA</t>
  </si>
  <si>
    <t>0201</t>
  </si>
  <si>
    <t>ADMINISTRACIÓN DE LOS RECURSOS HUMANOS, MATERIALES, FINANCIEROS Y DE SERVICIOS</t>
  </si>
  <si>
    <t>P0437</t>
  </si>
  <si>
    <t>VINCULACIÓN CON EL SECTOR EDUCATIVO</t>
  </si>
  <si>
    <t>P0431</t>
  </si>
  <si>
    <t>FESTIVAL INTERNACIONAL CERVANTINO</t>
  </si>
  <si>
    <t>0601</t>
  </si>
  <si>
    <t>Q0013</t>
  </si>
  <si>
    <t>CULTURA EN MOVIMIENTO</t>
  </si>
  <si>
    <t>P0428</t>
  </si>
  <si>
    <t>DIFUSIÓN ARTÍSTICA</t>
  </si>
  <si>
    <t>P0434</t>
  </si>
  <si>
    <t>OPERACIÓN DE TEATROS</t>
  </si>
  <si>
    <t>P0424</t>
  </si>
  <si>
    <t>APOYOS A CASAS DE LA CULTURA(TALLERES Y ACTIVIDADES DE PROMOCIÓN CULTURAL)</t>
  </si>
  <si>
    <t>P0435</t>
  </si>
  <si>
    <t>OPERAR LOS CENTROS DE ATENCIÓN A VISITANTES DE LOS SITIOS ARQUEOLÓGICOS</t>
  </si>
  <si>
    <t>1101</t>
  </si>
  <si>
    <t>P0433</t>
  </si>
  <si>
    <t>OPERACIÓN DE LOS MUSEOS ADSCRITOS AL IEC</t>
  </si>
  <si>
    <t>1001</t>
  </si>
  <si>
    <t>Q0024</t>
  </si>
  <si>
    <t>CIRCUITO ESTATAL DE EXPOSIONES</t>
  </si>
  <si>
    <t>P0429</t>
  </si>
  <si>
    <t>0701</t>
  </si>
  <si>
    <t>P2043</t>
  </si>
  <si>
    <t>BIBLIOTECA CENTRAL ESTATAL</t>
  </si>
  <si>
    <t>P0432</t>
  </si>
  <si>
    <t>LECTURA EN MOVIMIENTO</t>
  </si>
  <si>
    <t>P0436</t>
  </si>
  <si>
    <t>RED ESTATAL DE BIBLIOTECAS PÚBLICAS</t>
  </si>
  <si>
    <t>P0425</t>
  </si>
  <si>
    <t>ATENCIÓN A MIGRANTES</t>
  </si>
  <si>
    <t>Q0011</t>
  </si>
  <si>
    <t>ARTE JÓVEN</t>
  </si>
  <si>
    <t>0401</t>
  </si>
  <si>
    <t>Q0012</t>
  </si>
  <si>
    <t>TALLER SOBRE TÉCNICA MADONNARI</t>
  </si>
  <si>
    <t>Q0021</t>
  </si>
  <si>
    <t>BANDAS DE VIENTO Y ORQUESTAS INFANTILES Y JUVENILES</t>
  </si>
  <si>
    <t>Q0023</t>
  </si>
  <si>
    <t>ATENCIÓN A CREADORES</t>
  </si>
  <si>
    <t>P0426</t>
  </si>
  <si>
    <t>COORDINACIÓN ACADÉMICA</t>
  </si>
  <si>
    <t>P0427</t>
  </si>
  <si>
    <t>COORDINACIÓN DE CULTURAS POPULARES</t>
  </si>
  <si>
    <t>P0423</t>
  </si>
  <si>
    <t>CONSERVACIÓN Y DIFUSIÓN DEL PATRIMONIO</t>
  </si>
  <si>
    <t>0501</t>
  </si>
  <si>
    <t>Q0022</t>
  </si>
  <si>
    <t>CENTRO DE LAS ARTES DE GUANAJUATO, CLAUSTRO MAYOR</t>
  </si>
  <si>
    <t>Q0014</t>
  </si>
  <si>
    <t>PRESERVACIÓN DE ZONAS ARQUEOLÓGICAS DE GUANAJUATO, SITIO ARQUEOLÓGICO CAÑADA DE LA VIRGEN</t>
  </si>
  <si>
    <t>Q0015</t>
  </si>
  <si>
    <t>PRESERVACIÓN DE ZONAS ARQUEOLÓGICAS DE GUANAJUATO, SITIO ARQUEOLÓGICO EL CÓPORO</t>
  </si>
  <si>
    <t>Q0016</t>
  </si>
  <si>
    <t>PRESERVACIÓN DE ZONAS ARQUEOLÓGICAS DE GUANAJUATO, SITIO ARQUEOLÓGICO CERRO DE LOS REMEDIOS</t>
  </si>
  <si>
    <t>Q0017</t>
  </si>
  <si>
    <t>PRESERVACIÓN DE ZONAS ARQUEOLÓGICAS DE GUANAJUATO, SITIO ARQUEOLÓGICO PLAZUELAS</t>
  </si>
  <si>
    <t>Q0018</t>
  </si>
  <si>
    <t>PRESERVACIÓN DE ZONAS ARQUEOLÓGICAS DE GUANAJUATO, SITIO ARQUEOLÓGICO PERALTA</t>
  </si>
  <si>
    <t>Q0019</t>
  </si>
  <si>
    <t>PRESERVACIÓN DE ZONAS ARQUEOLÓGICAS DE GUANAJUATO, SITIO ARQUEOLÓGICO VICTORIA</t>
  </si>
  <si>
    <t>Guanajuato Educado</t>
  </si>
  <si>
    <t>Educación para la vida</t>
  </si>
  <si>
    <t>ESTRATÉGICO</t>
  </si>
  <si>
    <t>EFICACIA</t>
  </si>
  <si>
    <t>ANUAL</t>
  </si>
  <si>
    <t>PROPÓSITO</t>
  </si>
  <si>
    <t>MENSUAL</t>
  </si>
  <si>
    <t>GESTIÓN</t>
  </si>
  <si>
    <t>Número</t>
  </si>
  <si>
    <t>PROYECTO</t>
  </si>
  <si>
    <t>Curso realizado</t>
  </si>
  <si>
    <t>Cursos y talleres realizados</t>
  </si>
  <si>
    <t>Actividades realizadas</t>
  </si>
  <si>
    <t>Conferencias activas de música dirigidas a alumnos de nivel básico.</t>
  </si>
  <si>
    <t>Conferencias impartidas.</t>
  </si>
  <si>
    <t>Actividades realizadas.</t>
  </si>
  <si>
    <t>Capacitaciones realizadas.</t>
  </si>
  <si>
    <t>Presentaciones realizadas</t>
  </si>
  <si>
    <t>Cursos y talleres a promotores culturales e instructores de casas de cultura impartidos.</t>
  </si>
  <si>
    <t>Cursos y talleres impartidos.</t>
  </si>
  <si>
    <t>Exposiciones temporales en los museos realizadas</t>
  </si>
  <si>
    <t>Talleres impartidos</t>
  </si>
  <si>
    <t>Exposiciones temporales realizadas</t>
  </si>
  <si>
    <t>Contratos realizados</t>
  </si>
  <si>
    <t>Realización de espectáculos culturales en el Teatro Juarez dentro del Programa "Todos al Teatro"</t>
  </si>
  <si>
    <t>Realización de espectáculos culturales con la Audición de la Banda de Música del Estado de Guanajuato.</t>
  </si>
  <si>
    <t>Espectáculos Culturales corresponde a la programación y calendarización de espectáculos dentro del programa "Cultura en Movimiento".</t>
  </si>
  <si>
    <t>Espectáculos Culturales realizados</t>
  </si>
  <si>
    <t>Espectáculos Culturales Programados y realizados</t>
  </si>
  <si>
    <t>Presupuesto integrado de recursos financieros de los equipos de apoyo encaminado a la operación del Festival Internacional Cervantino en tiempo.</t>
  </si>
  <si>
    <t>Presupuesto integrado en tiempo</t>
  </si>
  <si>
    <t>Concursos realizados que promuevan a los Creadores artistas y artesanos con apoyos.</t>
  </si>
  <si>
    <t>Curso o taller de apoyo a los creadores y artistas de arte popular realizado.</t>
  </si>
  <si>
    <t>Concursos realizados</t>
  </si>
  <si>
    <t>Curso o Taller realizado</t>
  </si>
  <si>
    <t>Libros impresos preferentemente de autores guanajuatenses</t>
  </si>
  <si>
    <t>Libros impresos</t>
  </si>
  <si>
    <t>Campañas de difusión logradas</t>
  </si>
  <si>
    <t>Exposiciones realizadas</t>
  </si>
  <si>
    <t>Espectáculos culturales realizados</t>
  </si>
  <si>
    <t>Intervenciones realizadas</t>
  </si>
  <si>
    <t>Espacio rehabilitado</t>
  </si>
  <si>
    <t>Alumnos capacitados</t>
  </si>
  <si>
    <t>Q0025</t>
  </si>
  <si>
    <t>CONSERVACIÓN Y DIFUSIÓN DEL PATRIMONIO CULTURAL DE LA ENTIDAD</t>
  </si>
  <si>
    <t>INSTITUCIONES ESTATALES DE CULTURA</t>
  </si>
  <si>
    <t>Q0421</t>
  </si>
  <si>
    <t>Directora de Administración</t>
  </si>
  <si>
    <t>Restauración realizada</t>
  </si>
  <si>
    <t>INDICADOR</t>
  </si>
  <si>
    <t>Porcentaje de usuarios atendidos en la Red Estatal de Bibliotecas Públicas</t>
  </si>
  <si>
    <t>Tasa de variación en el número de visitantes a Museos, Sitios Históricos, Zonas Arqueológicas y Festivales que fomenten la identidad y el conocimiento cultural del estado.</t>
  </si>
  <si>
    <t>Porcentaje de actividades culturales dirigidas a migrantes guanajuatenses en EE.UU.</t>
  </si>
  <si>
    <t>Porcentaje de libros vendidos de labor editorial</t>
  </si>
  <si>
    <t>Porcentaje de actividades de fomento a la lectura realizadas</t>
  </si>
  <si>
    <t>Porcentaje de creadores de arte, cultura popular y artistas urbanos apoyados</t>
  </si>
  <si>
    <t>Actividades y eventos de arraigo y fortalecimiento a las tradiciones y arte popular realizados por los Museos del IEC en Operación.</t>
  </si>
  <si>
    <t>PROCESO</t>
  </si>
  <si>
    <t>Promedio de asistentes beneficiados con los programas de difusión artística (cultura en movimiento).</t>
  </si>
  <si>
    <t>(A/B-1)*100 Muestra la variación en el número de visitantes a Museos, Sitios Históricos, Zonas Arqueológicas y Festivales que fomenten la identidad y el conocimiento cultural del estado del año actual respecto al año base 2012.</t>
  </si>
  <si>
    <t>Porcentaje de intervenciones a inmuebles catalogados</t>
  </si>
  <si>
    <t>Porcentaje de sitios arqueológicos intervenidos</t>
  </si>
  <si>
    <t>Porcentaje de espacios culturales intervenidos</t>
  </si>
  <si>
    <t>A(Asistentes a eventos en el año )/B(No. Eventos Culturales cult en el año )*100</t>
  </si>
  <si>
    <t>(A=asistentes en año/B=asistentes en 2012 -1)*100 Muestra la variación porcentual en el número de asistentes a actividades artísticas y culturales en el año de referencia con respecto al año base 2012</t>
  </si>
  <si>
    <t>(A=usuarios beneficiados/B=usuarios benef. en 2012 -1)*100 Muestra la tasa de variación de los usuarios del programa de fomento a la lectura del año de referencia con respecto al año base.</t>
  </si>
  <si>
    <t>TRIMESTRAL</t>
  </si>
  <si>
    <t>Cursos y talleres para bibliotecarios, promotores de lectura, niños narradores y niños escritores.</t>
  </si>
  <si>
    <t>G1001</t>
  </si>
  <si>
    <t>Visitantes atendidos</t>
  </si>
  <si>
    <t>Porcentaje de asistentes a talleres de educación artística no formal, actividades de difusión artística y exposiciones en coordinación con las Casas de Cultura.</t>
  </si>
  <si>
    <t>G2001</t>
  </si>
  <si>
    <t>Martha Guadalupe Saucedo Serrano</t>
  </si>
  <si>
    <t>Tasa de variación de usuarios del programa de fomento a la lectura.</t>
  </si>
  <si>
    <t>Libro publicado y difundido de arte popular</t>
  </si>
  <si>
    <t>Un curso de capacitación</t>
  </si>
  <si>
    <t>Inmuebles intervenidos</t>
  </si>
  <si>
    <t>Equipos de apoyo de Gobierno del Estado coordinados para las actividades operativas y de logística encaminadas a la realización del festival</t>
  </si>
  <si>
    <t>Pago de honorarios, materiales , servicios, ayudas y adquisición de bienes por la operación y mantenimiento de  recintos culturales, foros, taquiilas y otros para la realización del Festival</t>
  </si>
  <si>
    <t>Proyectos artísticos de Guanajuato seleccionados en la programación oficial del FIC</t>
  </si>
  <si>
    <t>Equipos de apoyo coordinados</t>
  </si>
  <si>
    <t>Programa autorizado</t>
  </si>
  <si>
    <t>Proyectos artísticos seleccionados</t>
  </si>
  <si>
    <t>Actividades Culturales alternativas en los sitios arqueológicos (Reporte de actividades de exposiciones itinerantes  dentro de los sitios arqueológicos  y  talleres interactivos en coordinación con otras  instituciones privadas y de gobierno)</t>
  </si>
  <si>
    <t>Exposiciones itinerantes y talleres interactivos realizados</t>
  </si>
  <si>
    <t>Exposiciones permanentes realizadas</t>
  </si>
  <si>
    <t>Consultas digitales realizadas.</t>
  </si>
  <si>
    <t>Participantes del Festival</t>
  </si>
  <si>
    <t>Museo operando</t>
  </si>
  <si>
    <t>Elaboración de  Estados Financieros del IEC</t>
  </si>
  <si>
    <t>Realizar pagos de nómina y sus registros contables</t>
  </si>
  <si>
    <t>Realizar traslado de personal dentro y fuera del estado a eventos culturales</t>
  </si>
  <si>
    <t>Solicitudes atendidas con adquisiciones de bienes y materiales en las áreas del IEC</t>
  </si>
  <si>
    <t>Estados Financieros elaborados</t>
  </si>
  <si>
    <t>Pagos de Nómina Realizados</t>
  </si>
  <si>
    <t>transportes realizados</t>
  </si>
  <si>
    <t>Solicitudes atendidas</t>
  </si>
  <si>
    <t>A=Estados financieros</t>
  </si>
  <si>
    <t>A=Pagos de nómina</t>
  </si>
  <si>
    <t>A=Traslados</t>
  </si>
  <si>
    <t>A=solicitudes</t>
  </si>
  <si>
    <t>Actividades y eventos de arraigo y fortalecimiento a las tradiciones y arte popular realizados Sitios Arqueológicos en Operación.</t>
  </si>
  <si>
    <t>Tasa de variación en el número de asistentes a actividades artísticas y culturales</t>
  </si>
  <si>
    <t>Maria Adriana Camarena de Obeso</t>
  </si>
  <si>
    <t xml:space="preserve">Directora General </t>
  </si>
  <si>
    <t>Centro de las Artes de Guanajuato, en Salamanca intervenido</t>
  </si>
  <si>
    <t>Tasa de prevalencia delictiva por cada cien mil habitantes de 18 años y más</t>
  </si>
  <si>
    <t>FIN</t>
  </si>
  <si>
    <t>Seguimiento realizado</t>
  </si>
  <si>
    <t>Número de  convenios  en materia jurídica atendidos</t>
  </si>
  <si>
    <t>Convenios en materia Jurídica realizados</t>
  </si>
  <si>
    <t>COMPONENTE</t>
  </si>
  <si>
    <t>Actividades de difusión artística y animación lectora dirigidas a alumnos de nivel básico y medio superior.</t>
  </si>
  <si>
    <t>Proyectos artísticos apoyados</t>
  </si>
  <si>
    <t>Actividades de difusión artística realizadas</t>
  </si>
  <si>
    <t>Espectáculos Culturales y artísticos convenidos</t>
  </si>
  <si>
    <t>Espacios culturales municipales en funcionamiento.</t>
  </si>
  <si>
    <t>Espacios culturales municipales funcionando</t>
  </si>
  <si>
    <t>Formación especializada a promotores e instructores de las casas de cultura.</t>
  </si>
  <si>
    <t>Sitios arqueológicos intervenidos</t>
  </si>
  <si>
    <t>Actividades y eventos realizados</t>
  </si>
  <si>
    <t>Coordinación de museos</t>
  </si>
  <si>
    <t>Museos del IEC coordinados</t>
  </si>
  <si>
    <t>Operación de Museo Casa Diego Rivera</t>
  </si>
  <si>
    <t>Operación de Museo del Pueblo de Guanajuato</t>
  </si>
  <si>
    <t>Operación de Museo Conde Rul</t>
  </si>
  <si>
    <t>Operación de Museo Palacio de los Poderes</t>
  </si>
  <si>
    <t>Operación Museo Olga Costa-José Chávez Morado</t>
  </si>
  <si>
    <t>Operación Museo Hermenegildo Bustos</t>
  </si>
  <si>
    <t>Operación Museo José y Tomás Chávez Morado</t>
  </si>
  <si>
    <t>Bibliotecas públicas en funcionamiento.</t>
  </si>
  <si>
    <t>Bibliotecas públicas funcionando.</t>
  </si>
  <si>
    <t>Programa cultural realizado</t>
  </si>
  <si>
    <t>Festival Madonnari realizado</t>
  </si>
  <si>
    <t>Curso o taller de arte popular</t>
  </si>
  <si>
    <t>Espacios culturales adecuados y/o equipados</t>
  </si>
  <si>
    <t>Solicitudes de apoyo de equipamiento recibidas por parte de las casas de la cultura.</t>
  </si>
  <si>
    <t>Solicitudes recibidas</t>
  </si>
  <si>
    <t>Espacios culturales municipales (casas de cultura) apoyados con la adquisición de equipo (audio, iluminación, instrumentos musicales, entre otros) para la realización de actividades de promoción, difusión y educación artística.</t>
  </si>
  <si>
    <t>Espacios culturales municipales equipados</t>
  </si>
  <si>
    <t>Del 1 de Enero al 31 de Marzo de 2020</t>
  </si>
  <si>
    <t>A=Población total víctima de delitos/Población de 18 años o más mitad del año calendario por cada 100,000 habitantes</t>
  </si>
  <si>
    <t>Seguimiento de metas trimestral a cargo del Instituto Estatal de la Cultura.</t>
  </si>
  <si>
    <t>A/B</t>
  </si>
  <si>
    <t>Campañas de difusión de actividades culturales</t>
  </si>
  <si>
    <t>Campañas de difusión Institucional realizadas</t>
  </si>
  <si>
    <t>Campañas de difusión institucional realizadas</t>
  </si>
  <si>
    <t>G1312</t>
  </si>
  <si>
    <t>OPERACIÓN DEL ÓRGANO DE CONTROL INTERNO</t>
  </si>
  <si>
    <t>Metas Internas</t>
  </si>
  <si>
    <t>Proceso</t>
  </si>
  <si>
    <t>Revisiones por segmento específico o en seguimiento</t>
  </si>
  <si>
    <t>Revisiones realizadas</t>
  </si>
  <si>
    <t>Otorgamiento de Capacitaciones</t>
  </si>
  <si>
    <t>Capacitaciones otorgadas</t>
  </si>
  <si>
    <t>Otorgamiento de Asesorias</t>
  </si>
  <si>
    <t>Asesorias otorgadas</t>
  </si>
  <si>
    <t>Participación en la celebración de los actos de entrega recepción celebrado en las dependencias y entidades</t>
  </si>
  <si>
    <t>Asistencias realizadas</t>
  </si>
  <si>
    <t>Procesos de sustanciación y resolución archivados, determinados con Procedimiento de Responsabilidad por conductas no graves, o turnados a las autoridades competentes.</t>
  </si>
  <si>
    <t>Resoluciones emitidas</t>
  </si>
  <si>
    <t>Análisis de estados finacieros presentados por las entidades de la Administración Pública</t>
  </si>
  <si>
    <t>Ejecución de las auditorias autorizadas en el ejercicio presupuestal..</t>
  </si>
  <si>
    <t>Auditorias realizadas</t>
  </si>
  <si>
    <t>Procesos de investigación iniciados en seguimiento de auditorias, denuncias, oficio, o cualquier otro insumo.</t>
  </si>
  <si>
    <t>Investigaciones realizadas</t>
  </si>
  <si>
    <t>Asistencia a las sesiones de Órganos de Gobierno y colegiados</t>
  </si>
  <si>
    <t>Capacitación y promoción cultural para el sector edducativo.</t>
  </si>
  <si>
    <t>Actividades de capacitación y  difusión artística realizadas</t>
  </si>
  <si>
    <t>Capacitación en pedagogía de las artes y fomento a la lectura, dirigida a docentes.</t>
  </si>
  <si>
    <t>Difusión artística realizada dentro del festival cervantido  (artes escenicas, actividades académicas y artes visuales)</t>
  </si>
  <si>
    <t>Apoyo en la programación y operación del FIC a través de proyectos artísticos</t>
  </si>
  <si>
    <t>Espectáculos culturales en los municipios del estado: música (tradicional, contemporánea, jazz, rock, flamenco, tango); danza (contemporánea, folclórica, clásica) y teatro.</t>
  </si>
  <si>
    <t>Q3209</t>
  </si>
  <si>
    <t>PROGRAMACIÓN ARTÍSTICA EN TEATROS</t>
  </si>
  <si>
    <t>Actividades artísticas y culturales: música, danza, teatro y exposiciones, en los Teatros operados por el Instituto Estatal de la Cultura</t>
  </si>
  <si>
    <t>Eventos realizados</t>
  </si>
  <si>
    <t>Q3210</t>
  </si>
  <si>
    <t>FESTIVAL DE MÚSICA BARROCA</t>
  </si>
  <si>
    <t>Festival de música mediante el desarrollo de Actividades orientadas a la promoción de la música barroca</t>
  </si>
  <si>
    <t>Festival realizado</t>
  </si>
  <si>
    <t>Difusión artistica realizada en los municipios (espectaculos culturales)</t>
  </si>
  <si>
    <t>Contratos por arrendamiento del Teatro Cervantes, Juarez y Teatro de la Ciudad de Purísima.</t>
  </si>
  <si>
    <t>Elaboración de Convenios para la captación de espectáculos culturales y artísticos conforme la aplicación del esquema de colaboración por participación en materia de Difusión Cultural y Artística. Presentaciones de eventos artísticos y culturales en los Teatros Cervantes, Juárez y Teatro de la Ciudad de Purísima en colaboración con instancias públicas y privadas, convenidas/realizadas.</t>
  </si>
  <si>
    <t>Mantenimiento de los inmuebles de conformidad al calendario anual reportadas</t>
  </si>
  <si>
    <t>Mantenimiento realizado</t>
  </si>
  <si>
    <t>Casas de la cultura que operan con apoyo del IEC.</t>
  </si>
  <si>
    <t>Apoyos anuales otorgados.</t>
  </si>
  <si>
    <t>Acompañamiento para la planeación y seguimiento de las actividades en casas de cultura.</t>
  </si>
  <si>
    <t>Acompañamientos mensuales realizados.</t>
  </si>
  <si>
    <t>Seguimiento mensual de las actividades realizadas por las casas de cultura.</t>
  </si>
  <si>
    <t>Estadísticas elaboradas.</t>
  </si>
  <si>
    <t>Mantenimiento, restauración y consolidación de sitios arqueologicos, que pueden derivar en actividades de investigación</t>
  </si>
  <si>
    <t>Centros de atención a visitantes de cinco zonas arqueológicas operando para su visita, con la instalación de exposiciones permanentes que requieren actividades de mantenimiento y conservación.</t>
  </si>
  <si>
    <t>Difusión del patrimonio arqueológico del Estado de Guanajuato.(Reporte de actividades de presentaciones, charlas y conferencias en coordinación con otras  instituciones privadas y de gobierno)</t>
  </si>
  <si>
    <t>Presentación, charlas y conferencias</t>
  </si>
  <si>
    <t>Presentaciones de actividades culturales, especialmente para niños, cuentacuentos, títeres, teatro infantil, entre otros</t>
  </si>
  <si>
    <t>Talleres para niños y jóvenes de: dibujo, pintura, madonnari, cartonería, mascaras, entre otros.</t>
  </si>
  <si>
    <t>Eventos culturales realizados de: conferencias, presentaciones de libros, audiovisuales, visitas guiadas, otros.</t>
  </si>
  <si>
    <t>Eventos culturales realizados</t>
  </si>
  <si>
    <t>Realizar un programa expositivo considerando el tipo de acervo de los museos, su rotación en sala y la difusión entre el público por diversos medios.</t>
  </si>
  <si>
    <t>Gestión editorial para la publicación de obras literarias (cuento, poesía , novela y ensayo), investigaciones en patrimonio cultural, arte y cultura, culturales, historia, de autores guanajuatense o temas de Guanajuato</t>
  </si>
  <si>
    <t>Acciones editoriales realizadas</t>
  </si>
  <si>
    <t>Participación en ferias de libro</t>
  </si>
  <si>
    <t>Ferias de libros en las que se participa</t>
  </si>
  <si>
    <t>Actividades de promoción y difusión de productos editoriales</t>
  </si>
  <si>
    <t>Presentaciones realizadas de productos editoriales</t>
  </si>
  <si>
    <t>Vinculación de los escritores guanajuatenses, resultantes de los programas de formación con el mercado editorial</t>
  </si>
  <si>
    <t>Libros publicados por autores, producto de programas de formación</t>
  </si>
  <si>
    <t>Publicación de catálogos de exposiciones temporales realizadas en los museos del IECG</t>
  </si>
  <si>
    <t>Catálogos impresos</t>
  </si>
  <si>
    <t>Promoción de la lectura en bibliotecas y espacios públicos</t>
  </si>
  <si>
    <t>Programa Realizado.</t>
  </si>
  <si>
    <t>Actividades de animación lectora en espacios temporales habilitados en plazas públicas. Talleres de comprensión y animación lectora, cuentacuentos, lecturas en voz alta y presentaciones de libro</t>
  </si>
  <si>
    <t>Préstamos internos y externos de libros en la Biblioteca Central Estatal.</t>
  </si>
  <si>
    <t>Préstamos realizadas.</t>
  </si>
  <si>
    <t>Uso de las tecnologías de la información.</t>
  </si>
  <si>
    <t>Actividades de fomento a la lectura,</t>
  </si>
  <si>
    <t>Cursos y talleres realizados.</t>
  </si>
  <si>
    <t>Actividades conmemorativas y eventos especiales en bibliotecas públicas, organizadas por el IEC.</t>
  </si>
  <si>
    <t>Compra de acervo bibliográfico.</t>
  </si>
  <si>
    <t>Bibliotecas públicas con ampliación de acervo.</t>
  </si>
  <si>
    <t>Asesoría para la elaboración de planes de trabajo y programación, revisión de material bibliográfico y del espacio de las bibliotecas públicas del estado.</t>
  </si>
  <si>
    <t>Bibliotecas atendidas.</t>
  </si>
  <si>
    <t>Seguimiento mensual de consultas y usuarios de las bibliotecas públicas.</t>
  </si>
  <si>
    <t>Difusión de la historia y tradiciones guanajuatenses encaminada a fortalecer la identidad cultural de los migrantes en Estados Unidos (cursos, talleres y conferencias)</t>
  </si>
  <si>
    <t>Actividades de formación y difusión cultural dirigidas a la comunidad migrante.</t>
  </si>
  <si>
    <t>Programas de intercambio artístico y cultural con guanajuatenses que radican en el estado y en el extranjero.</t>
  </si>
  <si>
    <t>Programas realizados.</t>
  </si>
  <si>
    <t>Realización del Festival Madonnari</t>
  </si>
  <si>
    <t>Investigación de patrimonio cultural guanajuatense sobre arte popular, para su publicación y difusión</t>
  </si>
  <si>
    <t>Realización de concursos de arte y cultura popular guanajuatense</t>
  </si>
  <si>
    <t>Cursos de expresiones urbanas comunitarias en las disciplinas de: Música, Teatro, Artes Visuales y Danza Urbana.</t>
  </si>
  <si>
    <t>Niñas, niños, adolescentes y jóvenes capacitados</t>
  </si>
  <si>
    <t>Festival Madonnari 2020, décima segunda edición.</t>
  </si>
  <si>
    <t>Formación musical bajo el sistema sustentable "Orgullo Musical Guanajuato", dirigido a niñas, niños, adolescentes y jóvenes del estado de Guanajuato.</t>
  </si>
  <si>
    <t>Formación de agrupaciones de bandas, orquestas sinfónicas y ensambles vocales</t>
  </si>
  <si>
    <t>Capacitación a alumnos en Orquestas sinfónicas mediante el aprendizaje y desarrollo musical continuo.</t>
  </si>
  <si>
    <t>Capacitación a alumnos en ensambles vocales (coros)</t>
  </si>
  <si>
    <t>Capacitación especializada en pedagogía y procesos comunitarios a directores, instructores y capacitación de alto rendimiento a alumnos sobresalientes del sistema musical</t>
  </si>
  <si>
    <t>Alumnos, instructores capacitados</t>
  </si>
  <si>
    <t>Realizar diez conciertos sinfónicos y ensambles vocales en los municipios del estado</t>
  </si>
  <si>
    <t>Asistentes a los conciertos</t>
  </si>
  <si>
    <t>Programa Nacional de Teatro Escolar 2019-2020 (INBAL 2019).</t>
  </si>
  <si>
    <t>Programa Nacional de Teatro realizado</t>
  </si>
  <si>
    <t>Realización de presentaciones artísticas y culturales para niñas, niños y adolescentes de Guanajuato</t>
  </si>
  <si>
    <t>Presentaciones Artísticas y Culturales realizadas</t>
  </si>
  <si>
    <t>Festival del Cómic en la Biblioteca Central Estatal Wigberto Jiménez Moreno en León (PAICE 2019).</t>
  </si>
  <si>
    <t>Festival de cómic realizado</t>
  </si>
  <si>
    <t>Terminación de la rehabilitación y mantenimiento de la Biblioteca Central Estatal Wigberto Jiménez Moreno en León (PAICE 2019).</t>
  </si>
  <si>
    <t>Rehabilitación y mantenimiento realizado</t>
  </si>
  <si>
    <t>Q3212</t>
  </si>
  <si>
    <t>CULTURA COMUNITARIA PARA LA PAZ</t>
  </si>
  <si>
    <t>Formación artística en zonas de atención prioritaria. Talleres continuos enfocados en una disciplina artística: música, danza, teatro y artes visuales</t>
  </si>
  <si>
    <t>Talleres realizados</t>
  </si>
  <si>
    <t>Q3232</t>
  </si>
  <si>
    <t>PROGRAMA CULTURAL VIRTUAL</t>
  </si>
  <si>
    <t>Plataforma digital de difusión cultural de materiales referentes al arte y cultura del estado de Guanajuato para alumnos y maestros de nivel básico</t>
  </si>
  <si>
    <t>Plataforma desarrollada operando</t>
  </si>
  <si>
    <t>Plataforma digital con libros electrónicos dirigidos a estudiantes de nivel medio superior y superior</t>
  </si>
  <si>
    <t>Plataforma adquirida operando</t>
  </si>
  <si>
    <t>Apoyo para realizar concursos de arte popular y artesanías: Cocina chichimeca, dulces regionales, alfeñiques y catrinas, huapango, cacahuate, camote y garbanzo,  piñatas, pastorela y torito.</t>
  </si>
  <si>
    <t>Concursos apoyados</t>
  </si>
  <si>
    <t>Q3211</t>
  </si>
  <si>
    <t>PROGRAMA DE APOYOS Y ESTÍMULOS A LA CREACIÓN, DESARROLLO, FORMACIÓN , PRODUCCIÓN, EXPERIMENTACIÓN, CIRCULACIÓN Y DIFUSIÓN DEL ARTE Y LA CULTURA DEL ESTADO DE GTO</t>
  </si>
  <si>
    <t>Apoyos que incentiven los procesos de experimentación, investigación, creación y producción en las artes, que abonen a la profesionalización de los artistas y creadores del estado.</t>
  </si>
  <si>
    <t>Apoyos otorgados</t>
  </si>
  <si>
    <t>Presentación escénica de danza y obra treatral realizada por alumnos de diplomados ofertados por el IEC</t>
  </si>
  <si>
    <t>Formación de talentos artísticos en la escuela de Arte Experimental</t>
  </si>
  <si>
    <t>Difusión e Investigación del patrimonio cultural tangible de la entidad.</t>
  </si>
  <si>
    <t>Capacitación en expresiones urbanas comunitarias, para el desarrollo de personas jóvenes, adolescentes, niñas y niños interesados en las artes urbanas en el estado de Guanajuato</t>
  </si>
  <si>
    <t>Cursos de especialización en pedagogía teatral y de realización cinematográfica, talleres de montaje en danza contemporánea y producción escénica, tutorías en gráfica tradicional y contemporánea, diplomados danza clásica y contemporánea  y residencias de especialización artística realizados</t>
  </si>
  <si>
    <t>Cursos y talleres de especialización artística realizados</t>
  </si>
  <si>
    <t>Actividades (presentaciones artísticas de artistas de talla nacional y compañías teatrales, lecturas en voz alta y exposiciones de reconocidos artistas plásticos), cursos de iniciación a la gráfica de nivelación en danza clásica y talleres de iniciación en artes plásticas de capacitación artística no formal.</t>
  </si>
  <si>
    <t>Intervención de inmuebles catalogados</t>
  </si>
  <si>
    <t>Diplomado de la Pintura Mural a los retablos en el estado de Guanajuato.</t>
  </si>
  <si>
    <t>Curso</t>
  </si>
  <si>
    <t>Edición y publicación de una Guía Histórica y Cultural de las Capillas familiares de la identidad.</t>
  </si>
  <si>
    <t>Guía</t>
  </si>
  <si>
    <t>Rehabilitación, adecuación y equipamiento del Centro de las Artes de Guanajuato, en Salamanca</t>
  </si>
  <si>
    <t>Rehabilitación de espacios interiores (patio central) del Claustro Mayor, municipio de Salamanca</t>
  </si>
  <si>
    <t>Realizar un programa con actividades académicas y eventos artísticos en el Claustro Mayor, municipio de Salamanca</t>
  </si>
  <si>
    <t>Programa académico y artístico desarrollado</t>
  </si>
  <si>
    <t>Continuación de la rehabilitación de espacios interiores en el Claustro Mayor en el municipio de Salamanca  (Refrendo)</t>
  </si>
  <si>
    <t>Espacio Rehabilitado</t>
  </si>
  <si>
    <t>Agenda Cultural y Artísitica de Centro de las Artes de Guanajuato</t>
  </si>
  <si>
    <t>Restauración del templo del Perdón, municipio de Manuel Doblado (restauración de fachada principal).</t>
  </si>
  <si>
    <t>Restauración del templo de Santiago Apóstol, municipio de Tarandacuao (restauración de fachadas del templo parroquial).</t>
  </si>
  <si>
    <t>Reintegración de Pintura Mural en la nave, el coro y sotocoro de la Parroquia de San José municipio de San José Iturbide.</t>
  </si>
  <si>
    <t>Restitución realizada</t>
  </si>
  <si>
    <t>Continuación de la Primera Etapa de Restauración del templo de San Jerónimo en San Jerónimo de Araceo, en Valle de Santiago.</t>
  </si>
  <si>
    <t>Continuación de la Intervención de la Parroquia de San Miguel Arcángel en el municipio de Tarimoro</t>
  </si>
  <si>
    <t>Intervención realizada</t>
  </si>
  <si>
    <t>Continuación de la intervención en la torre del Templo del Carmen en Celaya (FOREMOBA 2019)</t>
  </si>
  <si>
    <t>Continuación de trabajos en azoteas de la Parroquia de Nuestra Señora de los Dolores en Dolores Hidalgo C.I.N (FOREMOBA 2019)</t>
  </si>
  <si>
    <t>Centro de Atención a Visitantes Operando en zona Arqueológica Cañada de la Virgen en San Miguel de Allende</t>
  </si>
  <si>
    <t>Acciones de preservación de la zona Arqueológica Cañada de la Virgen en San Miguel de Allende</t>
  </si>
  <si>
    <t>Centro de atención a visitantes operando en la zona arqueológica El Cóporo en Ocampo</t>
  </si>
  <si>
    <t>Acciones de preservación de la zona arqueológica El Cóporo en Ocampo</t>
  </si>
  <si>
    <t>Difusión de la zona arqueológica El Cóporo en Ocampo</t>
  </si>
  <si>
    <t>Campaña de difusión realizada</t>
  </si>
  <si>
    <t>Acciones de preservación de la Zona Arqueológica Cerro de los Remedios en Comonfort</t>
  </si>
  <si>
    <t>Centro de atención a visitantes operando el Sitio Arqueológico Plazuelas en Pénjamo</t>
  </si>
  <si>
    <t>Acciones de preservación de la zona arqueológica Plazuelas en Pénjamo</t>
  </si>
  <si>
    <t>Difusión de la zona arqueológica Plazuelas en Pénjamo</t>
  </si>
  <si>
    <t>Centro de atención a visitantes operando el Sitio Arqueológico Peralta en Abasolo</t>
  </si>
  <si>
    <t>Acciones de preservación de la Zona Arqueológica Peralta en Abasolo</t>
  </si>
  <si>
    <t>Difusión de la zona arqueológica Peralta en Abasolo</t>
  </si>
  <si>
    <t>Centro de atención a visitantes operando en la zona arqueológica Arroyo seco en Victoria</t>
  </si>
  <si>
    <t>Acciones de preservación de la zona arqueológica Arroyo seco en Victoria</t>
  </si>
  <si>
    <t>Difusión de la zona arqueológica Arroyo Seco en Victoria</t>
  </si>
  <si>
    <t>Intervenciones con obra y equipamiento en espacios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</si>
</sst>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rgb="FF333333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6" applyNumberFormat="0" applyFont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8" fillId="0" borderId="0"/>
    <xf numFmtId="43" fontId="23" fillId="0" borderId="0" applyFont="0" applyFill="0" applyBorder="0" applyAlignment="0" applyProtection="0"/>
  </cellStyleXfs>
  <cellXfs count="11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/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8" fontId="8" fillId="0" borderId="0" xfId="116" applyNumberFormat="1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43" fontId="9" fillId="0" borderId="0" xfId="116" applyFont="1" applyFill="1" applyAlignment="1" applyProtection="1">
      <protection locked="0"/>
    </xf>
    <xf numFmtId="10" fontId="9" fillId="0" borderId="0" xfId="9" applyNumberFormat="1" applyFont="1" applyFill="1" applyAlignment="1" applyProtection="1">
      <protection locked="0"/>
    </xf>
    <xf numFmtId="9" fontId="8" fillId="0" borderId="0" xfId="9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8" fontId="9" fillId="0" borderId="0" xfId="0" applyNumberFormat="1" applyFont="1" applyFill="1" applyAlignment="1" applyProtection="1">
      <protection locked="0"/>
    </xf>
    <xf numFmtId="43" fontId="8" fillId="0" borderId="0" xfId="116" applyFont="1" applyFill="1" applyAlignment="1" applyProtection="1">
      <protection locked="0"/>
    </xf>
    <xf numFmtId="10" fontId="8" fillId="0" borderId="0" xfId="9" applyNumberFormat="1" applyFont="1" applyFill="1" applyAlignment="1" applyProtection="1"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protection locked="0"/>
    </xf>
    <xf numFmtId="0" fontId="14" fillId="0" borderId="0" xfId="0" applyFont="1" applyFill="1"/>
    <xf numFmtId="168" fontId="0" fillId="0" borderId="0" xfId="2" applyNumberFormat="1" applyFont="1" applyFill="1" applyAlignment="1" applyProtection="1"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5" fillId="0" borderId="15" xfId="0" applyFont="1" applyFill="1" applyBorder="1" applyAlignment="1">
      <alignment horizontal="right" vertical="center" wrapText="1"/>
    </xf>
    <xf numFmtId="0" fontId="15" fillId="0" borderId="15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13" xfId="0" applyFont="1" applyFill="1" applyBorder="1"/>
    <xf numFmtId="43" fontId="15" fillId="0" borderId="13" xfId="0" applyNumberFormat="1" applyFont="1" applyFill="1" applyBorder="1"/>
    <xf numFmtId="0" fontId="15" fillId="0" borderId="0" xfId="0" applyFont="1" applyFill="1"/>
    <xf numFmtId="0" fontId="21" fillId="0" borderId="0" xfId="0" applyFont="1" applyFill="1" applyAlignment="1" applyProtection="1">
      <alignment horizontal="left"/>
      <protection locked="0"/>
    </xf>
    <xf numFmtId="43" fontId="14" fillId="0" borderId="0" xfId="2" applyFont="1" applyFill="1"/>
    <xf numFmtId="0" fontId="12" fillId="0" borderId="0" xfId="0" applyFont="1" applyFill="1" applyBorder="1" applyAlignment="1">
      <alignment horizontal="right"/>
    </xf>
    <xf numFmtId="0" fontId="12" fillId="0" borderId="3" xfId="0" applyNumberFormat="1" applyFont="1" applyFill="1" applyBorder="1" applyAlignment="1" applyProtection="1">
      <protection locked="0"/>
    </xf>
    <xf numFmtId="0" fontId="14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8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43" fontId="14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10" fontId="8" fillId="0" borderId="0" xfId="20" applyNumberFormat="1" applyFont="1" applyFill="1" applyAlignment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protection locked="0"/>
    </xf>
    <xf numFmtId="2" fontId="0" fillId="0" borderId="0" xfId="0" applyNumberFormat="1" applyFill="1" applyAlignment="1" applyProtection="1">
      <protection locked="0"/>
    </xf>
    <xf numFmtId="9" fontId="8" fillId="0" borderId="0" xfId="20" applyNumberFormat="1" applyFont="1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9" fontId="8" fillId="0" borderId="0" xfId="20" applyFont="1" applyFill="1" applyAlignment="1" applyProtection="1">
      <protection locked="0"/>
    </xf>
    <xf numFmtId="9" fontId="8" fillId="0" borderId="0" xfId="9" applyNumberFormat="1" applyFont="1" applyFill="1" applyAlignment="1" applyProtection="1">
      <protection locked="0"/>
    </xf>
    <xf numFmtId="2" fontId="0" fillId="0" borderId="0" xfId="0" applyNumberFormat="1" applyFont="1" applyFill="1" applyAlignment="1" applyProtection="1">
      <protection locked="0"/>
    </xf>
    <xf numFmtId="1" fontId="0" fillId="0" borderId="0" xfId="0" applyNumberFormat="1" applyFont="1" applyFill="1" applyAlignment="1" applyProtection="1">
      <protection locked="0"/>
    </xf>
    <xf numFmtId="12" fontId="0" fillId="0" borderId="0" xfId="2" applyNumberFormat="1" applyFont="1" applyFill="1" applyAlignment="1" applyProtection="1">
      <protection locked="0"/>
    </xf>
    <xf numFmtId="0" fontId="12" fillId="0" borderId="0" xfId="21" applyFont="1" applyFill="1" applyBorder="1" applyAlignment="1">
      <alignment horizontal="center" vertical="center" wrapText="1"/>
    </xf>
    <xf numFmtId="0" fontId="24" fillId="0" borderId="0" xfId="0" applyFont="1" applyFill="1"/>
    <xf numFmtId="0" fontId="12" fillId="0" borderId="13" xfId="2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43" fontId="0" fillId="0" borderId="0" xfId="2" applyFont="1" applyFill="1" applyAlignment="1" applyProtection="1">
      <protection locked="0"/>
    </xf>
    <xf numFmtId="43" fontId="12" fillId="0" borderId="0" xfId="2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49" fontId="12" fillId="0" borderId="3" xfId="0" applyNumberFormat="1" applyFont="1" applyFill="1" applyBorder="1" applyAlignment="1" applyProtection="1">
      <alignment wrapText="1"/>
      <protection locked="0"/>
    </xf>
    <xf numFmtId="49" fontId="0" fillId="0" borderId="3" xfId="0" applyNumberForma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3" xfId="2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21" applyFont="1" applyFill="1" applyBorder="1" applyAlignment="1">
      <alignment horizontal="center" vertical="center" wrapText="1"/>
    </xf>
    <xf numFmtId="0" fontId="12" fillId="0" borderId="8" xfId="2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horizontal="center" vertical="center" wrapText="1"/>
    </xf>
    <xf numFmtId="0" fontId="12" fillId="0" borderId="15" xfId="2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Fill="1" applyAlignment="1">
      <alignment horizontal="left"/>
    </xf>
    <xf numFmtId="0" fontId="15" fillId="0" borderId="5" xfId="0" applyFont="1" applyFill="1" applyBorder="1" applyAlignment="1">
      <alignment horizontal="left" vertical="center" wrapText="1" indent="3"/>
    </xf>
    <xf numFmtId="0" fontId="15" fillId="0" borderId="8" xfId="0" applyFont="1" applyFill="1" applyBorder="1" applyAlignment="1">
      <alignment horizontal="left" vertical="center" wrapText="1" indent="3"/>
    </xf>
    <xf numFmtId="49" fontId="20" fillId="0" borderId="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</cellXfs>
  <cellStyles count="250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9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4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4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46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0" t="s">
        <v>0</v>
      </c>
      <c r="B2" s="90"/>
      <c r="C2" s="90"/>
      <c r="D2" s="90"/>
      <c r="E2" s="13" t="e">
        <f>#REF!</f>
        <v>#REF!</v>
      </c>
    </row>
    <row r="3" spans="1:5" x14ac:dyDescent="0.25">
      <c r="A3" s="90" t="s">
        <v>2</v>
      </c>
      <c r="B3" s="90"/>
      <c r="C3" s="90"/>
      <c r="D3" s="90"/>
      <c r="E3" s="13" t="e">
        <f>#REF!</f>
        <v>#REF!</v>
      </c>
    </row>
    <row r="4" spans="1:5" x14ac:dyDescent="0.25">
      <c r="A4" s="90" t="s">
        <v>1</v>
      </c>
      <c r="B4" s="90"/>
      <c r="C4" s="90"/>
      <c r="D4" s="90"/>
      <c r="E4" s="14"/>
    </row>
    <row r="5" spans="1:5" x14ac:dyDescent="0.25">
      <c r="A5" s="90" t="s">
        <v>70</v>
      </c>
      <c r="B5" s="90"/>
      <c r="C5" s="90"/>
      <c r="D5" s="90"/>
      <c r="E5" t="s">
        <v>68</v>
      </c>
    </row>
    <row r="6" spans="1:5" x14ac:dyDescent="0.25">
      <c r="A6" s="6"/>
      <c r="B6" s="6"/>
      <c r="C6" s="95" t="s">
        <v>3</v>
      </c>
      <c r="D6" s="95"/>
      <c r="E6" s="1">
        <v>2013</v>
      </c>
    </row>
    <row r="7" spans="1:5" x14ac:dyDescent="0.25">
      <c r="A7" s="91" t="s">
        <v>66</v>
      </c>
      <c r="B7" s="89" t="s">
        <v>6</v>
      </c>
      <c r="C7" s="85" t="s">
        <v>8</v>
      </c>
      <c r="D7" s="85"/>
      <c r="E7" s="8" t="e">
        <f>#REF!</f>
        <v>#REF!</v>
      </c>
    </row>
    <row r="8" spans="1:5" x14ac:dyDescent="0.25">
      <c r="A8" s="91"/>
      <c r="B8" s="89"/>
      <c r="C8" s="85" t="s">
        <v>10</v>
      </c>
      <c r="D8" s="85"/>
      <c r="E8" s="8" t="e">
        <f>#REF!</f>
        <v>#REF!</v>
      </c>
    </row>
    <row r="9" spans="1:5" x14ac:dyDescent="0.25">
      <c r="A9" s="91"/>
      <c r="B9" s="89"/>
      <c r="C9" s="85" t="s">
        <v>12</v>
      </c>
      <c r="D9" s="85"/>
      <c r="E9" s="8" t="e">
        <f>#REF!</f>
        <v>#REF!</v>
      </c>
    </row>
    <row r="10" spans="1:5" x14ac:dyDescent="0.25">
      <c r="A10" s="91"/>
      <c r="B10" s="89"/>
      <c r="C10" s="85" t="s">
        <v>14</v>
      </c>
      <c r="D10" s="85"/>
      <c r="E10" s="8" t="e">
        <f>#REF!</f>
        <v>#REF!</v>
      </c>
    </row>
    <row r="11" spans="1:5" x14ac:dyDescent="0.25">
      <c r="A11" s="91"/>
      <c r="B11" s="89"/>
      <c r="C11" s="85" t="s">
        <v>16</v>
      </c>
      <c r="D11" s="85"/>
      <c r="E11" s="8" t="e">
        <f>#REF!</f>
        <v>#REF!</v>
      </c>
    </row>
    <row r="12" spans="1:5" x14ac:dyDescent="0.25">
      <c r="A12" s="91"/>
      <c r="B12" s="89"/>
      <c r="C12" s="85" t="s">
        <v>18</v>
      </c>
      <c r="D12" s="85"/>
      <c r="E12" s="8" t="e">
        <f>#REF!</f>
        <v>#REF!</v>
      </c>
    </row>
    <row r="13" spans="1:5" x14ac:dyDescent="0.25">
      <c r="A13" s="91"/>
      <c r="B13" s="89"/>
      <c r="C13" s="85" t="s">
        <v>20</v>
      </c>
      <c r="D13" s="85"/>
      <c r="E13" s="8" t="e">
        <f>#REF!</f>
        <v>#REF!</v>
      </c>
    </row>
    <row r="14" spans="1:5" ht="15.75" thickBot="1" x14ac:dyDescent="0.3">
      <c r="A14" s="91"/>
      <c r="B14" s="4"/>
      <c r="C14" s="86" t="s">
        <v>23</v>
      </c>
      <c r="D14" s="86"/>
      <c r="E14" s="9" t="e">
        <f>#REF!</f>
        <v>#REF!</v>
      </c>
    </row>
    <row r="15" spans="1:5" x14ac:dyDescent="0.25">
      <c r="A15" s="91"/>
      <c r="B15" s="89" t="s">
        <v>25</v>
      </c>
      <c r="C15" s="85" t="s">
        <v>27</v>
      </c>
      <c r="D15" s="85"/>
      <c r="E15" s="8" t="e">
        <f>#REF!</f>
        <v>#REF!</v>
      </c>
    </row>
    <row r="16" spans="1:5" x14ac:dyDescent="0.25">
      <c r="A16" s="91"/>
      <c r="B16" s="89"/>
      <c r="C16" s="85" t="s">
        <v>29</v>
      </c>
      <c r="D16" s="85"/>
      <c r="E16" s="8" t="e">
        <f>#REF!</f>
        <v>#REF!</v>
      </c>
    </row>
    <row r="17" spans="1:5" x14ac:dyDescent="0.25">
      <c r="A17" s="91"/>
      <c r="B17" s="89"/>
      <c r="C17" s="85" t="s">
        <v>31</v>
      </c>
      <c r="D17" s="85"/>
      <c r="E17" s="8" t="e">
        <f>#REF!</f>
        <v>#REF!</v>
      </c>
    </row>
    <row r="18" spans="1:5" x14ac:dyDescent="0.25">
      <c r="A18" s="91"/>
      <c r="B18" s="89"/>
      <c r="C18" s="85" t="s">
        <v>33</v>
      </c>
      <c r="D18" s="85"/>
      <c r="E18" s="8" t="e">
        <f>#REF!</f>
        <v>#REF!</v>
      </c>
    </row>
    <row r="19" spans="1:5" x14ac:dyDescent="0.25">
      <c r="A19" s="91"/>
      <c r="B19" s="89"/>
      <c r="C19" s="85" t="s">
        <v>35</v>
      </c>
      <c r="D19" s="85"/>
      <c r="E19" s="8" t="e">
        <f>#REF!</f>
        <v>#REF!</v>
      </c>
    </row>
    <row r="20" spans="1:5" x14ac:dyDescent="0.25">
      <c r="A20" s="91"/>
      <c r="B20" s="89"/>
      <c r="C20" s="85" t="s">
        <v>37</v>
      </c>
      <c r="D20" s="85"/>
      <c r="E20" s="8" t="e">
        <f>#REF!</f>
        <v>#REF!</v>
      </c>
    </row>
    <row r="21" spans="1:5" x14ac:dyDescent="0.25">
      <c r="A21" s="91"/>
      <c r="B21" s="89"/>
      <c r="C21" s="85" t="s">
        <v>39</v>
      </c>
      <c r="D21" s="85"/>
      <c r="E21" s="8" t="e">
        <f>#REF!</f>
        <v>#REF!</v>
      </c>
    </row>
    <row r="22" spans="1:5" x14ac:dyDescent="0.25">
      <c r="A22" s="91"/>
      <c r="B22" s="89"/>
      <c r="C22" s="85" t="s">
        <v>40</v>
      </c>
      <c r="D22" s="85"/>
      <c r="E22" s="8" t="e">
        <f>#REF!</f>
        <v>#REF!</v>
      </c>
    </row>
    <row r="23" spans="1:5" x14ac:dyDescent="0.25">
      <c r="A23" s="91"/>
      <c r="B23" s="89"/>
      <c r="C23" s="85" t="s">
        <v>42</v>
      </c>
      <c r="D23" s="85"/>
      <c r="E23" s="8" t="e">
        <f>#REF!</f>
        <v>#REF!</v>
      </c>
    </row>
    <row r="24" spans="1:5" ht="15.75" thickBot="1" x14ac:dyDescent="0.3">
      <c r="A24" s="91"/>
      <c r="B24" s="4"/>
      <c r="C24" s="86" t="s">
        <v>44</v>
      </c>
      <c r="D24" s="86"/>
      <c r="E24" s="9" t="e">
        <f>#REF!</f>
        <v>#REF!</v>
      </c>
    </row>
    <row r="25" spans="1:5" ht="15.75" thickBot="1" x14ac:dyDescent="0.3">
      <c r="A25" s="91"/>
      <c r="B25" s="2"/>
      <c r="C25" s="86" t="s">
        <v>46</v>
      </c>
      <c r="D25" s="86"/>
      <c r="E25" s="9" t="e">
        <f>#REF!</f>
        <v>#REF!</v>
      </c>
    </row>
    <row r="26" spans="1:5" x14ac:dyDescent="0.25">
      <c r="A26" s="91" t="s">
        <v>67</v>
      </c>
      <c r="B26" s="89" t="s">
        <v>7</v>
      </c>
      <c r="C26" s="85" t="s">
        <v>9</v>
      </c>
      <c r="D26" s="85"/>
      <c r="E26" s="8" t="e">
        <f>#REF!</f>
        <v>#REF!</v>
      </c>
    </row>
    <row r="27" spans="1:5" x14ac:dyDescent="0.25">
      <c r="A27" s="91"/>
      <c r="B27" s="89"/>
      <c r="C27" s="85" t="s">
        <v>11</v>
      </c>
      <c r="D27" s="85"/>
      <c r="E27" s="8" t="e">
        <f>#REF!</f>
        <v>#REF!</v>
      </c>
    </row>
    <row r="28" spans="1:5" x14ac:dyDescent="0.25">
      <c r="A28" s="91"/>
      <c r="B28" s="89"/>
      <c r="C28" s="85" t="s">
        <v>13</v>
      </c>
      <c r="D28" s="85"/>
      <c r="E28" s="8" t="e">
        <f>#REF!</f>
        <v>#REF!</v>
      </c>
    </row>
    <row r="29" spans="1:5" x14ac:dyDescent="0.25">
      <c r="A29" s="91"/>
      <c r="B29" s="89"/>
      <c r="C29" s="85" t="s">
        <v>15</v>
      </c>
      <c r="D29" s="85"/>
      <c r="E29" s="8" t="e">
        <f>#REF!</f>
        <v>#REF!</v>
      </c>
    </row>
    <row r="30" spans="1:5" x14ac:dyDescent="0.25">
      <c r="A30" s="91"/>
      <c r="B30" s="89"/>
      <c r="C30" s="85" t="s">
        <v>17</v>
      </c>
      <c r="D30" s="85"/>
      <c r="E30" s="8" t="e">
        <f>#REF!</f>
        <v>#REF!</v>
      </c>
    </row>
    <row r="31" spans="1:5" x14ac:dyDescent="0.25">
      <c r="A31" s="91"/>
      <c r="B31" s="89"/>
      <c r="C31" s="85" t="s">
        <v>19</v>
      </c>
      <c r="D31" s="85"/>
      <c r="E31" s="8" t="e">
        <f>#REF!</f>
        <v>#REF!</v>
      </c>
    </row>
    <row r="32" spans="1:5" x14ac:dyDescent="0.25">
      <c r="A32" s="91"/>
      <c r="B32" s="89"/>
      <c r="C32" s="85" t="s">
        <v>21</v>
      </c>
      <c r="D32" s="85"/>
      <c r="E32" s="8" t="e">
        <f>#REF!</f>
        <v>#REF!</v>
      </c>
    </row>
    <row r="33" spans="1:5" x14ac:dyDescent="0.25">
      <c r="A33" s="91"/>
      <c r="B33" s="89"/>
      <c r="C33" s="85" t="s">
        <v>22</v>
      </c>
      <c r="D33" s="85"/>
      <c r="E33" s="8" t="e">
        <f>#REF!</f>
        <v>#REF!</v>
      </c>
    </row>
    <row r="34" spans="1:5" ht="15.75" thickBot="1" x14ac:dyDescent="0.3">
      <c r="A34" s="91"/>
      <c r="B34" s="4"/>
      <c r="C34" s="86" t="s">
        <v>24</v>
      </c>
      <c r="D34" s="86"/>
      <c r="E34" s="9" t="e">
        <f>#REF!</f>
        <v>#REF!</v>
      </c>
    </row>
    <row r="35" spans="1:5" x14ac:dyDescent="0.25">
      <c r="A35" s="91"/>
      <c r="B35" s="89" t="s">
        <v>26</v>
      </c>
      <c r="C35" s="85" t="s">
        <v>28</v>
      </c>
      <c r="D35" s="85"/>
      <c r="E35" s="8" t="e">
        <f>#REF!</f>
        <v>#REF!</v>
      </c>
    </row>
    <row r="36" spans="1:5" x14ac:dyDescent="0.25">
      <c r="A36" s="91"/>
      <c r="B36" s="89"/>
      <c r="C36" s="85" t="s">
        <v>30</v>
      </c>
      <c r="D36" s="85"/>
      <c r="E36" s="8" t="e">
        <f>#REF!</f>
        <v>#REF!</v>
      </c>
    </row>
    <row r="37" spans="1:5" x14ac:dyDescent="0.25">
      <c r="A37" s="91"/>
      <c r="B37" s="89"/>
      <c r="C37" s="85" t="s">
        <v>32</v>
      </c>
      <c r="D37" s="85"/>
      <c r="E37" s="8" t="e">
        <f>#REF!</f>
        <v>#REF!</v>
      </c>
    </row>
    <row r="38" spans="1:5" x14ac:dyDescent="0.25">
      <c r="A38" s="91"/>
      <c r="B38" s="89"/>
      <c r="C38" s="85" t="s">
        <v>34</v>
      </c>
      <c r="D38" s="85"/>
      <c r="E38" s="8" t="e">
        <f>#REF!</f>
        <v>#REF!</v>
      </c>
    </row>
    <row r="39" spans="1:5" x14ac:dyDescent="0.25">
      <c r="A39" s="91"/>
      <c r="B39" s="89"/>
      <c r="C39" s="85" t="s">
        <v>36</v>
      </c>
      <c r="D39" s="85"/>
      <c r="E39" s="8" t="e">
        <f>#REF!</f>
        <v>#REF!</v>
      </c>
    </row>
    <row r="40" spans="1:5" x14ac:dyDescent="0.25">
      <c r="A40" s="91"/>
      <c r="B40" s="89"/>
      <c r="C40" s="85" t="s">
        <v>38</v>
      </c>
      <c r="D40" s="85"/>
      <c r="E40" s="8" t="e">
        <f>#REF!</f>
        <v>#REF!</v>
      </c>
    </row>
    <row r="41" spans="1:5" ht="15.75" thickBot="1" x14ac:dyDescent="0.3">
      <c r="A41" s="91"/>
      <c r="B41" s="2"/>
      <c r="C41" s="86" t="s">
        <v>41</v>
      </c>
      <c r="D41" s="86"/>
      <c r="E41" s="9" t="e">
        <f>#REF!</f>
        <v>#REF!</v>
      </c>
    </row>
    <row r="42" spans="1:5" ht="15.75" thickBot="1" x14ac:dyDescent="0.3">
      <c r="A42" s="91"/>
      <c r="B42" s="2"/>
      <c r="C42" s="86" t="s">
        <v>43</v>
      </c>
      <c r="D42" s="86"/>
      <c r="E42" s="9" t="e">
        <f>#REF!</f>
        <v>#REF!</v>
      </c>
    </row>
    <row r="43" spans="1:5" x14ac:dyDescent="0.25">
      <c r="A43" s="3"/>
      <c r="B43" s="89" t="s">
        <v>45</v>
      </c>
      <c r="C43" s="87" t="s">
        <v>47</v>
      </c>
      <c r="D43" s="87"/>
      <c r="E43" s="10" t="e">
        <f>#REF!</f>
        <v>#REF!</v>
      </c>
    </row>
    <row r="44" spans="1:5" x14ac:dyDescent="0.25">
      <c r="A44" s="3"/>
      <c r="B44" s="89"/>
      <c r="C44" s="85" t="s">
        <v>48</v>
      </c>
      <c r="D44" s="85"/>
      <c r="E44" s="8" t="e">
        <f>#REF!</f>
        <v>#REF!</v>
      </c>
    </row>
    <row r="45" spans="1:5" x14ac:dyDescent="0.25">
      <c r="A45" s="3"/>
      <c r="B45" s="89"/>
      <c r="C45" s="85" t="s">
        <v>49</v>
      </c>
      <c r="D45" s="85"/>
      <c r="E45" s="8" t="e">
        <f>#REF!</f>
        <v>#REF!</v>
      </c>
    </row>
    <row r="46" spans="1:5" x14ac:dyDescent="0.25">
      <c r="A46" s="3"/>
      <c r="B46" s="89"/>
      <c r="C46" s="85" t="s">
        <v>50</v>
      </c>
      <c r="D46" s="85"/>
      <c r="E46" s="8" t="e">
        <f>#REF!</f>
        <v>#REF!</v>
      </c>
    </row>
    <row r="47" spans="1:5" x14ac:dyDescent="0.25">
      <c r="A47" s="3"/>
      <c r="B47" s="89"/>
      <c r="C47" s="87" t="s">
        <v>51</v>
      </c>
      <c r="D47" s="87"/>
      <c r="E47" s="10" t="e">
        <f>#REF!</f>
        <v>#REF!</v>
      </c>
    </row>
    <row r="48" spans="1:5" x14ac:dyDescent="0.25">
      <c r="A48" s="3"/>
      <c r="B48" s="89"/>
      <c r="C48" s="85" t="s">
        <v>52</v>
      </c>
      <c r="D48" s="85"/>
      <c r="E48" s="8" t="e">
        <f>#REF!</f>
        <v>#REF!</v>
      </c>
    </row>
    <row r="49" spans="1:5" x14ac:dyDescent="0.25">
      <c r="A49" s="3"/>
      <c r="B49" s="89"/>
      <c r="C49" s="85" t="s">
        <v>53</v>
      </c>
      <c r="D49" s="85"/>
      <c r="E49" s="8" t="e">
        <f>#REF!</f>
        <v>#REF!</v>
      </c>
    </row>
    <row r="50" spans="1:5" x14ac:dyDescent="0.25">
      <c r="A50" s="3"/>
      <c r="B50" s="89"/>
      <c r="C50" s="85" t="s">
        <v>54</v>
      </c>
      <c r="D50" s="85"/>
      <c r="E50" s="8" t="e">
        <f>#REF!</f>
        <v>#REF!</v>
      </c>
    </row>
    <row r="51" spans="1:5" x14ac:dyDescent="0.25">
      <c r="A51" s="3"/>
      <c r="B51" s="89"/>
      <c r="C51" s="85" t="s">
        <v>55</v>
      </c>
      <c r="D51" s="85"/>
      <c r="E51" s="8" t="e">
        <f>#REF!</f>
        <v>#REF!</v>
      </c>
    </row>
    <row r="52" spans="1:5" x14ac:dyDescent="0.25">
      <c r="A52" s="3"/>
      <c r="B52" s="89"/>
      <c r="C52" s="85" t="s">
        <v>56</v>
      </c>
      <c r="D52" s="85"/>
      <c r="E52" s="8" t="e">
        <f>#REF!</f>
        <v>#REF!</v>
      </c>
    </row>
    <row r="53" spans="1:5" x14ac:dyDescent="0.25">
      <c r="A53" s="3"/>
      <c r="B53" s="89"/>
      <c r="C53" s="87" t="s">
        <v>57</v>
      </c>
      <c r="D53" s="87"/>
      <c r="E53" s="10" t="e">
        <f>#REF!</f>
        <v>#REF!</v>
      </c>
    </row>
    <row r="54" spans="1:5" x14ac:dyDescent="0.25">
      <c r="A54" s="3"/>
      <c r="B54" s="89"/>
      <c r="C54" s="85" t="s">
        <v>58</v>
      </c>
      <c r="D54" s="85"/>
      <c r="E54" s="8" t="e">
        <f>#REF!</f>
        <v>#REF!</v>
      </c>
    </row>
    <row r="55" spans="1:5" x14ac:dyDescent="0.25">
      <c r="A55" s="3"/>
      <c r="B55" s="89"/>
      <c r="C55" s="85" t="s">
        <v>59</v>
      </c>
      <c r="D55" s="85"/>
      <c r="E55" s="8" t="e">
        <f>#REF!</f>
        <v>#REF!</v>
      </c>
    </row>
    <row r="56" spans="1:5" ht="15.75" thickBot="1" x14ac:dyDescent="0.3">
      <c r="A56" s="3"/>
      <c r="B56" s="89"/>
      <c r="C56" s="86" t="s">
        <v>60</v>
      </c>
      <c r="D56" s="86"/>
      <c r="E56" s="9" t="e">
        <f>#REF!</f>
        <v>#REF!</v>
      </c>
    </row>
    <row r="57" spans="1:5" ht="15.75" thickBot="1" x14ac:dyDescent="0.3">
      <c r="A57" s="3"/>
      <c r="B57" s="2"/>
      <c r="C57" s="86" t="s">
        <v>61</v>
      </c>
      <c r="D57" s="86"/>
      <c r="E57" s="9" t="e">
        <f>#REF!</f>
        <v>#REF!</v>
      </c>
    </row>
    <row r="58" spans="1:5" x14ac:dyDescent="0.25">
      <c r="A58" s="3"/>
      <c r="B58" s="2"/>
      <c r="C58" s="95" t="s">
        <v>3</v>
      </c>
      <c r="D58" s="95"/>
      <c r="E58" s="1">
        <v>2012</v>
      </c>
    </row>
    <row r="59" spans="1:5" x14ac:dyDescent="0.25">
      <c r="A59" s="91" t="s">
        <v>66</v>
      </c>
      <c r="B59" s="89" t="s">
        <v>6</v>
      </c>
      <c r="C59" s="85" t="s">
        <v>8</v>
      </c>
      <c r="D59" s="85"/>
      <c r="E59" s="8" t="e">
        <f>#REF!</f>
        <v>#REF!</v>
      </c>
    </row>
    <row r="60" spans="1:5" x14ac:dyDescent="0.25">
      <c r="A60" s="91"/>
      <c r="B60" s="89"/>
      <c r="C60" s="85" t="s">
        <v>10</v>
      </c>
      <c r="D60" s="85"/>
      <c r="E60" s="8" t="e">
        <f>#REF!</f>
        <v>#REF!</v>
      </c>
    </row>
    <row r="61" spans="1:5" x14ac:dyDescent="0.25">
      <c r="A61" s="91"/>
      <c r="B61" s="89"/>
      <c r="C61" s="85" t="s">
        <v>12</v>
      </c>
      <c r="D61" s="85"/>
      <c r="E61" s="8" t="e">
        <f>#REF!</f>
        <v>#REF!</v>
      </c>
    </row>
    <row r="62" spans="1:5" x14ac:dyDescent="0.25">
      <c r="A62" s="91"/>
      <c r="B62" s="89"/>
      <c r="C62" s="85" t="s">
        <v>14</v>
      </c>
      <c r="D62" s="85"/>
      <c r="E62" s="8" t="e">
        <f>#REF!</f>
        <v>#REF!</v>
      </c>
    </row>
    <row r="63" spans="1:5" x14ac:dyDescent="0.25">
      <c r="A63" s="91"/>
      <c r="B63" s="89"/>
      <c r="C63" s="85" t="s">
        <v>16</v>
      </c>
      <c r="D63" s="85"/>
      <c r="E63" s="8" t="e">
        <f>#REF!</f>
        <v>#REF!</v>
      </c>
    </row>
    <row r="64" spans="1:5" x14ac:dyDescent="0.25">
      <c r="A64" s="91"/>
      <c r="B64" s="89"/>
      <c r="C64" s="85" t="s">
        <v>18</v>
      </c>
      <c r="D64" s="85"/>
      <c r="E64" s="8" t="e">
        <f>#REF!</f>
        <v>#REF!</v>
      </c>
    </row>
    <row r="65" spans="1:5" x14ac:dyDescent="0.25">
      <c r="A65" s="91"/>
      <c r="B65" s="89"/>
      <c r="C65" s="85" t="s">
        <v>20</v>
      </c>
      <c r="D65" s="85"/>
      <c r="E65" s="8" t="e">
        <f>#REF!</f>
        <v>#REF!</v>
      </c>
    </row>
    <row r="66" spans="1:5" ht="15.75" thickBot="1" x14ac:dyDescent="0.3">
      <c r="A66" s="91"/>
      <c r="B66" s="4"/>
      <c r="C66" s="86" t="s">
        <v>23</v>
      </c>
      <c r="D66" s="86"/>
      <c r="E66" s="9" t="e">
        <f>#REF!</f>
        <v>#REF!</v>
      </c>
    </row>
    <row r="67" spans="1:5" x14ac:dyDescent="0.25">
      <c r="A67" s="91"/>
      <c r="B67" s="89" t="s">
        <v>25</v>
      </c>
      <c r="C67" s="85" t="s">
        <v>27</v>
      </c>
      <c r="D67" s="85"/>
      <c r="E67" s="8" t="e">
        <f>#REF!</f>
        <v>#REF!</v>
      </c>
    </row>
    <row r="68" spans="1:5" x14ac:dyDescent="0.25">
      <c r="A68" s="91"/>
      <c r="B68" s="89"/>
      <c r="C68" s="85" t="s">
        <v>29</v>
      </c>
      <c r="D68" s="85"/>
      <c r="E68" s="8" t="e">
        <f>#REF!</f>
        <v>#REF!</v>
      </c>
    </row>
    <row r="69" spans="1:5" x14ac:dyDescent="0.25">
      <c r="A69" s="91"/>
      <c r="B69" s="89"/>
      <c r="C69" s="85" t="s">
        <v>31</v>
      </c>
      <c r="D69" s="85"/>
      <c r="E69" s="8" t="e">
        <f>#REF!</f>
        <v>#REF!</v>
      </c>
    </row>
    <row r="70" spans="1:5" x14ac:dyDescent="0.25">
      <c r="A70" s="91"/>
      <c r="B70" s="89"/>
      <c r="C70" s="85" t="s">
        <v>33</v>
      </c>
      <c r="D70" s="85"/>
      <c r="E70" s="8" t="e">
        <f>#REF!</f>
        <v>#REF!</v>
      </c>
    </row>
    <row r="71" spans="1:5" x14ac:dyDescent="0.25">
      <c r="A71" s="91"/>
      <c r="B71" s="89"/>
      <c r="C71" s="85" t="s">
        <v>35</v>
      </c>
      <c r="D71" s="85"/>
      <c r="E71" s="8" t="e">
        <f>#REF!</f>
        <v>#REF!</v>
      </c>
    </row>
    <row r="72" spans="1:5" x14ac:dyDescent="0.25">
      <c r="A72" s="91"/>
      <c r="B72" s="89"/>
      <c r="C72" s="85" t="s">
        <v>37</v>
      </c>
      <c r="D72" s="85"/>
      <c r="E72" s="8" t="e">
        <f>#REF!</f>
        <v>#REF!</v>
      </c>
    </row>
    <row r="73" spans="1:5" x14ac:dyDescent="0.25">
      <c r="A73" s="91"/>
      <c r="B73" s="89"/>
      <c r="C73" s="85" t="s">
        <v>39</v>
      </c>
      <c r="D73" s="85"/>
      <c r="E73" s="8" t="e">
        <f>#REF!</f>
        <v>#REF!</v>
      </c>
    </row>
    <row r="74" spans="1:5" x14ac:dyDescent="0.25">
      <c r="A74" s="91"/>
      <c r="B74" s="89"/>
      <c r="C74" s="85" t="s">
        <v>40</v>
      </c>
      <c r="D74" s="85"/>
      <c r="E74" s="8" t="e">
        <f>#REF!</f>
        <v>#REF!</v>
      </c>
    </row>
    <row r="75" spans="1:5" x14ac:dyDescent="0.25">
      <c r="A75" s="91"/>
      <c r="B75" s="89"/>
      <c r="C75" s="85" t="s">
        <v>42</v>
      </c>
      <c r="D75" s="85"/>
      <c r="E75" s="8" t="e">
        <f>#REF!</f>
        <v>#REF!</v>
      </c>
    </row>
    <row r="76" spans="1:5" ht="15.75" thickBot="1" x14ac:dyDescent="0.3">
      <c r="A76" s="91"/>
      <c r="B76" s="4"/>
      <c r="C76" s="86" t="s">
        <v>44</v>
      </c>
      <c r="D76" s="86"/>
      <c r="E76" s="9" t="e">
        <f>#REF!</f>
        <v>#REF!</v>
      </c>
    </row>
    <row r="77" spans="1:5" ht="15.75" thickBot="1" x14ac:dyDescent="0.3">
      <c r="A77" s="91"/>
      <c r="B77" s="2"/>
      <c r="C77" s="86" t="s">
        <v>46</v>
      </c>
      <c r="D77" s="86"/>
      <c r="E77" s="9" t="e">
        <f>#REF!</f>
        <v>#REF!</v>
      </c>
    </row>
    <row r="78" spans="1:5" x14ac:dyDescent="0.25">
      <c r="A78" s="91" t="s">
        <v>67</v>
      </c>
      <c r="B78" s="89" t="s">
        <v>7</v>
      </c>
      <c r="C78" s="85" t="s">
        <v>9</v>
      </c>
      <c r="D78" s="85"/>
      <c r="E78" s="8" t="e">
        <f>#REF!</f>
        <v>#REF!</v>
      </c>
    </row>
    <row r="79" spans="1:5" x14ac:dyDescent="0.25">
      <c r="A79" s="91"/>
      <c r="B79" s="89"/>
      <c r="C79" s="85" t="s">
        <v>11</v>
      </c>
      <c r="D79" s="85"/>
      <c r="E79" s="8" t="e">
        <f>#REF!</f>
        <v>#REF!</v>
      </c>
    </row>
    <row r="80" spans="1:5" x14ac:dyDescent="0.25">
      <c r="A80" s="91"/>
      <c r="B80" s="89"/>
      <c r="C80" s="85" t="s">
        <v>13</v>
      </c>
      <c r="D80" s="85"/>
      <c r="E80" s="8" t="e">
        <f>#REF!</f>
        <v>#REF!</v>
      </c>
    </row>
    <row r="81" spans="1:5" x14ac:dyDescent="0.25">
      <c r="A81" s="91"/>
      <c r="B81" s="89"/>
      <c r="C81" s="85" t="s">
        <v>15</v>
      </c>
      <c r="D81" s="85"/>
      <c r="E81" s="8" t="e">
        <f>#REF!</f>
        <v>#REF!</v>
      </c>
    </row>
    <row r="82" spans="1:5" x14ac:dyDescent="0.25">
      <c r="A82" s="91"/>
      <c r="B82" s="89"/>
      <c r="C82" s="85" t="s">
        <v>17</v>
      </c>
      <c r="D82" s="85"/>
      <c r="E82" s="8" t="e">
        <f>#REF!</f>
        <v>#REF!</v>
      </c>
    </row>
    <row r="83" spans="1:5" x14ac:dyDescent="0.25">
      <c r="A83" s="91"/>
      <c r="B83" s="89"/>
      <c r="C83" s="85" t="s">
        <v>19</v>
      </c>
      <c r="D83" s="85"/>
      <c r="E83" s="8" t="e">
        <f>#REF!</f>
        <v>#REF!</v>
      </c>
    </row>
    <row r="84" spans="1:5" x14ac:dyDescent="0.25">
      <c r="A84" s="91"/>
      <c r="B84" s="89"/>
      <c r="C84" s="85" t="s">
        <v>21</v>
      </c>
      <c r="D84" s="85"/>
      <c r="E84" s="8" t="e">
        <f>#REF!</f>
        <v>#REF!</v>
      </c>
    </row>
    <row r="85" spans="1:5" x14ac:dyDescent="0.25">
      <c r="A85" s="91"/>
      <c r="B85" s="89"/>
      <c r="C85" s="85" t="s">
        <v>22</v>
      </c>
      <c r="D85" s="85"/>
      <c r="E85" s="8" t="e">
        <f>#REF!</f>
        <v>#REF!</v>
      </c>
    </row>
    <row r="86" spans="1:5" ht="15.75" thickBot="1" x14ac:dyDescent="0.3">
      <c r="A86" s="91"/>
      <c r="B86" s="4"/>
      <c r="C86" s="86" t="s">
        <v>24</v>
      </c>
      <c r="D86" s="86"/>
      <c r="E86" s="9" t="e">
        <f>#REF!</f>
        <v>#REF!</v>
      </c>
    </row>
    <row r="87" spans="1:5" x14ac:dyDescent="0.25">
      <c r="A87" s="91"/>
      <c r="B87" s="89" t="s">
        <v>26</v>
      </c>
      <c r="C87" s="85" t="s">
        <v>28</v>
      </c>
      <c r="D87" s="85"/>
      <c r="E87" s="8" t="e">
        <f>#REF!</f>
        <v>#REF!</v>
      </c>
    </row>
    <row r="88" spans="1:5" x14ac:dyDescent="0.25">
      <c r="A88" s="91"/>
      <c r="B88" s="89"/>
      <c r="C88" s="85" t="s">
        <v>30</v>
      </c>
      <c r="D88" s="85"/>
      <c r="E88" s="8" t="e">
        <f>#REF!</f>
        <v>#REF!</v>
      </c>
    </row>
    <row r="89" spans="1:5" x14ac:dyDescent="0.25">
      <c r="A89" s="91"/>
      <c r="B89" s="89"/>
      <c r="C89" s="85" t="s">
        <v>32</v>
      </c>
      <c r="D89" s="85"/>
      <c r="E89" s="8" t="e">
        <f>#REF!</f>
        <v>#REF!</v>
      </c>
    </row>
    <row r="90" spans="1:5" x14ac:dyDescent="0.25">
      <c r="A90" s="91"/>
      <c r="B90" s="89"/>
      <c r="C90" s="85" t="s">
        <v>34</v>
      </c>
      <c r="D90" s="85"/>
      <c r="E90" s="8" t="e">
        <f>#REF!</f>
        <v>#REF!</v>
      </c>
    </row>
    <row r="91" spans="1:5" x14ac:dyDescent="0.25">
      <c r="A91" s="91"/>
      <c r="B91" s="89"/>
      <c r="C91" s="85" t="s">
        <v>36</v>
      </c>
      <c r="D91" s="85"/>
      <c r="E91" s="8" t="e">
        <f>#REF!</f>
        <v>#REF!</v>
      </c>
    </row>
    <row r="92" spans="1:5" x14ac:dyDescent="0.25">
      <c r="A92" s="91"/>
      <c r="B92" s="89"/>
      <c r="C92" s="85" t="s">
        <v>38</v>
      </c>
      <c r="D92" s="85"/>
      <c r="E92" s="8" t="e">
        <f>#REF!</f>
        <v>#REF!</v>
      </c>
    </row>
    <row r="93" spans="1:5" ht="15.75" thickBot="1" x14ac:dyDescent="0.3">
      <c r="A93" s="91"/>
      <c r="B93" s="2"/>
      <c r="C93" s="86" t="s">
        <v>41</v>
      </c>
      <c r="D93" s="86"/>
      <c r="E93" s="9" t="e">
        <f>#REF!</f>
        <v>#REF!</v>
      </c>
    </row>
    <row r="94" spans="1:5" ht="15.75" thickBot="1" x14ac:dyDescent="0.3">
      <c r="A94" s="91"/>
      <c r="B94" s="2"/>
      <c r="C94" s="86" t="s">
        <v>43</v>
      </c>
      <c r="D94" s="86"/>
      <c r="E94" s="9" t="e">
        <f>#REF!</f>
        <v>#REF!</v>
      </c>
    </row>
    <row r="95" spans="1:5" x14ac:dyDescent="0.25">
      <c r="A95" s="3"/>
      <c r="B95" s="89" t="s">
        <v>45</v>
      </c>
      <c r="C95" s="87" t="s">
        <v>47</v>
      </c>
      <c r="D95" s="87"/>
      <c r="E95" s="10" t="e">
        <f>#REF!</f>
        <v>#REF!</v>
      </c>
    </row>
    <row r="96" spans="1:5" x14ac:dyDescent="0.25">
      <c r="A96" s="3"/>
      <c r="B96" s="89"/>
      <c r="C96" s="85" t="s">
        <v>48</v>
      </c>
      <c r="D96" s="85"/>
      <c r="E96" s="8" t="e">
        <f>#REF!</f>
        <v>#REF!</v>
      </c>
    </row>
    <row r="97" spans="1:5" x14ac:dyDescent="0.25">
      <c r="A97" s="3"/>
      <c r="B97" s="89"/>
      <c r="C97" s="85" t="s">
        <v>49</v>
      </c>
      <c r="D97" s="85"/>
      <c r="E97" s="8" t="e">
        <f>#REF!</f>
        <v>#REF!</v>
      </c>
    </row>
    <row r="98" spans="1:5" x14ac:dyDescent="0.25">
      <c r="A98" s="3"/>
      <c r="B98" s="89"/>
      <c r="C98" s="85" t="s">
        <v>50</v>
      </c>
      <c r="D98" s="85"/>
      <c r="E98" s="8" t="e">
        <f>#REF!</f>
        <v>#REF!</v>
      </c>
    </row>
    <row r="99" spans="1:5" x14ac:dyDescent="0.25">
      <c r="A99" s="3"/>
      <c r="B99" s="89"/>
      <c r="C99" s="87" t="s">
        <v>51</v>
      </c>
      <c r="D99" s="87"/>
      <c r="E99" s="10" t="e">
        <f>#REF!</f>
        <v>#REF!</v>
      </c>
    </row>
    <row r="100" spans="1:5" x14ac:dyDescent="0.25">
      <c r="A100" s="3"/>
      <c r="B100" s="89"/>
      <c r="C100" s="85" t="s">
        <v>52</v>
      </c>
      <c r="D100" s="85"/>
      <c r="E100" s="8" t="e">
        <f>#REF!</f>
        <v>#REF!</v>
      </c>
    </row>
    <row r="101" spans="1:5" x14ac:dyDescent="0.25">
      <c r="A101" s="3"/>
      <c r="B101" s="89"/>
      <c r="C101" s="85" t="s">
        <v>53</v>
      </c>
      <c r="D101" s="85"/>
      <c r="E101" s="8" t="e">
        <f>#REF!</f>
        <v>#REF!</v>
      </c>
    </row>
    <row r="102" spans="1:5" x14ac:dyDescent="0.25">
      <c r="A102" s="3"/>
      <c r="B102" s="89"/>
      <c r="C102" s="85" t="s">
        <v>54</v>
      </c>
      <c r="D102" s="85"/>
      <c r="E102" s="8" t="e">
        <f>#REF!</f>
        <v>#REF!</v>
      </c>
    </row>
    <row r="103" spans="1:5" x14ac:dyDescent="0.25">
      <c r="A103" s="3"/>
      <c r="B103" s="89"/>
      <c r="C103" s="85" t="s">
        <v>55</v>
      </c>
      <c r="D103" s="85"/>
      <c r="E103" s="8" t="e">
        <f>#REF!</f>
        <v>#REF!</v>
      </c>
    </row>
    <row r="104" spans="1:5" x14ac:dyDescent="0.25">
      <c r="A104" s="3"/>
      <c r="B104" s="89"/>
      <c r="C104" s="85" t="s">
        <v>56</v>
      </c>
      <c r="D104" s="85"/>
      <c r="E104" s="8" t="e">
        <f>#REF!</f>
        <v>#REF!</v>
      </c>
    </row>
    <row r="105" spans="1:5" x14ac:dyDescent="0.25">
      <c r="A105" s="3"/>
      <c r="B105" s="89"/>
      <c r="C105" s="87" t="s">
        <v>57</v>
      </c>
      <c r="D105" s="87"/>
      <c r="E105" s="10" t="e">
        <f>#REF!</f>
        <v>#REF!</v>
      </c>
    </row>
    <row r="106" spans="1:5" x14ac:dyDescent="0.25">
      <c r="A106" s="3"/>
      <c r="B106" s="89"/>
      <c r="C106" s="85" t="s">
        <v>58</v>
      </c>
      <c r="D106" s="85"/>
      <c r="E106" s="8" t="e">
        <f>#REF!</f>
        <v>#REF!</v>
      </c>
    </row>
    <row r="107" spans="1:5" x14ac:dyDescent="0.25">
      <c r="A107" s="3"/>
      <c r="B107" s="89"/>
      <c r="C107" s="85" t="s">
        <v>59</v>
      </c>
      <c r="D107" s="85"/>
      <c r="E107" s="8" t="e">
        <f>#REF!</f>
        <v>#REF!</v>
      </c>
    </row>
    <row r="108" spans="1:5" ht="15.75" thickBot="1" x14ac:dyDescent="0.3">
      <c r="A108" s="3"/>
      <c r="B108" s="89"/>
      <c r="C108" s="86" t="s">
        <v>60</v>
      </c>
      <c r="D108" s="86"/>
      <c r="E108" s="9" t="e">
        <f>#REF!</f>
        <v>#REF!</v>
      </c>
    </row>
    <row r="109" spans="1:5" ht="15.75" thickBot="1" x14ac:dyDescent="0.3">
      <c r="A109" s="3"/>
      <c r="B109" s="2"/>
      <c r="C109" s="86" t="s">
        <v>61</v>
      </c>
      <c r="D109" s="86"/>
      <c r="E109" s="9" t="e">
        <f>#REF!</f>
        <v>#REF!</v>
      </c>
    </row>
    <row r="110" spans="1:5" x14ac:dyDescent="0.25">
      <c r="A110" s="3"/>
      <c r="B110" s="2"/>
      <c r="C110" s="8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4"/>
      <c r="D113" s="5" t="s">
        <v>63</v>
      </c>
      <c r="E113" s="10" t="e">
        <f>#REF!</f>
        <v>#REF!</v>
      </c>
    </row>
    <row r="114" spans="1:5" x14ac:dyDescent="0.25">
      <c r="A114" s="90" t="s">
        <v>0</v>
      </c>
      <c r="B114" s="90"/>
      <c r="C114" s="90"/>
      <c r="D114" s="90"/>
      <c r="E114" s="13" t="e">
        <f>#REF!</f>
        <v>#REF!</v>
      </c>
    </row>
    <row r="115" spans="1:5" x14ac:dyDescent="0.25">
      <c r="A115" s="90" t="s">
        <v>2</v>
      </c>
      <c r="B115" s="90"/>
      <c r="C115" s="90"/>
      <c r="D115" s="90"/>
      <c r="E115" s="13" t="e">
        <f>#REF!</f>
        <v>#REF!</v>
      </c>
    </row>
    <row r="116" spans="1:5" x14ac:dyDescent="0.25">
      <c r="A116" s="90" t="s">
        <v>1</v>
      </c>
      <c r="B116" s="90"/>
      <c r="C116" s="90"/>
      <c r="D116" s="90"/>
      <c r="E116" s="14"/>
    </row>
    <row r="117" spans="1:5" x14ac:dyDescent="0.25">
      <c r="A117" s="90" t="s">
        <v>70</v>
      </c>
      <c r="B117" s="90"/>
      <c r="C117" s="90"/>
      <c r="D117" s="90"/>
      <c r="E117" t="s">
        <v>69</v>
      </c>
    </row>
    <row r="118" spans="1:5" x14ac:dyDescent="0.25">
      <c r="B118" s="92" t="s">
        <v>64</v>
      </c>
      <c r="C118" s="87" t="s">
        <v>4</v>
      </c>
      <c r="D118" s="87"/>
      <c r="E118" s="11" t="e">
        <f>#REF!</f>
        <v>#REF!</v>
      </c>
    </row>
    <row r="119" spans="1:5" x14ac:dyDescent="0.25">
      <c r="B119" s="92"/>
      <c r="C119" s="87" t="s">
        <v>6</v>
      </c>
      <c r="D119" s="87"/>
      <c r="E119" s="11" t="e">
        <f>#REF!</f>
        <v>#REF!</v>
      </c>
    </row>
    <row r="120" spans="1:5" x14ac:dyDescent="0.25">
      <c r="B120" s="92"/>
      <c r="C120" s="85" t="s">
        <v>8</v>
      </c>
      <c r="D120" s="85"/>
      <c r="E120" s="12" t="e">
        <f>#REF!</f>
        <v>#REF!</v>
      </c>
    </row>
    <row r="121" spans="1:5" x14ac:dyDescent="0.25">
      <c r="B121" s="92"/>
      <c r="C121" s="85" t="s">
        <v>10</v>
      </c>
      <c r="D121" s="85"/>
      <c r="E121" s="12" t="e">
        <f>#REF!</f>
        <v>#REF!</v>
      </c>
    </row>
    <row r="122" spans="1:5" x14ac:dyDescent="0.25">
      <c r="B122" s="92"/>
      <c r="C122" s="85" t="s">
        <v>12</v>
      </c>
      <c r="D122" s="85"/>
      <c r="E122" s="12" t="e">
        <f>#REF!</f>
        <v>#REF!</v>
      </c>
    </row>
    <row r="123" spans="1:5" x14ac:dyDescent="0.25">
      <c r="B123" s="92"/>
      <c r="C123" s="85" t="s">
        <v>14</v>
      </c>
      <c r="D123" s="85"/>
      <c r="E123" s="12" t="e">
        <f>#REF!</f>
        <v>#REF!</v>
      </c>
    </row>
    <row r="124" spans="1:5" x14ac:dyDescent="0.25">
      <c r="B124" s="92"/>
      <c r="C124" s="85" t="s">
        <v>16</v>
      </c>
      <c r="D124" s="85"/>
      <c r="E124" s="12" t="e">
        <f>#REF!</f>
        <v>#REF!</v>
      </c>
    </row>
    <row r="125" spans="1:5" x14ac:dyDescent="0.25">
      <c r="B125" s="92"/>
      <c r="C125" s="85" t="s">
        <v>18</v>
      </c>
      <c r="D125" s="85"/>
      <c r="E125" s="12" t="e">
        <f>#REF!</f>
        <v>#REF!</v>
      </c>
    </row>
    <row r="126" spans="1:5" x14ac:dyDescent="0.25">
      <c r="B126" s="92"/>
      <c r="C126" s="85" t="s">
        <v>20</v>
      </c>
      <c r="D126" s="85"/>
      <c r="E126" s="12" t="e">
        <f>#REF!</f>
        <v>#REF!</v>
      </c>
    </row>
    <row r="127" spans="1:5" x14ac:dyDescent="0.25">
      <c r="B127" s="92"/>
      <c r="C127" s="87" t="s">
        <v>25</v>
      </c>
      <c r="D127" s="87"/>
      <c r="E127" s="11" t="e">
        <f>#REF!</f>
        <v>#REF!</v>
      </c>
    </row>
    <row r="128" spans="1:5" x14ac:dyDescent="0.25">
      <c r="B128" s="92"/>
      <c r="C128" s="85" t="s">
        <v>27</v>
      </c>
      <c r="D128" s="85"/>
      <c r="E128" s="12" t="e">
        <f>#REF!</f>
        <v>#REF!</v>
      </c>
    </row>
    <row r="129" spans="2:5" x14ac:dyDescent="0.25">
      <c r="B129" s="92"/>
      <c r="C129" s="85" t="s">
        <v>29</v>
      </c>
      <c r="D129" s="85"/>
      <c r="E129" s="12" t="e">
        <f>#REF!</f>
        <v>#REF!</v>
      </c>
    </row>
    <row r="130" spans="2:5" x14ac:dyDescent="0.25">
      <c r="B130" s="92"/>
      <c r="C130" s="85" t="s">
        <v>31</v>
      </c>
      <c r="D130" s="85"/>
      <c r="E130" s="12" t="e">
        <f>#REF!</f>
        <v>#REF!</v>
      </c>
    </row>
    <row r="131" spans="2:5" x14ac:dyDescent="0.25">
      <c r="B131" s="92"/>
      <c r="C131" s="85" t="s">
        <v>33</v>
      </c>
      <c r="D131" s="85"/>
      <c r="E131" s="12" t="e">
        <f>#REF!</f>
        <v>#REF!</v>
      </c>
    </row>
    <row r="132" spans="2:5" x14ac:dyDescent="0.25">
      <c r="B132" s="92"/>
      <c r="C132" s="85" t="s">
        <v>35</v>
      </c>
      <c r="D132" s="85"/>
      <c r="E132" s="12" t="e">
        <f>#REF!</f>
        <v>#REF!</v>
      </c>
    </row>
    <row r="133" spans="2:5" x14ac:dyDescent="0.25">
      <c r="B133" s="92"/>
      <c r="C133" s="85" t="s">
        <v>37</v>
      </c>
      <c r="D133" s="85"/>
      <c r="E133" s="12" t="e">
        <f>#REF!</f>
        <v>#REF!</v>
      </c>
    </row>
    <row r="134" spans="2:5" x14ac:dyDescent="0.25">
      <c r="B134" s="92"/>
      <c r="C134" s="85" t="s">
        <v>39</v>
      </c>
      <c r="D134" s="85"/>
      <c r="E134" s="12" t="e">
        <f>#REF!</f>
        <v>#REF!</v>
      </c>
    </row>
    <row r="135" spans="2:5" x14ac:dyDescent="0.25">
      <c r="B135" s="92"/>
      <c r="C135" s="85" t="s">
        <v>40</v>
      </c>
      <c r="D135" s="85"/>
      <c r="E135" s="12" t="e">
        <f>#REF!</f>
        <v>#REF!</v>
      </c>
    </row>
    <row r="136" spans="2:5" x14ac:dyDescent="0.25">
      <c r="B136" s="92"/>
      <c r="C136" s="85" t="s">
        <v>42</v>
      </c>
      <c r="D136" s="85"/>
      <c r="E136" s="12" t="e">
        <f>#REF!</f>
        <v>#REF!</v>
      </c>
    </row>
    <row r="137" spans="2:5" x14ac:dyDescent="0.25">
      <c r="B137" s="92"/>
      <c r="C137" s="87" t="s">
        <v>5</v>
      </c>
      <c r="D137" s="87"/>
      <c r="E137" s="11" t="e">
        <f>#REF!</f>
        <v>#REF!</v>
      </c>
    </row>
    <row r="138" spans="2:5" x14ac:dyDescent="0.25">
      <c r="B138" s="92"/>
      <c r="C138" s="87" t="s">
        <v>7</v>
      </c>
      <c r="D138" s="87"/>
      <c r="E138" s="11" t="e">
        <f>#REF!</f>
        <v>#REF!</v>
      </c>
    </row>
    <row r="139" spans="2:5" x14ac:dyDescent="0.25">
      <c r="B139" s="92"/>
      <c r="C139" s="85" t="s">
        <v>9</v>
      </c>
      <c r="D139" s="85"/>
      <c r="E139" s="12" t="e">
        <f>#REF!</f>
        <v>#REF!</v>
      </c>
    </row>
    <row r="140" spans="2:5" x14ac:dyDescent="0.25">
      <c r="B140" s="92"/>
      <c r="C140" s="85" t="s">
        <v>11</v>
      </c>
      <c r="D140" s="85"/>
      <c r="E140" s="12" t="e">
        <f>#REF!</f>
        <v>#REF!</v>
      </c>
    </row>
    <row r="141" spans="2:5" x14ac:dyDescent="0.25">
      <c r="B141" s="92"/>
      <c r="C141" s="85" t="s">
        <v>13</v>
      </c>
      <c r="D141" s="85"/>
      <c r="E141" s="12" t="e">
        <f>#REF!</f>
        <v>#REF!</v>
      </c>
    </row>
    <row r="142" spans="2:5" x14ac:dyDescent="0.25">
      <c r="B142" s="92"/>
      <c r="C142" s="85" t="s">
        <v>15</v>
      </c>
      <c r="D142" s="85"/>
      <c r="E142" s="12" t="e">
        <f>#REF!</f>
        <v>#REF!</v>
      </c>
    </row>
    <row r="143" spans="2:5" x14ac:dyDescent="0.25">
      <c r="B143" s="92"/>
      <c r="C143" s="85" t="s">
        <v>17</v>
      </c>
      <c r="D143" s="85"/>
      <c r="E143" s="12" t="e">
        <f>#REF!</f>
        <v>#REF!</v>
      </c>
    </row>
    <row r="144" spans="2:5" x14ac:dyDescent="0.25">
      <c r="B144" s="92"/>
      <c r="C144" s="85" t="s">
        <v>19</v>
      </c>
      <c r="D144" s="85"/>
      <c r="E144" s="12" t="e">
        <f>#REF!</f>
        <v>#REF!</v>
      </c>
    </row>
    <row r="145" spans="2:5" x14ac:dyDescent="0.25">
      <c r="B145" s="92"/>
      <c r="C145" s="85" t="s">
        <v>21</v>
      </c>
      <c r="D145" s="85"/>
      <c r="E145" s="12" t="e">
        <f>#REF!</f>
        <v>#REF!</v>
      </c>
    </row>
    <row r="146" spans="2:5" x14ac:dyDescent="0.25">
      <c r="B146" s="92"/>
      <c r="C146" s="85" t="s">
        <v>22</v>
      </c>
      <c r="D146" s="85"/>
      <c r="E146" s="12" t="e">
        <f>#REF!</f>
        <v>#REF!</v>
      </c>
    </row>
    <row r="147" spans="2:5" x14ac:dyDescent="0.25">
      <c r="B147" s="92"/>
      <c r="C147" s="94" t="s">
        <v>26</v>
      </c>
      <c r="D147" s="94"/>
      <c r="E147" s="11" t="e">
        <f>#REF!</f>
        <v>#REF!</v>
      </c>
    </row>
    <row r="148" spans="2:5" x14ac:dyDescent="0.25">
      <c r="B148" s="92"/>
      <c r="C148" s="85" t="s">
        <v>28</v>
      </c>
      <c r="D148" s="85"/>
      <c r="E148" s="12" t="e">
        <f>#REF!</f>
        <v>#REF!</v>
      </c>
    </row>
    <row r="149" spans="2:5" x14ac:dyDescent="0.25">
      <c r="B149" s="92"/>
      <c r="C149" s="85" t="s">
        <v>30</v>
      </c>
      <c r="D149" s="85"/>
      <c r="E149" s="12" t="e">
        <f>#REF!</f>
        <v>#REF!</v>
      </c>
    </row>
    <row r="150" spans="2:5" x14ac:dyDescent="0.25">
      <c r="B150" s="92"/>
      <c r="C150" s="85" t="s">
        <v>32</v>
      </c>
      <c r="D150" s="85"/>
      <c r="E150" s="12" t="e">
        <f>#REF!</f>
        <v>#REF!</v>
      </c>
    </row>
    <row r="151" spans="2:5" x14ac:dyDescent="0.25">
      <c r="B151" s="92"/>
      <c r="C151" s="85" t="s">
        <v>34</v>
      </c>
      <c r="D151" s="85"/>
      <c r="E151" s="12" t="e">
        <f>#REF!</f>
        <v>#REF!</v>
      </c>
    </row>
    <row r="152" spans="2:5" x14ac:dyDescent="0.25">
      <c r="B152" s="92"/>
      <c r="C152" s="85" t="s">
        <v>36</v>
      </c>
      <c r="D152" s="85"/>
      <c r="E152" s="12" t="e">
        <f>#REF!</f>
        <v>#REF!</v>
      </c>
    </row>
    <row r="153" spans="2:5" x14ac:dyDescent="0.25">
      <c r="B153" s="92"/>
      <c r="C153" s="85" t="s">
        <v>38</v>
      </c>
      <c r="D153" s="85"/>
      <c r="E153" s="12" t="e">
        <f>#REF!</f>
        <v>#REF!</v>
      </c>
    </row>
    <row r="154" spans="2:5" x14ac:dyDescent="0.25">
      <c r="B154" s="92"/>
      <c r="C154" s="87" t="s">
        <v>45</v>
      </c>
      <c r="D154" s="87"/>
      <c r="E154" s="11" t="e">
        <f>#REF!</f>
        <v>#REF!</v>
      </c>
    </row>
    <row r="155" spans="2:5" x14ac:dyDescent="0.25">
      <c r="B155" s="92"/>
      <c r="C155" s="87" t="s">
        <v>47</v>
      </c>
      <c r="D155" s="87"/>
      <c r="E155" s="11" t="e">
        <f>#REF!</f>
        <v>#REF!</v>
      </c>
    </row>
    <row r="156" spans="2:5" x14ac:dyDescent="0.25">
      <c r="B156" s="92"/>
      <c r="C156" s="85" t="s">
        <v>48</v>
      </c>
      <c r="D156" s="85"/>
      <c r="E156" s="12" t="e">
        <f>#REF!</f>
        <v>#REF!</v>
      </c>
    </row>
    <row r="157" spans="2:5" x14ac:dyDescent="0.25">
      <c r="B157" s="92"/>
      <c r="C157" s="85" t="s">
        <v>49</v>
      </c>
      <c r="D157" s="85"/>
      <c r="E157" s="12" t="e">
        <f>#REF!</f>
        <v>#REF!</v>
      </c>
    </row>
    <row r="158" spans="2:5" x14ac:dyDescent="0.25">
      <c r="B158" s="92"/>
      <c r="C158" s="85" t="s">
        <v>50</v>
      </c>
      <c r="D158" s="85"/>
      <c r="E158" s="12" t="e">
        <f>#REF!</f>
        <v>#REF!</v>
      </c>
    </row>
    <row r="159" spans="2:5" x14ac:dyDescent="0.25">
      <c r="B159" s="92"/>
      <c r="C159" s="87" t="s">
        <v>51</v>
      </c>
      <c r="D159" s="87"/>
      <c r="E159" s="11" t="e">
        <f>#REF!</f>
        <v>#REF!</v>
      </c>
    </row>
    <row r="160" spans="2:5" x14ac:dyDescent="0.25">
      <c r="B160" s="92"/>
      <c r="C160" s="85" t="s">
        <v>52</v>
      </c>
      <c r="D160" s="85"/>
      <c r="E160" s="12" t="e">
        <f>#REF!</f>
        <v>#REF!</v>
      </c>
    </row>
    <row r="161" spans="2:5" x14ac:dyDescent="0.25">
      <c r="B161" s="92"/>
      <c r="C161" s="85" t="s">
        <v>53</v>
      </c>
      <c r="D161" s="85"/>
      <c r="E161" s="12" t="e">
        <f>#REF!</f>
        <v>#REF!</v>
      </c>
    </row>
    <row r="162" spans="2:5" x14ac:dyDescent="0.25">
      <c r="B162" s="92"/>
      <c r="C162" s="85" t="s">
        <v>54</v>
      </c>
      <c r="D162" s="85"/>
      <c r="E162" s="12" t="e">
        <f>#REF!</f>
        <v>#REF!</v>
      </c>
    </row>
    <row r="163" spans="2:5" x14ac:dyDescent="0.25">
      <c r="B163" s="92"/>
      <c r="C163" s="85" t="s">
        <v>55</v>
      </c>
      <c r="D163" s="85"/>
      <c r="E163" s="12" t="e">
        <f>#REF!</f>
        <v>#REF!</v>
      </c>
    </row>
    <row r="164" spans="2:5" x14ac:dyDescent="0.25">
      <c r="B164" s="92"/>
      <c r="C164" s="85" t="s">
        <v>56</v>
      </c>
      <c r="D164" s="85"/>
      <c r="E164" s="12" t="e">
        <f>#REF!</f>
        <v>#REF!</v>
      </c>
    </row>
    <row r="165" spans="2:5" x14ac:dyDescent="0.25">
      <c r="B165" s="92"/>
      <c r="C165" s="87" t="s">
        <v>57</v>
      </c>
      <c r="D165" s="87"/>
      <c r="E165" s="11" t="e">
        <f>#REF!</f>
        <v>#REF!</v>
      </c>
    </row>
    <row r="166" spans="2:5" x14ac:dyDescent="0.25">
      <c r="B166" s="92"/>
      <c r="C166" s="85" t="s">
        <v>58</v>
      </c>
      <c r="D166" s="85"/>
      <c r="E166" s="12" t="e">
        <f>#REF!</f>
        <v>#REF!</v>
      </c>
    </row>
    <row r="167" spans="2:5" ht="15" customHeight="1" thickBot="1" x14ac:dyDescent="0.3">
      <c r="B167" s="93"/>
      <c r="C167" s="85" t="s">
        <v>59</v>
      </c>
      <c r="D167" s="85"/>
      <c r="E167" s="12" t="e">
        <f>#REF!</f>
        <v>#REF!</v>
      </c>
    </row>
    <row r="168" spans="2:5" x14ac:dyDescent="0.25">
      <c r="B168" s="92" t="s">
        <v>65</v>
      </c>
      <c r="C168" s="87" t="s">
        <v>4</v>
      </c>
      <c r="D168" s="87"/>
      <c r="E168" s="11" t="e">
        <f>#REF!</f>
        <v>#REF!</v>
      </c>
    </row>
    <row r="169" spans="2:5" ht="15" customHeight="1" x14ac:dyDescent="0.25">
      <c r="B169" s="92"/>
      <c r="C169" s="87" t="s">
        <v>6</v>
      </c>
      <c r="D169" s="87"/>
      <c r="E169" s="11" t="e">
        <f>#REF!</f>
        <v>#REF!</v>
      </c>
    </row>
    <row r="170" spans="2:5" ht="15" customHeight="1" x14ac:dyDescent="0.25">
      <c r="B170" s="92"/>
      <c r="C170" s="85" t="s">
        <v>8</v>
      </c>
      <c r="D170" s="85"/>
      <c r="E170" s="12" t="e">
        <f>#REF!</f>
        <v>#REF!</v>
      </c>
    </row>
    <row r="171" spans="2:5" ht="15" customHeight="1" x14ac:dyDescent="0.25">
      <c r="B171" s="92"/>
      <c r="C171" s="85" t="s">
        <v>10</v>
      </c>
      <c r="D171" s="85"/>
      <c r="E171" s="12" t="e">
        <f>#REF!</f>
        <v>#REF!</v>
      </c>
    </row>
    <row r="172" spans="2:5" x14ac:dyDescent="0.25">
      <c r="B172" s="92"/>
      <c r="C172" s="85" t="s">
        <v>12</v>
      </c>
      <c r="D172" s="85"/>
      <c r="E172" s="12" t="e">
        <f>#REF!</f>
        <v>#REF!</v>
      </c>
    </row>
    <row r="173" spans="2:5" x14ac:dyDescent="0.25">
      <c r="B173" s="92"/>
      <c r="C173" s="85" t="s">
        <v>14</v>
      </c>
      <c r="D173" s="85"/>
      <c r="E173" s="12" t="e">
        <f>#REF!</f>
        <v>#REF!</v>
      </c>
    </row>
    <row r="174" spans="2:5" ht="15" customHeight="1" x14ac:dyDescent="0.25">
      <c r="B174" s="92"/>
      <c r="C174" s="85" t="s">
        <v>16</v>
      </c>
      <c r="D174" s="85"/>
      <c r="E174" s="12" t="e">
        <f>#REF!</f>
        <v>#REF!</v>
      </c>
    </row>
    <row r="175" spans="2:5" ht="15" customHeight="1" x14ac:dyDescent="0.25">
      <c r="B175" s="92"/>
      <c r="C175" s="85" t="s">
        <v>18</v>
      </c>
      <c r="D175" s="85"/>
      <c r="E175" s="12" t="e">
        <f>#REF!</f>
        <v>#REF!</v>
      </c>
    </row>
    <row r="176" spans="2:5" x14ac:dyDescent="0.25">
      <c r="B176" s="92"/>
      <c r="C176" s="85" t="s">
        <v>20</v>
      </c>
      <c r="D176" s="85"/>
      <c r="E176" s="12" t="e">
        <f>#REF!</f>
        <v>#REF!</v>
      </c>
    </row>
    <row r="177" spans="2:5" ht="15" customHeight="1" x14ac:dyDescent="0.25">
      <c r="B177" s="92"/>
      <c r="C177" s="87" t="s">
        <v>25</v>
      </c>
      <c r="D177" s="87"/>
      <c r="E177" s="11" t="e">
        <f>#REF!</f>
        <v>#REF!</v>
      </c>
    </row>
    <row r="178" spans="2:5" x14ac:dyDescent="0.25">
      <c r="B178" s="92"/>
      <c r="C178" s="85" t="s">
        <v>27</v>
      </c>
      <c r="D178" s="85"/>
      <c r="E178" s="12" t="e">
        <f>#REF!</f>
        <v>#REF!</v>
      </c>
    </row>
    <row r="179" spans="2:5" ht="15" customHeight="1" x14ac:dyDescent="0.25">
      <c r="B179" s="92"/>
      <c r="C179" s="85" t="s">
        <v>29</v>
      </c>
      <c r="D179" s="85"/>
      <c r="E179" s="12" t="e">
        <f>#REF!</f>
        <v>#REF!</v>
      </c>
    </row>
    <row r="180" spans="2:5" ht="15" customHeight="1" x14ac:dyDescent="0.25">
      <c r="B180" s="92"/>
      <c r="C180" s="85" t="s">
        <v>31</v>
      </c>
      <c r="D180" s="85"/>
      <c r="E180" s="12" t="e">
        <f>#REF!</f>
        <v>#REF!</v>
      </c>
    </row>
    <row r="181" spans="2:5" ht="15" customHeight="1" x14ac:dyDescent="0.25">
      <c r="B181" s="92"/>
      <c r="C181" s="85" t="s">
        <v>33</v>
      </c>
      <c r="D181" s="85"/>
      <c r="E181" s="12" t="e">
        <f>#REF!</f>
        <v>#REF!</v>
      </c>
    </row>
    <row r="182" spans="2:5" ht="15" customHeight="1" x14ac:dyDescent="0.25">
      <c r="B182" s="92"/>
      <c r="C182" s="85" t="s">
        <v>35</v>
      </c>
      <c r="D182" s="85"/>
      <c r="E182" s="12" t="e">
        <f>#REF!</f>
        <v>#REF!</v>
      </c>
    </row>
    <row r="183" spans="2:5" ht="15" customHeight="1" x14ac:dyDescent="0.25">
      <c r="B183" s="92"/>
      <c r="C183" s="85" t="s">
        <v>37</v>
      </c>
      <c r="D183" s="85"/>
      <c r="E183" s="12" t="e">
        <f>#REF!</f>
        <v>#REF!</v>
      </c>
    </row>
    <row r="184" spans="2:5" ht="15" customHeight="1" x14ac:dyDescent="0.25">
      <c r="B184" s="92"/>
      <c r="C184" s="85" t="s">
        <v>39</v>
      </c>
      <c r="D184" s="85"/>
      <c r="E184" s="12" t="e">
        <f>#REF!</f>
        <v>#REF!</v>
      </c>
    </row>
    <row r="185" spans="2:5" ht="15" customHeight="1" x14ac:dyDescent="0.25">
      <c r="B185" s="92"/>
      <c r="C185" s="85" t="s">
        <v>40</v>
      </c>
      <c r="D185" s="85"/>
      <c r="E185" s="12" t="e">
        <f>#REF!</f>
        <v>#REF!</v>
      </c>
    </row>
    <row r="186" spans="2:5" ht="15" customHeight="1" x14ac:dyDescent="0.25">
      <c r="B186" s="92"/>
      <c r="C186" s="85" t="s">
        <v>42</v>
      </c>
      <c r="D186" s="85"/>
      <c r="E186" s="12" t="e">
        <f>#REF!</f>
        <v>#REF!</v>
      </c>
    </row>
    <row r="187" spans="2:5" ht="15" customHeight="1" x14ac:dyDescent="0.25">
      <c r="B187" s="92"/>
      <c r="C187" s="87" t="s">
        <v>5</v>
      </c>
      <c r="D187" s="87"/>
      <c r="E187" s="11" t="e">
        <f>#REF!</f>
        <v>#REF!</v>
      </c>
    </row>
    <row r="188" spans="2:5" x14ac:dyDescent="0.25">
      <c r="B188" s="92"/>
      <c r="C188" s="87" t="s">
        <v>7</v>
      </c>
      <c r="D188" s="87"/>
      <c r="E188" s="11" t="e">
        <f>#REF!</f>
        <v>#REF!</v>
      </c>
    </row>
    <row r="189" spans="2:5" x14ac:dyDescent="0.25">
      <c r="B189" s="92"/>
      <c r="C189" s="85" t="s">
        <v>9</v>
      </c>
      <c r="D189" s="85"/>
      <c r="E189" s="12" t="e">
        <f>#REF!</f>
        <v>#REF!</v>
      </c>
    </row>
    <row r="190" spans="2:5" x14ac:dyDescent="0.25">
      <c r="B190" s="92"/>
      <c r="C190" s="85" t="s">
        <v>11</v>
      </c>
      <c r="D190" s="85"/>
      <c r="E190" s="12" t="e">
        <f>#REF!</f>
        <v>#REF!</v>
      </c>
    </row>
    <row r="191" spans="2:5" ht="15" customHeight="1" x14ac:dyDescent="0.25">
      <c r="B191" s="92"/>
      <c r="C191" s="85" t="s">
        <v>13</v>
      </c>
      <c r="D191" s="85"/>
      <c r="E191" s="12" t="e">
        <f>#REF!</f>
        <v>#REF!</v>
      </c>
    </row>
    <row r="192" spans="2:5" x14ac:dyDescent="0.25">
      <c r="B192" s="92"/>
      <c r="C192" s="85" t="s">
        <v>15</v>
      </c>
      <c r="D192" s="85"/>
      <c r="E192" s="12" t="e">
        <f>#REF!</f>
        <v>#REF!</v>
      </c>
    </row>
    <row r="193" spans="2:5" ht="15" customHeight="1" x14ac:dyDescent="0.25">
      <c r="B193" s="92"/>
      <c r="C193" s="85" t="s">
        <v>17</v>
      </c>
      <c r="D193" s="85"/>
      <c r="E193" s="12" t="e">
        <f>#REF!</f>
        <v>#REF!</v>
      </c>
    </row>
    <row r="194" spans="2:5" ht="15" customHeight="1" x14ac:dyDescent="0.25">
      <c r="B194" s="92"/>
      <c r="C194" s="85" t="s">
        <v>19</v>
      </c>
      <c r="D194" s="85"/>
      <c r="E194" s="12" t="e">
        <f>#REF!</f>
        <v>#REF!</v>
      </c>
    </row>
    <row r="195" spans="2:5" ht="15" customHeight="1" x14ac:dyDescent="0.25">
      <c r="B195" s="92"/>
      <c r="C195" s="85" t="s">
        <v>21</v>
      </c>
      <c r="D195" s="85"/>
      <c r="E195" s="12" t="e">
        <f>#REF!</f>
        <v>#REF!</v>
      </c>
    </row>
    <row r="196" spans="2:5" ht="15" customHeight="1" x14ac:dyDescent="0.25">
      <c r="B196" s="92"/>
      <c r="C196" s="85" t="s">
        <v>22</v>
      </c>
      <c r="D196" s="85"/>
      <c r="E196" s="12" t="e">
        <f>#REF!</f>
        <v>#REF!</v>
      </c>
    </row>
    <row r="197" spans="2:5" ht="15" customHeight="1" x14ac:dyDescent="0.25">
      <c r="B197" s="92"/>
      <c r="C197" s="94" t="s">
        <v>26</v>
      </c>
      <c r="D197" s="94"/>
      <c r="E197" s="11" t="e">
        <f>#REF!</f>
        <v>#REF!</v>
      </c>
    </row>
    <row r="198" spans="2:5" ht="15" customHeight="1" x14ac:dyDescent="0.25">
      <c r="B198" s="92"/>
      <c r="C198" s="85" t="s">
        <v>28</v>
      </c>
      <c r="D198" s="85"/>
      <c r="E198" s="12" t="e">
        <f>#REF!</f>
        <v>#REF!</v>
      </c>
    </row>
    <row r="199" spans="2:5" ht="15" customHeight="1" x14ac:dyDescent="0.25">
      <c r="B199" s="92"/>
      <c r="C199" s="85" t="s">
        <v>30</v>
      </c>
      <c r="D199" s="85"/>
      <c r="E199" s="12" t="e">
        <f>#REF!</f>
        <v>#REF!</v>
      </c>
    </row>
    <row r="200" spans="2:5" ht="15" customHeight="1" x14ac:dyDescent="0.25">
      <c r="B200" s="92"/>
      <c r="C200" s="85" t="s">
        <v>32</v>
      </c>
      <c r="D200" s="85"/>
      <c r="E200" s="12" t="e">
        <f>#REF!</f>
        <v>#REF!</v>
      </c>
    </row>
    <row r="201" spans="2:5" x14ac:dyDescent="0.25">
      <c r="B201" s="92"/>
      <c r="C201" s="85" t="s">
        <v>34</v>
      </c>
      <c r="D201" s="85"/>
      <c r="E201" s="12" t="e">
        <f>#REF!</f>
        <v>#REF!</v>
      </c>
    </row>
    <row r="202" spans="2:5" ht="15" customHeight="1" x14ac:dyDescent="0.25">
      <c r="B202" s="92"/>
      <c r="C202" s="85" t="s">
        <v>36</v>
      </c>
      <c r="D202" s="85"/>
      <c r="E202" s="12" t="e">
        <f>#REF!</f>
        <v>#REF!</v>
      </c>
    </row>
    <row r="203" spans="2:5" x14ac:dyDescent="0.25">
      <c r="B203" s="92"/>
      <c r="C203" s="85" t="s">
        <v>38</v>
      </c>
      <c r="D203" s="85"/>
      <c r="E203" s="12" t="e">
        <f>#REF!</f>
        <v>#REF!</v>
      </c>
    </row>
    <row r="204" spans="2:5" ht="15" customHeight="1" x14ac:dyDescent="0.25">
      <c r="B204" s="92"/>
      <c r="C204" s="87" t="s">
        <v>45</v>
      </c>
      <c r="D204" s="87"/>
      <c r="E204" s="11" t="e">
        <f>#REF!</f>
        <v>#REF!</v>
      </c>
    </row>
    <row r="205" spans="2:5" ht="15" customHeight="1" x14ac:dyDescent="0.25">
      <c r="B205" s="92"/>
      <c r="C205" s="87" t="s">
        <v>47</v>
      </c>
      <c r="D205" s="87"/>
      <c r="E205" s="11" t="e">
        <f>#REF!</f>
        <v>#REF!</v>
      </c>
    </row>
    <row r="206" spans="2:5" ht="15" customHeight="1" x14ac:dyDescent="0.25">
      <c r="B206" s="92"/>
      <c r="C206" s="85" t="s">
        <v>48</v>
      </c>
      <c r="D206" s="85"/>
      <c r="E206" s="12" t="e">
        <f>#REF!</f>
        <v>#REF!</v>
      </c>
    </row>
    <row r="207" spans="2:5" ht="15" customHeight="1" x14ac:dyDescent="0.25">
      <c r="B207" s="92"/>
      <c r="C207" s="85" t="s">
        <v>49</v>
      </c>
      <c r="D207" s="85"/>
      <c r="E207" s="12" t="e">
        <f>#REF!</f>
        <v>#REF!</v>
      </c>
    </row>
    <row r="208" spans="2:5" ht="15" customHeight="1" x14ac:dyDescent="0.25">
      <c r="B208" s="92"/>
      <c r="C208" s="85" t="s">
        <v>50</v>
      </c>
      <c r="D208" s="85"/>
      <c r="E208" s="12" t="e">
        <f>#REF!</f>
        <v>#REF!</v>
      </c>
    </row>
    <row r="209" spans="2:5" ht="15" customHeight="1" x14ac:dyDescent="0.25">
      <c r="B209" s="92"/>
      <c r="C209" s="87" t="s">
        <v>51</v>
      </c>
      <c r="D209" s="87"/>
      <c r="E209" s="11" t="e">
        <f>#REF!</f>
        <v>#REF!</v>
      </c>
    </row>
    <row r="210" spans="2:5" x14ac:dyDescent="0.25">
      <c r="B210" s="92"/>
      <c r="C210" s="85" t="s">
        <v>52</v>
      </c>
      <c r="D210" s="85"/>
      <c r="E210" s="12" t="e">
        <f>#REF!</f>
        <v>#REF!</v>
      </c>
    </row>
    <row r="211" spans="2:5" ht="15" customHeight="1" x14ac:dyDescent="0.25">
      <c r="B211" s="92"/>
      <c r="C211" s="85" t="s">
        <v>53</v>
      </c>
      <c r="D211" s="85"/>
      <c r="E211" s="12" t="e">
        <f>#REF!</f>
        <v>#REF!</v>
      </c>
    </row>
    <row r="212" spans="2:5" x14ac:dyDescent="0.25">
      <c r="B212" s="92"/>
      <c r="C212" s="85" t="s">
        <v>54</v>
      </c>
      <c r="D212" s="85"/>
      <c r="E212" s="12" t="e">
        <f>#REF!</f>
        <v>#REF!</v>
      </c>
    </row>
    <row r="213" spans="2:5" ht="15" customHeight="1" x14ac:dyDescent="0.25">
      <c r="B213" s="92"/>
      <c r="C213" s="85" t="s">
        <v>55</v>
      </c>
      <c r="D213" s="85"/>
      <c r="E213" s="12" t="e">
        <f>#REF!</f>
        <v>#REF!</v>
      </c>
    </row>
    <row r="214" spans="2:5" x14ac:dyDescent="0.25">
      <c r="B214" s="92"/>
      <c r="C214" s="85" t="s">
        <v>56</v>
      </c>
      <c r="D214" s="85"/>
      <c r="E214" s="12" t="e">
        <f>#REF!</f>
        <v>#REF!</v>
      </c>
    </row>
    <row r="215" spans="2:5" x14ac:dyDescent="0.25">
      <c r="B215" s="92"/>
      <c r="C215" s="87" t="s">
        <v>57</v>
      </c>
      <c r="D215" s="87"/>
      <c r="E215" s="11" t="e">
        <f>#REF!</f>
        <v>#REF!</v>
      </c>
    </row>
    <row r="216" spans="2:5" x14ac:dyDescent="0.25">
      <c r="B216" s="92"/>
      <c r="C216" s="85" t="s">
        <v>58</v>
      </c>
      <c r="D216" s="85"/>
      <c r="E216" s="12" t="e">
        <f>#REF!</f>
        <v>#REF!</v>
      </c>
    </row>
    <row r="217" spans="2:5" ht="15.75" thickBot="1" x14ac:dyDescent="0.3">
      <c r="B217" s="93"/>
      <c r="C217" s="85" t="s">
        <v>59</v>
      </c>
      <c r="D217" s="85"/>
      <c r="E217" s="12" t="e">
        <f>#REF!</f>
        <v>#REF!</v>
      </c>
    </row>
    <row r="218" spans="2:5" x14ac:dyDescent="0.25">
      <c r="C218" s="88" t="s">
        <v>72</v>
      </c>
      <c r="D218" s="5" t="s">
        <v>62</v>
      </c>
      <c r="E218" s="15" t="e">
        <f>#REF!</f>
        <v>#REF!</v>
      </c>
    </row>
    <row r="219" spans="2:5" x14ac:dyDescent="0.25">
      <c r="C219" s="84"/>
      <c r="D219" s="5" t="s">
        <v>63</v>
      </c>
      <c r="E219" s="15" t="e">
        <f>#REF!</f>
        <v>#REF!</v>
      </c>
    </row>
    <row r="220" spans="2:5" x14ac:dyDescent="0.25">
      <c r="C220" s="84" t="s">
        <v>71</v>
      </c>
      <c r="D220" s="5" t="s">
        <v>62</v>
      </c>
      <c r="E220" s="15" t="e">
        <f>#REF!</f>
        <v>#REF!</v>
      </c>
    </row>
    <row r="221" spans="2:5" x14ac:dyDescent="0.25">
      <c r="C221" s="8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AA215"/>
  <sheetViews>
    <sheetView showGridLines="0" tabSelected="1" zoomScale="85" zoomScaleNormal="85" workbookViewId="0">
      <selection activeCell="I11" sqref="I11"/>
    </sheetView>
  </sheetViews>
  <sheetFormatPr baseColWidth="10" defaultRowHeight="12.75" x14ac:dyDescent="0.2"/>
  <cols>
    <col min="1" max="1" width="2.140625" style="37" customWidth="1"/>
    <col min="2" max="2" width="19.140625" style="37" customWidth="1"/>
    <col min="3" max="3" width="22.28515625" style="37" customWidth="1"/>
    <col min="4" max="4" width="2.7109375" style="37" customWidth="1"/>
    <col min="5" max="5" width="4.28515625" style="37" customWidth="1"/>
    <col min="6" max="6" width="2.85546875" style="37" customWidth="1"/>
    <col min="7" max="7" width="8.140625" style="37" customWidth="1"/>
    <col min="8" max="8" width="5.42578125" style="37" customWidth="1"/>
    <col min="9" max="9" width="45.5703125" style="37" customWidth="1"/>
    <col min="10" max="13" width="12.7109375" style="37" customWidth="1"/>
    <col min="14" max="14" width="28.85546875" style="37" customWidth="1"/>
    <col min="15" max="15" width="13.7109375" style="37" customWidth="1"/>
    <col min="16" max="16" width="11.5703125" style="37" customWidth="1"/>
    <col min="17" max="17" width="11.42578125" style="37" customWidth="1"/>
    <col min="18" max="18" width="14.28515625" style="37" customWidth="1"/>
    <col min="19" max="20" width="11.42578125" style="37" customWidth="1"/>
    <col min="21" max="21" width="15" style="37" customWidth="1"/>
    <col min="22" max="22" width="16.85546875" style="37" customWidth="1"/>
    <col min="23" max="23" width="15.42578125" style="37" customWidth="1"/>
    <col min="24" max="25" width="11.42578125" style="37" customWidth="1"/>
    <col min="26" max="26" width="14.140625" style="37" bestFit="1" customWidth="1"/>
    <col min="27" max="27" width="15.28515625" style="37" bestFit="1" customWidth="1"/>
    <col min="28" max="28" width="13.5703125" style="37" bestFit="1" customWidth="1"/>
    <col min="29" max="29" width="13.140625" style="37" bestFit="1" customWidth="1"/>
    <col min="30" max="16384" width="11.42578125" style="37"/>
  </cols>
  <sheetData>
    <row r="1" spans="2:27" ht="6" customHeight="1" x14ac:dyDescent="0.2">
      <c r="B1" s="98" t="s">
        <v>106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2:27" x14ac:dyDescent="0.2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27" x14ac:dyDescent="0.2">
      <c r="B3" s="98" t="s">
        <v>322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7" ht="15" x14ac:dyDescent="0.25">
      <c r="D4" s="57" t="s">
        <v>2</v>
      </c>
      <c r="E4" s="96" t="s">
        <v>107</v>
      </c>
      <c r="F4" s="97"/>
      <c r="G4" s="97"/>
      <c r="H4" s="97"/>
      <c r="I4" s="97"/>
      <c r="J4" s="58"/>
      <c r="K4" s="58"/>
      <c r="L4" s="45"/>
      <c r="M4" s="45"/>
      <c r="N4" s="17"/>
      <c r="O4" s="18"/>
    </row>
    <row r="5" spans="2:27" ht="8.2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27" ht="15" customHeight="1" x14ac:dyDescent="0.2">
      <c r="B6" s="112" t="s">
        <v>79</v>
      </c>
      <c r="C6" s="113"/>
      <c r="D6" s="114" t="s">
        <v>80</v>
      </c>
      <c r="E6" s="115"/>
      <c r="F6" s="115"/>
      <c r="G6" s="115"/>
      <c r="H6" s="116"/>
      <c r="I6" s="99" t="s">
        <v>81</v>
      </c>
      <c r="J6" s="99"/>
      <c r="K6" s="99"/>
      <c r="L6" s="99"/>
      <c r="M6" s="99"/>
      <c r="N6" s="99"/>
      <c r="O6" s="99"/>
      <c r="P6" s="99" t="s">
        <v>82</v>
      </c>
      <c r="Q6" s="99"/>
      <c r="R6" s="99"/>
      <c r="S6" s="99"/>
      <c r="T6" s="99"/>
      <c r="U6" s="99" t="s">
        <v>83</v>
      </c>
      <c r="V6" s="99"/>
      <c r="W6" s="99"/>
      <c r="X6" s="99"/>
      <c r="Y6" s="99"/>
    </row>
    <row r="7" spans="2:27" ht="12.75" customHeight="1" x14ac:dyDescent="0.2">
      <c r="B7" s="117" t="s">
        <v>84</v>
      </c>
      <c r="C7" s="117" t="s">
        <v>85</v>
      </c>
      <c r="D7" s="100" t="s">
        <v>86</v>
      </c>
      <c r="E7" s="100" t="s">
        <v>87</v>
      </c>
      <c r="F7" s="100" t="s">
        <v>88</v>
      </c>
      <c r="G7" s="100" t="s">
        <v>89</v>
      </c>
      <c r="H7" s="100" t="s">
        <v>78</v>
      </c>
      <c r="I7" s="100" t="s">
        <v>90</v>
      </c>
      <c r="J7" s="99" t="s">
        <v>91</v>
      </c>
      <c r="K7" s="99" t="s">
        <v>92</v>
      </c>
      <c r="L7" s="99" t="s">
        <v>93</v>
      </c>
      <c r="M7" s="99" t="s">
        <v>94</v>
      </c>
      <c r="N7" s="99" t="s">
        <v>95</v>
      </c>
      <c r="O7" s="99" t="s">
        <v>96</v>
      </c>
      <c r="P7" s="100" t="s">
        <v>97</v>
      </c>
      <c r="Q7" s="100" t="s">
        <v>98</v>
      </c>
      <c r="R7" s="100" t="s">
        <v>99</v>
      </c>
      <c r="S7" s="102" t="s">
        <v>100</v>
      </c>
      <c r="T7" s="103"/>
      <c r="U7" s="104" t="s">
        <v>76</v>
      </c>
      <c r="V7" s="104" t="s">
        <v>74</v>
      </c>
      <c r="W7" s="104" t="s">
        <v>75</v>
      </c>
      <c r="X7" s="102" t="s">
        <v>101</v>
      </c>
      <c r="Y7" s="103"/>
    </row>
    <row r="8" spans="2:27" ht="25.5" x14ac:dyDescent="0.2">
      <c r="B8" s="118"/>
      <c r="C8" s="118"/>
      <c r="D8" s="101"/>
      <c r="E8" s="101"/>
      <c r="F8" s="101"/>
      <c r="G8" s="101"/>
      <c r="H8" s="101"/>
      <c r="I8" s="101"/>
      <c r="J8" s="99"/>
      <c r="K8" s="99"/>
      <c r="L8" s="99"/>
      <c r="M8" s="99"/>
      <c r="N8" s="99"/>
      <c r="O8" s="99"/>
      <c r="P8" s="101"/>
      <c r="Q8" s="101"/>
      <c r="R8" s="101"/>
      <c r="S8" s="80" t="s">
        <v>102</v>
      </c>
      <c r="T8" s="80" t="s">
        <v>103</v>
      </c>
      <c r="U8" s="105"/>
      <c r="V8" s="105"/>
      <c r="W8" s="105"/>
      <c r="X8" s="80" t="s">
        <v>104</v>
      </c>
      <c r="Y8" s="80" t="s">
        <v>105</v>
      </c>
    </row>
    <row r="9" spans="2:27" ht="30" x14ac:dyDescent="0.25">
      <c r="B9" s="19" t="s">
        <v>182</v>
      </c>
      <c r="C9" s="19" t="s">
        <v>183</v>
      </c>
      <c r="D9" s="20" t="s">
        <v>114</v>
      </c>
      <c r="E9" s="20" t="s">
        <v>115</v>
      </c>
      <c r="F9" s="20" t="s">
        <v>114</v>
      </c>
      <c r="G9" s="20"/>
      <c r="H9" s="20" t="s">
        <v>116</v>
      </c>
      <c r="I9" s="68" t="s">
        <v>288</v>
      </c>
      <c r="J9" s="21" t="s">
        <v>289</v>
      </c>
      <c r="K9" s="21" t="s">
        <v>184</v>
      </c>
      <c r="L9" s="21" t="s">
        <v>185</v>
      </c>
      <c r="M9" s="19" t="s">
        <v>186</v>
      </c>
      <c r="N9" s="7" t="s">
        <v>288</v>
      </c>
      <c r="O9" s="19" t="s">
        <v>323</v>
      </c>
      <c r="P9" s="82">
        <v>26155.82</v>
      </c>
      <c r="Q9" s="82">
        <v>26155.82</v>
      </c>
      <c r="R9" s="7">
        <v>0</v>
      </c>
      <c r="S9" s="78"/>
      <c r="T9" s="78"/>
      <c r="U9" s="78"/>
      <c r="V9" s="83"/>
      <c r="W9" s="83"/>
      <c r="X9" s="78"/>
      <c r="Y9" s="78"/>
    </row>
    <row r="10" spans="2:27" ht="15" x14ac:dyDescent="0.25">
      <c r="B10" s="19" t="s">
        <v>182</v>
      </c>
      <c r="C10" s="19" t="s">
        <v>183</v>
      </c>
      <c r="D10" s="20" t="s">
        <v>114</v>
      </c>
      <c r="E10" s="20" t="s">
        <v>115</v>
      </c>
      <c r="F10" s="20" t="s">
        <v>114</v>
      </c>
      <c r="G10" s="20"/>
      <c r="H10" s="20" t="s">
        <v>116</v>
      </c>
      <c r="I10" s="7" t="s">
        <v>284</v>
      </c>
      <c r="J10" s="21" t="s">
        <v>187</v>
      </c>
      <c r="K10" s="21" t="s">
        <v>184</v>
      </c>
      <c r="L10" s="21" t="s">
        <v>185</v>
      </c>
      <c r="M10" s="19" t="s">
        <v>186</v>
      </c>
      <c r="N10" s="7" t="s">
        <v>284</v>
      </c>
      <c r="O10" s="19" t="s">
        <v>246</v>
      </c>
      <c r="P10" s="67">
        <f>((6352000/6049097)-1)</f>
        <v>5.0074085437876059E-2</v>
      </c>
      <c r="Q10" s="67">
        <f>((6352000/6049097)-1)</f>
        <v>5.0074085437876059E-2</v>
      </c>
      <c r="R10" s="67">
        <v>0</v>
      </c>
      <c r="S10" s="26">
        <f>+R10/P10</f>
        <v>0</v>
      </c>
      <c r="T10" s="26">
        <f>+R10/Q10</f>
        <v>0</v>
      </c>
      <c r="U10" s="24">
        <f>+U12+U28+U33+U69+U92+U100+U113+U118+U123+U162+U181+U203+U61+U17</f>
        <v>227091033.59000003</v>
      </c>
      <c r="V10" s="24">
        <f>+V12+V28+V33+V69+V92+V100+V113+V118+V123+V162+V181+V203+V61+V17</f>
        <v>272477064.84000003</v>
      </c>
      <c r="W10" s="24">
        <f>+W12+W28+W33+W69+W92+W100+W113+W118+W123+W162+W181+W203+W61+W17</f>
        <v>50395974.859999999</v>
      </c>
      <c r="X10" s="25">
        <f>+W10/U10</f>
        <v>0.22191970358013813</v>
      </c>
      <c r="Y10" s="25">
        <f>+W10/V10</f>
        <v>0.1849549241496446</v>
      </c>
      <c r="Z10" s="65"/>
      <c r="AA10" s="56"/>
    </row>
    <row r="11" spans="2:27" ht="15" x14ac:dyDescent="0.25">
      <c r="B11" s="19" t="s">
        <v>182</v>
      </c>
      <c r="C11" s="19" t="s">
        <v>183</v>
      </c>
      <c r="D11" s="20" t="s">
        <v>114</v>
      </c>
      <c r="E11" s="20" t="s">
        <v>115</v>
      </c>
      <c r="F11" s="20" t="s">
        <v>114</v>
      </c>
      <c r="G11" s="20"/>
      <c r="H11" s="20" t="s">
        <v>116</v>
      </c>
      <c r="I11" s="7" t="s">
        <v>255</v>
      </c>
      <c r="J11" s="21" t="s">
        <v>187</v>
      </c>
      <c r="K11" s="21" t="s">
        <v>184</v>
      </c>
      <c r="L11" s="21" t="s">
        <v>185</v>
      </c>
      <c r="M11" s="19" t="s">
        <v>186</v>
      </c>
      <c r="N11" s="7" t="s">
        <v>255</v>
      </c>
      <c r="O11" s="19" t="s">
        <v>247</v>
      </c>
      <c r="P11" s="67">
        <f>((480000/425000)-1)</f>
        <v>0.12941176470588234</v>
      </c>
      <c r="Q11" s="67">
        <f>((480000/425000)-1)</f>
        <v>0.12941176470588234</v>
      </c>
      <c r="R11" s="67">
        <v>0</v>
      </c>
      <c r="S11" s="26">
        <f>+R11/P11</f>
        <v>0</v>
      </c>
      <c r="T11" s="26">
        <f>+R11/Q11</f>
        <v>0</v>
      </c>
      <c r="U11" s="24">
        <f>+U100</f>
        <v>24959767.779999997</v>
      </c>
      <c r="V11" s="24">
        <f>+V100</f>
        <v>25463232.469999999</v>
      </c>
      <c r="W11" s="24">
        <f>+W100</f>
        <v>4665521.0399999991</v>
      </c>
      <c r="X11" s="25">
        <f>+W11/U11</f>
        <v>0.18692165252188095</v>
      </c>
      <c r="Y11" s="25">
        <f>+W11/V11</f>
        <v>0.18322579607662826</v>
      </c>
      <c r="AA11" s="65"/>
    </row>
    <row r="12" spans="2:27" ht="15" x14ac:dyDescent="0.25">
      <c r="B12" s="19" t="s">
        <v>182</v>
      </c>
      <c r="C12" s="19" t="s">
        <v>183</v>
      </c>
      <c r="D12" s="20" t="s">
        <v>114</v>
      </c>
      <c r="E12" s="20" t="s">
        <v>115</v>
      </c>
      <c r="F12" s="20" t="s">
        <v>114</v>
      </c>
      <c r="G12" s="27" t="s">
        <v>253</v>
      </c>
      <c r="H12" s="28" t="s">
        <v>117</v>
      </c>
      <c r="I12" s="29" t="s">
        <v>118</v>
      </c>
      <c r="J12" s="27"/>
      <c r="K12" s="27"/>
      <c r="L12" s="27"/>
      <c r="M12" s="30"/>
      <c r="N12" s="30"/>
      <c r="O12" s="30"/>
      <c r="P12" s="31"/>
      <c r="Q12" s="31"/>
      <c r="R12" s="30"/>
      <c r="S12" s="26"/>
      <c r="T12" s="32"/>
      <c r="U12" s="24">
        <v>7439172.8700000001</v>
      </c>
      <c r="V12" s="24">
        <v>11057674.91</v>
      </c>
      <c r="W12" s="24">
        <v>1447845.81</v>
      </c>
      <c r="X12" s="25">
        <f>+W12/U12</f>
        <v>0.19462456852410798</v>
      </c>
      <c r="Y12" s="25">
        <f>+W12/V12</f>
        <v>0.13093582708699836</v>
      </c>
    </row>
    <row r="13" spans="2:27" ht="15" x14ac:dyDescent="0.25">
      <c r="B13" s="19" t="s">
        <v>182</v>
      </c>
      <c r="C13" s="19" t="s">
        <v>183</v>
      </c>
      <c r="D13" s="20" t="s">
        <v>114</v>
      </c>
      <c r="E13" s="20" t="s">
        <v>115</v>
      </c>
      <c r="F13" s="20" t="s">
        <v>114</v>
      </c>
      <c r="G13" s="21" t="s">
        <v>253</v>
      </c>
      <c r="H13" s="20" t="s">
        <v>117</v>
      </c>
      <c r="I13" s="79" t="s">
        <v>324</v>
      </c>
      <c r="J13" s="21" t="s">
        <v>191</v>
      </c>
      <c r="K13" s="21" t="s">
        <v>189</v>
      </c>
      <c r="L13" s="21" t="s">
        <v>185</v>
      </c>
      <c r="M13" s="23" t="s">
        <v>186</v>
      </c>
      <c r="N13" s="68" t="s">
        <v>290</v>
      </c>
      <c r="O13" s="19" t="s">
        <v>325</v>
      </c>
      <c r="P13" s="38">
        <v>4</v>
      </c>
      <c r="Q13" s="38">
        <v>4</v>
      </c>
      <c r="R13" s="38">
        <v>1</v>
      </c>
      <c r="S13" s="26">
        <f>+R13/P13</f>
        <v>0.25</v>
      </c>
      <c r="T13" s="26">
        <f>+R13/Q13</f>
        <v>0.25</v>
      </c>
      <c r="U13" s="33"/>
      <c r="V13" s="33"/>
      <c r="W13" s="33"/>
      <c r="X13" s="34"/>
      <c r="Y13" s="34"/>
      <c r="AA13" s="65"/>
    </row>
    <row r="14" spans="2:27" ht="15" x14ac:dyDescent="0.25">
      <c r="B14" s="19" t="s">
        <v>182</v>
      </c>
      <c r="C14" s="19" t="s">
        <v>183</v>
      </c>
      <c r="D14" s="20" t="s">
        <v>114</v>
      </c>
      <c r="E14" s="20" t="s">
        <v>115</v>
      </c>
      <c r="F14" s="20" t="s">
        <v>114</v>
      </c>
      <c r="G14" s="21" t="s">
        <v>253</v>
      </c>
      <c r="H14" s="20" t="s">
        <v>117</v>
      </c>
      <c r="I14" s="79" t="s">
        <v>291</v>
      </c>
      <c r="J14" s="21" t="s">
        <v>191</v>
      </c>
      <c r="K14" s="21" t="s">
        <v>189</v>
      </c>
      <c r="L14" s="21" t="s">
        <v>185</v>
      </c>
      <c r="M14" s="23" t="s">
        <v>186</v>
      </c>
      <c r="N14" s="79" t="s">
        <v>292</v>
      </c>
      <c r="O14" s="19" t="s">
        <v>325</v>
      </c>
      <c r="P14" s="38">
        <v>1000</v>
      </c>
      <c r="Q14" s="38">
        <v>1000</v>
      </c>
      <c r="R14" s="38">
        <v>556</v>
      </c>
      <c r="S14" s="26">
        <f>+R14/P14</f>
        <v>0.55600000000000005</v>
      </c>
      <c r="T14" s="26">
        <f>+R14/Q14</f>
        <v>0.55600000000000005</v>
      </c>
      <c r="U14" s="33"/>
      <c r="V14" s="33"/>
      <c r="W14" s="33"/>
      <c r="X14" s="34"/>
      <c r="Y14" s="34"/>
      <c r="AA14" s="65"/>
    </row>
    <row r="15" spans="2:27" ht="15" x14ac:dyDescent="0.25">
      <c r="B15" s="19" t="s">
        <v>182</v>
      </c>
      <c r="C15" s="19" t="s">
        <v>183</v>
      </c>
      <c r="D15" s="20" t="s">
        <v>114</v>
      </c>
      <c r="E15" s="20" t="s">
        <v>115</v>
      </c>
      <c r="F15" s="20" t="s">
        <v>114</v>
      </c>
      <c r="G15" s="21" t="s">
        <v>253</v>
      </c>
      <c r="H15" s="20" t="s">
        <v>117</v>
      </c>
      <c r="I15" s="68" t="s">
        <v>326</v>
      </c>
      <c r="J15" s="21" t="s">
        <v>191</v>
      </c>
      <c r="K15" s="21" t="s">
        <v>189</v>
      </c>
      <c r="L15" s="21" t="s">
        <v>185</v>
      </c>
      <c r="M15" s="23" t="s">
        <v>186</v>
      </c>
      <c r="N15" s="79" t="s">
        <v>219</v>
      </c>
      <c r="O15" s="19" t="s">
        <v>325</v>
      </c>
      <c r="P15" s="38">
        <v>8</v>
      </c>
      <c r="Q15" s="38">
        <v>8</v>
      </c>
      <c r="R15" s="38">
        <v>8</v>
      </c>
      <c r="S15" s="26">
        <f>+R15/P15</f>
        <v>1</v>
      </c>
      <c r="T15" s="26">
        <f>+R15/Q15</f>
        <v>1</v>
      </c>
      <c r="U15" s="33"/>
      <c r="V15" s="33"/>
      <c r="W15" s="33"/>
      <c r="X15" s="34"/>
      <c r="Y15" s="34"/>
      <c r="AA15" s="65"/>
    </row>
    <row r="16" spans="2:27" ht="15" x14ac:dyDescent="0.25">
      <c r="B16" s="19" t="s">
        <v>182</v>
      </c>
      <c r="C16" s="19" t="s">
        <v>183</v>
      </c>
      <c r="D16" s="20" t="s">
        <v>114</v>
      </c>
      <c r="E16" s="20" t="s">
        <v>115</v>
      </c>
      <c r="F16" s="20" t="s">
        <v>114</v>
      </c>
      <c r="G16" s="21" t="s">
        <v>253</v>
      </c>
      <c r="H16" s="20" t="s">
        <v>117</v>
      </c>
      <c r="I16" s="68" t="s">
        <v>327</v>
      </c>
      <c r="J16" s="21" t="s">
        <v>191</v>
      </c>
      <c r="K16" s="21" t="s">
        <v>189</v>
      </c>
      <c r="L16" s="21" t="s">
        <v>185</v>
      </c>
      <c r="M16" s="23" t="s">
        <v>186</v>
      </c>
      <c r="N16" s="79" t="s">
        <v>328</v>
      </c>
      <c r="O16" s="19" t="s">
        <v>325</v>
      </c>
      <c r="P16" s="38">
        <v>3</v>
      </c>
      <c r="Q16" s="38">
        <v>3</v>
      </c>
      <c r="R16" s="38">
        <v>0</v>
      </c>
      <c r="S16" s="26">
        <f>+R16/P16</f>
        <v>0</v>
      </c>
      <c r="T16" s="26">
        <f>+R16/Q16</f>
        <v>0</v>
      </c>
      <c r="U16" s="33"/>
      <c r="V16" s="33"/>
      <c r="W16" s="33"/>
      <c r="X16" s="34"/>
      <c r="Y16" s="34"/>
    </row>
    <row r="17" spans="2:27" ht="15" x14ac:dyDescent="0.25">
      <c r="B17" s="19" t="s">
        <v>182</v>
      </c>
      <c r="C17" s="19" t="s">
        <v>183</v>
      </c>
      <c r="D17" s="20" t="s">
        <v>114</v>
      </c>
      <c r="E17" s="20" t="s">
        <v>115</v>
      </c>
      <c r="F17" s="20" t="s">
        <v>114</v>
      </c>
      <c r="G17" s="27" t="s">
        <v>329</v>
      </c>
      <c r="H17" s="28" t="s">
        <v>117</v>
      </c>
      <c r="I17" s="29" t="s">
        <v>330</v>
      </c>
      <c r="J17" s="27"/>
      <c r="K17" s="27"/>
      <c r="L17" s="27"/>
      <c r="M17" s="30"/>
      <c r="N17" s="30"/>
      <c r="O17" s="30"/>
      <c r="P17" s="30"/>
      <c r="Q17" s="30"/>
      <c r="R17" s="30"/>
      <c r="S17" s="32"/>
      <c r="T17" s="32"/>
      <c r="U17" s="24">
        <v>1146398</v>
      </c>
      <c r="V17" s="24">
        <v>1179911</v>
      </c>
      <c r="W17" s="24">
        <v>107343.54</v>
      </c>
      <c r="X17" s="25">
        <f>+W17/U17</f>
        <v>9.363549133895907E-2</v>
      </c>
      <c r="Y17" s="25">
        <f>+W17/V17</f>
        <v>9.0975963441310398E-2</v>
      </c>
    </row>
    <row r="18" spans="2:27" ht="15" x14ac:dyDescent="0.25">
      <c r="B18" s="19" t="s">
        <v>182</v>
      </c>
      <c r="C18" s="19" t="s">
        <v>183</v>
      </c>
      <c r="D18" s="20" t="s">
        <v>114</v>
      </c>
      <c r="E18" s="20" t="s">
        <v>115</v>
      </c>
      <c r="F18" s="20" t="s">
        <v>114</v>
      </c>
      <c r="G18" s="21" t="s">
        <v>329</v>
      </c>
      <c r="H18" s="20" t="s">
        <v>117</v>
      </c>
      <c r="I18" s="79" t="s">
        <v>331</v>
      </c>
      <c r="J18" s="21" t="s">
        <v>191</v>
      </c>
      <c r="K18" s="21" t="s">
        <v>189</v>
      </c>
      <c r="L18" s="21" t="s">
        <v>185</v>
      </c>
      <c r="M18" s="23" t="s">
        <v>186</v>
      </c>
      <c r="N18" s="79" t="s">
        <v>332</v>
      </c>
      <c r="O18" s="19" t="s">
        <v>190</v>
      </c>
      <c r="P18" s="38">
        <v>1</v>
      </c>
      <c r="Q18" s="38">
        <v>1</v>
      </c>
      <c r="R18" s="38">
        <v>0</v>
      </c>
      <c r="S18" s="26">
        <f t="shared" ref="S18:S27" si="0">+R18/P18</f>
        <v>0</v>
      </c>
      <c r="T18" s="26">
        <f t="shared" ref="T18:T27" si="1">+R18/Q18</f>
        <v>0</v>
      </c>
      <c r="U18" s="33"/>
      <c r="V18" s="33"/>
      <c r="W18" s="33"/>
      <c r="X18" s="34"/>
      <c r="Y18" s="34"/>
      <c r="AA18" s="65"/>
    </row>
    <row r="19" spans="2:27" ht="15" x14ac:dyDescent="0.25">
      <c r="B19" s="19" t="s">
        <v>182</v>
      </c>
      <c r="C19" s="19" t="s">
        <v>183</v>
      </c>
      <c r="D19" s="20" t="s">
        <v>114</v>
      </c>
      <c r="E19" s="20" t="s">
        <v>115</v>
      </c>
      <c r="F19" s="20" t="s">
        <v>114</v>
      </c>
      <c r="G19" s="21" t="s">
        <v>329</v>
      </c>
      <c r="H19" s="20" t="s">
        <v>117</v>
      </c>
      <c r="I19" s="79" t="s">
        <v>333</v>
      </c>
      <c r="J19" s="21" t="s">
        <v>191</v>
      </c>
      <c r="K19" s="21" t="s">
        <v>189</v>
      </c>
      <c r="L19" s="21" t="s">
        <v>185</v>
      </c>
      <c r="M19" s="23" t="s">
        <v>186</v>
      </c>
      <c r="N19" s="68" t="s">
        <v>334</v>
      </c>
      <c r="O19" s="19" t="s">
        <v>190</v>
      </c>
      <c r="P19" s="38">
        <v>3</v>
      </c>
      <c r="Q19" s="38">
        <v>3</v>
      </c>
      <c r="R19" s="38">
        <v>0</v>
      </c>
      <c r="S19" s="26">
        <f t="shared" si="0"/>
        <v>0</v>
      </c>
      <c r="T19" s="26">
        <f t="shared" si="1"/>
        <v>0</v>
      </c>
      <c r="U19" s="33"/>
      <c r="V19" s="33"/>
      <c r="W19" s="33"/>
      <c r="X19" s="34"/>
      <c r="Y19" s="34"/>
    </row>
    <row r="20" spans="2:27" ht="15" x14ac:dyDescent="0.25">
      <c r="B20" s="19" t="s">
        <v>182</v>
      </c>
      <c r="C20" s="19" t="s">
        <v>183</v>
      </c>
      <c r="D20" s="20" t="s">
        <v>114</v>
      </c>
      <c r="E20" s="20" t="s">
        <v>115</v>
      </c>
      <c r="F20" s="20" t="s">
        <v>114</v>
      </c>
      <c r="G20" s="21" t="s">
        <v>329</v>
      </c>
      <c r="H20" s="20" t="s">
        <v>117</v>
      </c>
      <c r="I20" s="79" t="s">
        <v>335</v>
      </c>
      <c r="J20" s="21" t="s">
        <v>191</v>
      </c>
      <c r="K20" s="21" t="s">
        <v>189</v>
      </c>
      <c r="L20" s="21" t="s">
        <v>185</v>
      </c>
      <c r="M20" s="23" t="s">
        <v>186</v>
      </c>
      <c r="N20" s="79" t="s">
        <v>336</v>
      </c>
      <c r="O20" s="19" t="s">
        <v>190</v>
      </c>
      <c r="P20" s="38">
        <v>4</v>
      </c>
      <c r="Q20" s="38">
        <v>4</v>
      </c>
      <c r="R20" s="38">
        <v>0</v>
      </c>
      <c r="S20" s="26">
        <f t="shared" si="0"/>
        <v>0</v>
      </c>
      <c r="T20" s="26">
        <f t="shared" si="1"/>
        <v>0</v>
      </c>
      <c r="U20" s="33"/>
      <c r="V20" s="33"/>
      <c r="W20" s="33"/>
      <c r="X20" s="34"/>
      <c r="Y20" s="34"/>
      <c r="AA20" s="65"/>
    </row>
    <row r="21" spans="2:27" ht="15" x14ac:dyDescent="0.25">
      <c r="B21" s="19" t="s">
        <v>182</v>
      </c>
      <c r="C21" s="19" t="s">
        <v>183</v>
      </c>
      <c r="D21" s="20" t="s">
        <v>114</v>
      </c>
      <c r="E21" s="20" t="s">
        <v>115</v>
      </c>
      <c r="F21" s="20" t="s">
        <v>114</v>
      </c>
      <c r="G21" s="21" t="s">
        <v>329</v>
      </c>
      <c r="H21" s="20" t="s">
        <v>117</v>
      </c>
      <c r="I21" s="79" t="s">
        <v>337</v>
      </c>
      <c r="J21" s="21" t="s">
        <v>191</v>
      </c>
      <c r="K21" s="21" t="s">
        <v>189</v>
      </c>
      <c r="L21" s="21" t="s">
        <v>185</v>
      </c>
      <c r="M21" s="23" t="s">
        <v>186</v>
      </c>
      <c r="N21" s="79" t="s">
        <v>338</v>
      </c>
      <c r="O21" s="19" t="s">
        <v>190</v>
      </c>
      <c r="P21" s="38">
        <v>10</v>
      </c>
      <c r="Q21" s="38">
        <v>10</v>
      </c>
      <c r="R21" s="38">
        <v>4</v>
      </c>
      <c r="S21" s="26">
        <f t="shared" si="0"/>
        <v>0.4</v>
      </c>
      <c r="T21" s="26">
        <f t="shared" si="1"/>
        <v>0.4</v>
      </c>
      <c r="U21" s="33"/>
      <c r="V21" s="33"/>
      <c r="W21" s="33"/>
      <c r="X21" s="34"/>
      <c r="Y21" s="34"/>
    </row>
    <row r="22" spans="2:27" ht="15" x14ac:dyDescent="0.25">
      <c r="B22" s="19" t="s">
        <v>182</v>
      </c>
      <c r="C22" s="19" t="s">
        <v>183</v>
      </c>
      <c r="D22" s="20" t="s">
        <v>114</v>
      </c>
      <c r="E22" s="20" t="s">
        <v>115</v>
      </c>
      <c r="F22" s="20" t="s">
        <v>114</v>
      </c>
      <c r="G22" s="21" t="s">
        <v>329</v>
      </c>
      <c r="H22" s="20" t="s">
        <v>117</v>
      </c>
      <c r="I22" s="79" t="s">
        <v>339</v>
      </c>
      <c r="J22" s="21" t="s">
        <v>191</v>
      </c>
      <c r="K22" s="21" t="s">
        <v>189</v>
      </c>
      <c r="L22" s="21" t="s">
        <v>185</v>
      </c>
      <c r="M22" s="23" t="s">
        <v>186</v>
      </c>
      <c r="N22" s="79" t="s">
        <v>340</v>
      </c>
      <c r="O22" s="19" t="s">
        <v>190</v>
      </c>
      <c r="P22" s="38">
        <v>10</v>
      </c>
      <c r="Q22" s="38">
        <v>10</v>
      </c>
      <c r="R22" s="38">
        <v>7</v>
      </c>
      <c r="S22" s="26">
        <f t="shared" si="0"/>
        <v>0.7</v>
      </c>
      <c r="T22" s="26">
        <f t="shared" si="1"/>
        <v>0.7</v>
      </c>
      <c r="U22" s="33"/>
      <c r="V22" s="33"/>
      <c r="W22" s="33"/>
      <c r="X22" s="34"/>
      <c r="Y22" s="34"/>
      <c r="AA22" s="65"/>
    </row>
    <row r="23" spans="2:27" ht="15" x14ac:dyDescent="0.25">
      <c r="B23" s="19" t="s">
        <v>182</v>
      </c>
      <c r="C23" s="19" t="s">
        <v>183</v>
      </c>
      <c r="D23" s="20" t="s">
        <v>114</v>
      </c>
      <c r="E23" s="20" t="s">
        <v>115</v>
      </c>
      <c r="F23" s="20" t="s">
        <v>114</v>
      </c>
      <c r="G23" s="21" t="s">
        <v>329</v>
      </c>
      <c r="H23" s="20" t="s">
        <v>117</v>
      </c>
      <c r="I23" s="79" t="s">
        <v>341</v>
      </c>
      <c r="J23" s="21" t="s">
        <v>191</v>
      </c>
      <c r="K23" s="21" t="s">
        <v>189</v>
      </c>
      <c r="L23" s="21" t="s">
        <v>185</v>
      </c>
      <c r="M23" s="23" t="s">
        <v>186</v>
      </c>
      <c r="N23" s="79" t="s">
        <v>342</v>
      </c>
      <c r="O23" s="19" t="s">
        <v>190</v>
      </c>
      <c r="P23" s="38">
        <v>2</v>
      </c>
      <c r="Q23" s="38">
        <v>2</v>
      </c>
      <c r="R23" s="38">
        <v>0</v>
      </c>
      <c r="S23" s="26">
        <f t="shared" si="0"/>
        <v>0</v>
      </c>
      <c r="T23" s="26">
        <f t="shared" si="1"/>
        <v>0</v>
      </c>
      <c r="U23" s="33"/>
      <c r="V23" s="33"/>
      <c r="W23" s="33"/>
      <c r="X23" s="34"/>
      <c r="Y23" s="34"/>
    </row>
    <row r="24" spans="2:27" ht="15" x14ac:dyDescent="0.25">
      <c r="B24" s="19" t="s">
        <v>182</v>
      </c>
      <c r="C24" s="19" t="s">
        <v>183</v>
      </c>
      <c r="D24" s="20" t="s">
        <v>114</v>
      </c>
      <c r="E24" s="20" t="s">
        <v>115</v>
      </c>
      <c r="F24" s="20" t="s">
        <v>114</v>
      </c>
      <c r="G24" s="21" t="s">
        <v>329</v>
      </c>
      <c r="H24" s="20" t="s">
        <v>117</v>
      </c>
      <c r="I24" s="79" t="s">
        <v>343</v>
      </c>
      <c r="J24" s="21" t="s">
        <v>191</v>
      </c>
      <c r="K24" s="21" t="s">
        <v>189</v>
      </c>
      <c r="L24" s="21" t="s">
        <v>185</v>
      </c>
      <c r="M24" s="23" t="s">
        <v>186</v>
      </c>
      <c r="N24" s="79" t="s">
        <v>334</v>
      </c>
      <c r="O24" s="19" t="s">
        <v>190</v>
      </c>
      <c r="P24" s="38">
        <v>4</v>
      </c>
      <c r="Q24" s="38">
        <v>4</v>
      </c>
      <c r="R24" s="38">
        <v>1</v>
      </c>
      <c r="S24" s="26">
        <f t="shared" si="0"/>
        <v>0.25</v>
      </c>
      <c r="T24" s="26">
        <f t="shared" si="1"/>
        <v>0.25</v>
      </c>
      <c r="U24" s="33"/>
      <c r="V24" s="33"/>
      <c r="W24" s="33"/>
      <c r="X24" s="34"/>
      <c r="Y24" s="34"/>
      <c r="AA24" s="65"/>
    </row>
    <row r="25" spans="2:27" ht="15" x14ac:dyDescent="0.25">
      <c r="B25" s="19" t="s">
        <v>182</v>
      </c>
      <c r="C25" s="19" t="s">
        <v>183</v>
      </c>
      <c r="D25" s="20" t="s">
        <v>114</v>
      </c>
      <c r="E25" s="20" t="s">
        <v>115</v>
      </c>
      <c r="F25" s="20" t="s">
        <v>114</v>
      </c>
      <c r="G25" s="21" t="s">
        <v>329</v>
      </c>
      <c r="H25" s="20" t="s">
        <v>117</v>
      </c>
      <c r="I25" s="79" t="s">
        <v>344</v>
      </c>
      <c r="J25" s="21" t="s">
        <v>191</v>
      </c>
      <c r="K25" s="21" t="s">
        <v>189</v>
      </c>
      <c r="L25" s="21" t="s">
        <v>185</v>
      </c>
      <c r="M25" s="23" t="s">
        <v>186</v>
      </c>
      <c r="N25" s="79" t="s">
        <v>345</v>
      </c>
      <c r="O25" s="19" t="s">
        <v>190</v>
      </c>
      <c r="P25" s="38">
        <v>2</v>
      </c>
      <c r="Q25" s="38">
        <v>2</v>
      </c>
      <c r="R25" s="38">
        <v>0</v>
      </c>
      <c r="S25" s="26">
        <f t="shared" si="0"/>
        <v>0</v>
      </c>
      <c r="T25" s="26">
        <f t="shared" si="1"/>
        <v>0</v>
      </c>
      <c r="U25" s="33"/>
      <c r="V25" s="33"/>
      <c r="W25" s="33"/>
      <c r="X25" s="34"/>
      <c r="Y25" s="34"/>
    </row>
    <row r="26" spans="2:27" ht="15" x14ac:dyDescent="0.25">
      <c r="B26" s="19" t="s">
        <v>182</v>
      </c>
      <c r="C26" s="19" t="s">
        <v>183</v>
      </c>
      <c r="D26" s="20" t="s">
        <v>114</v>
      </c>
      <c r="E26" s="20" t="s">
        <v>115</v>
      </c>
      <c r="F26" s="20" t="s">
        <v>114</v>
      </c>
      <c r="G26" s="21" t="s">
        <v>329</v>
      </c>
      <c r="H26" s="20" t="s">
        <v>117</v>
      </c>
      <c r="I26" s="79" t="s">
        <v>346</v>
      </c>
      <c r="J26" s="21" t="s">
        <v>191</v>
      </c>
      <c r="K26" s="21" t="s">
        <v>189</v>
      </c>
      <c r="L26" s="21" t="s">
        <v>185</v>
      </c>
      <c r="M26" s="23" t="s">
        <v>186</v>
      </c>
      <c r="N26" s="79" t="s">
        <v>347</v>
      </c>
      <c r="O26" s="19" t="s">
        <v>190</v>
      </c>
      <c r="P26" s="38">
        <v>2</v>
      </c>
      <c r="Q26" s="38">
        <v>2</v>
      </c>
      <c r="R26" s="38">
        <v>0</v>
      </c>
      <c r="S26" s="26">
        <f t="shared" si="0"/>
        <v>0</v>
      </c>
      <c r="T26" s="26">
        <f t="shared" si="1"/>
        <v>0</v>
      </c>
      <c r="U26" s="33"/>
      <c r="V26" s="33"/>
      <c r="W26" s="33"/>
      <c r="X26" s="34"/>
      <c r="Y26" s="34"/>
      <c r="AA26" s="65"/>
    </row>
    <row r="27" spans="2:27" ht="15" x14ac:dyDescent="0.25">
      <c r="B27" s="19" t="s">
        <v>182</v>
      </c>
      <c r="C27" s="19" t="s">
        <v>183</v>
      </c>
      <c r="D27" s="20" t="s">
        <v>114</v>
      </c>
      <c r="E27" s="20" t="s">
        <v>115</v>
      </c>
      <c r="F27" s="20" t="s">
        <v>114</v>
      </c>
      <c r="G27" s="21" t="s">
        <v>329</v>
      </c>
      <c r="H27" s="20" t="s">
        <v>117</v>
      </c>
      <c r="I27" s="79" t="s">
        <v>348</v>
      </c>
      <c r="J27" s="21" t="s">
        <v>191</v>
      </c>
      <c r="K27" s="21" t="s">
        <v>189</v>
      </c>
      <c r="L27" s="21" t="s">
        <v>185</v>
      </c>
      <c r="M27" s="23" t="s">
        <v>186</v>
      </c>
      <c r="N27" s="79" t="s">
        <v>340</v>
      </c>
      <c r="O27" s="19" t="s">
        <v>190</v>
      </c>
      <c r="P27" s="38">
        <v>4</v>
      </c>
      <c r="Q27" s="38">
        <v>4</v>
      </c>
      <c r="R27" s="38">
        <v>1</v>
      </c>
      <c r="S27" s="26">
        <f t="shared" si="0"/>
        <v>0.25</v>
      </c>
      <c r="T27" s="26">
        <f t="shared" si="1"/>
        <v>0.25</v>
      </c>
      <c r="U27" s="33"/>
      <c r="V27" s="33"/>
      <c r="W27" s="33"/>
      <c r="X27" s="34"/>
      <c r="Y27" s="34"/>
    </row>
    <row r="28" spans="2:27" ht="23.25" x14ac:dyDescent="0.25">
      <c r="B28" s="19" t="s">
        <v>182</v>
      </c>
      <c r="C28" s="19" t="s">
        <v>183</v>
      </c>
      <c r="D28" s="20" t="s">
        <v>114</v>
      </c>
      <c r="E28" s="20" t="s">
        <v>115</v>
      </c>
      <c r="F28" s="20" t="s">
        <v>114</v>
      </c>
      <c r="G28" s="27" t="s">
        <v>250</v>
      </c>
      <c r="H28" s="28" t="s">
        <v>119</v>
      </c>
      <c r="I28" s="35" t="s">
        <v>120</v>
      </c>
      <c r="J28" s="27"/>
      <c r="K28" s="27"/>
      <c r="L28" s="27"/>
      <c r="M28" s="30"/>
      <c r="N28" s="30"/>
      <c r="O28" s="30"/>
      <c r="P28" s="30"/>
      <c r="Q28" s="30"/>
      <c r="R28" s="30"/>
      <c r="S28" s="32"/>
      <c r="T28" s="32"/>
      <c r="U28" s="24">
        <v>16880622.059999999</v>
      </c>
      <c r="V28" s="24">
        <v>18024918.190000001</v>
      </c>
      <c r="W28" s="24">
        <v>3877005.48</v>
      </c>
      <c r="X28" s="25">
        <f>+W28/U28</f>
        <v>0.22967195558431927</v>
      </c>
      <c r="Y28" s="25">
        <f>+W28/V28</f>
        <v>0.21509143282275278</v>
      </c>
    </row>
    <row r="29" spans="2:27" ht="30" x14ac:dyDescent="0.25">
      <c r="B29" s="19" t="s">
        <v>182</v>
      </c>
      <c r="C29" s="19" t="s">
        <v>183</v>
      </c>
      <c r="D29" s="20" t="s">
        <v>114</v>
      </c>
      <c r="E29" s="20" t="s">
        <v>115</v>
      </c>
      <c r="F29" s="20" t="s">
        <v>114</v>
      </c>
      <c r="G29" s="21" t="s">
        <v>250</v>
      </c>
      <c r="H29" s="20" t="s">
        <v>119</v>
      </c>
      <c r="I29" s="68" t="s">
        <v>271</v>
      </c>
      <c r="J29" s="21" t="s">
        <v>191</v>
      </c>
      <c r="K29" s="21" t="s">
        <v>189</v>
      </c>
      <c r="L29" s="21" t="s">
        <v>185</v>
      </c>
      <c r="M29" s="23" t="s">
        <v>186</v>
      </c>
      <c r="N29" s="68" t="s">
        <v>275</v>
      </c>
      <c r="O29" s="19" t="s">
        <v>279</v>
      </c>
      <c r="P29" s="38">
        <v>8</v>
      </c>
      <c r="Q29" s="38">
        <v>8</v>
      </c>
      <c r="R29" s="38">
        <v>2</v>
      </c>
      <c r="S29" s="26">
        <f>+R29/P29</f>
        <v>0.25</v>
      </c>
      <c r="T29" s="26">
        <f>+R29/Q29</f>
        <v>0.25</v>
      </c>
      <c r="U29" s="33"/>
      <c r="V29" s="33"/>
      <c r="W29" s="33"/>
      <c r="X29" s="34"/>
      <c r="Y29" s="34"/>
    </row>
    <row r="30" spans="2:27" ht="30" x14ac:dyDescent="0.25">
      <c r="B30" s="19" t="s">
        <v>182</v>
      </c>
      <c r="C30" s="19" t="s">
        <v>183</v>
      </c>
      <c r="D30" s="20" t="s">
        <v>114</v>
      </c>
      <c r="E30" s="20" t="s">
        <v>115</v>
      </c>
      <c r="F30" s="20" t="s">
        <v>114</v>
      </c>
      <c r="G30" s="21" t="s">
        <v>250</v>
      </c>
      <c r="H30" s="20" t="s">
        <v>119</v>
      </c>
      <c r="I30" s="68" t="s">
        <v>272</v>
      </c>
      <c r="J30" s="21" t="s">
        <v>191</v>
      </c>
      <c r="K30" s="21" t="s">
        <v>189</v>
      </c>
      <c r="L30" s="21" t="s">
        <v>185</v>
      </c>
      <c r="M30" s="23" t="s">
        <v>186</v>
      </c>
      <c r="N30" s="68" t="s">
        <v>276</v>
      </c>
      <c r="O30" s="19" t="s">
        <v>280</v>
      </c>
      <c r="P30" s="38">
        <v>24</v>
      </c>
      <c r="Q30" s="38">
        <v>24</v>
      </c>
      <c r="R30" s="38">
        <v>6</v>
      </c>
      <c r="S30" s="26">
        <f>+R30/P30</f>
        <v>0.25</v>
      </c>
      <c r="T30" s="26">
        <f>+R30/Q30</f>
        <v>0.25</v>
      </c>
      <c r="U30" s="33"/>
      <c r="V30" s="33"/>
      <c r="W30" s="33"/>
      <c r="X30" s="34"/>
      <c r="Y30" s="34"/>
    </row>
    <row r="31" spans="2:27" ht="30" x14ac:dyDescent="0.25">
      <c r="B31" s="19" t="s">
        <v>182</v>
      </c>
      <c r="C31" s="19" t="s">
        <v>183</v>
      </c>
      <c r="D31" s="20" t="s">
        <v>114</v>
      </c>
      <c r="E31" s="20" t="s">
        <v>115</v>
      </c>
      <c r="F31" s="20" t="s">
        <v>114</v>
      </c>
      <c r="G31" s="21" t="s">
        <v>250</v>
      </c>
      <c r="H31" s="20" t="s">
        <v>119</v>
      </c>
      <c r="I31" s="68" t="s">
        <v>273</v>
      </c>
      <c r="J31" s="21" t="s">
        <v>191</v>
      </c>
      <c r="K31" s="21" t="s">
        <v>189</v>
      </c>
      <c r="L31" s="21" t="s">
        <v>185</v>
      </c>
      <c r="M31" s="23" t="s">
        <v>186</v>
      </c>
      <c r="N31" s="68" t="s">
        <v>277</v>
      </c>
      <c r="O31" s="19" t="s">
        <v>281</v>
      </c>
      <c r="P31" s="38">
        <v>1200</v>
      </c>
      <c r="Q31" s="38">
        <v>1200</v>
      </c>
      <c r="R31" s="38">
        <v>290</v>
      </c>
      <c r="S31" s="26">
        <f>+R31/P31</f>
        <v>0.24166666666666667</v>
      </c>
      <c r="T31" s="26">
        <f>+R31/Q31</f>
        <v>0.24166666666666667</v>
      </c>
      <c r="U31" s="33"/>
      <c r="V31" s="33"/>
      <c r="W31" s="33"/>
      <c r="X31" s="34"/>
      <c r="Y31" s="34"/>
    </row>
    <row r="32" spans="2:27" ht="30" x14ac:dyDescent="0.25">
      <c r="B32" s="19" t="s">
        <v>182</v>
      </c>
      <c r="C32" s="19" t="s">
        <v>183</v>
      </c>
      <c r="D32" s="20" t="s">
        <v>114</v>
      </c>
      <c r="E32" s="20" t="s">
        <v>115</v>
      </c>
      <c r="F32" s="20" t="s">
        <v>114</v>
      </c>
      <c r="G32" s="21" t="s">
        <v>250</v>
      </c>
      <c r="H32" s="20" t="s">
        <v>119</v>
      </c>
      <c r="I32" s="68" t="s">
        <v>274</v>
      </c>
      <c r="J32" s="21" t="s">
        <v>191</v>
      </c>
      <c r="K32" s="21" t="s">
        <v>189</v>
      </c>
      <c r="L32" s="21" t="s">
        <v>185</v>
      </c>
      <c r="M32" s="23" t="s">
        <v>186</v>
      </c>
      <c r="N32" s="68" t="s">
        <v>278</v>
      </c>
      <c r="O32" s="19" t="s">
        <v>282</v>
      </c>
      <c r="P32" s="23">
        <v>350</v>
      </c>
      <c r="Q32" s="23">
        <v>350</v>
      </c>
      <c r="R32" s="23">
        <v>0</v>
      </c>
      <c r="S32" s="26">
        <f>+R32/P32</f>
        <v>0</v>
      </c>
      <c r="T32" s="26">
        <f>+R32/Q32</f>
        <v>0</v>
      </c>
      <c r="U32" s="33"/>
      <c r="V32" s="33"/>
      <c r="W32" s="33"/>
      <c r="X32" s="34"/>
      <c r="Y32" s="34"/>
    </row>
    <row r="33" spans="2:25" ht="15" x14ac:dyDescent="0.25">
      <c r="B33" s="19" t="s">
        <v>182</v>
      </c>
      <c r="C33" s="19" t="s">
        <v>183</v>
      </c>
      <c r="D33" s="20" t="s">
        <v>114</v>
      </c>
      <c r="E33" s="20" t="s">
        <v>115</v>
      </c>
      <c r="F33" s="20" t="s">
        <v>114</v>
      </c>
      <c r="G33" s="20"/>
      <c r="H33" s="20" t="s">
        <v>116</v>
      </c>
      <c r="I33" s="7" t="s">
        <v>240</v>
      </c>
      <c r="J33" s="21" t="s">
        <v>231</v>
      </c>
      <c r="K33" s="21" t="s">
        <v>184</v>
      </c>
      <c r="L33" s="21" t="s">
        <v>185</v>
      </c>
      <c r="M33" s="19" t="s">
        <v>248</v>
      </c>
      <c r="N33" s="7" t="s">
        <v>240</v>
      </c>
      <c r="O33" s="19" t="s">
        <v>245</v>
      </c>
      <c r="P33" s="70">
        <f>455240/715</f>
        <v>636.69930069930069</v>
      </c>
      <c r="Q33" s="70">
        <f>455240/715</f>
        <v>636.69930069930069</v>
      </c>
      <c r="R33" s="70">
        <f>12813/715</f>
        <v>17.920279720279719</v>
      </c>
      <c r="S33" s="71">
        <f>+R33/P33</f>
        <v>2.8145593533081451E-2</v>
      </c>
      <c r="T33" s="26">
        <f>+R33/Q33</f>
        <v>2.8145593533081451E-2</v>
      </c>
      <c r="U33" s="24">
        <f>+U34+U39+U46+U52+U57+U48+U50</f>
        <v>53868767.119999997</v>
      </c>
      <c r="V33" s="24">
        <f>+V34+V39+V46+V52+V57+V48+V50</f>
        <v>65313657.009999998</v>
      </c>
      <c r="W33" s="24">
        <f>+W34+W39+W46+W52+W57+W48+W50</f>
        <v>7220775.1600000001</v>
      </c>
      <c r="X33" s="25">
        <f>+W33/U33</f>
        <v>0.13404381696567777</v>
      </c>
      <c r="Y33" s="25">
        <f>+W33/V33</f>
        <v>0.1105553645372276</v>
      </c>
    </row>
    <row r="34" spans="2:25" ht="15" x14ac:dyDescent="0.25">
      <c r="B34" s="19" t="s">
        <v>182</v>
      </c>
      <c r="C34" s="19" t="s">
        <v>183</v>
      </c>
      <c r="D34" s="20" t="s">
        <v>114</v>
      </c>
      <c r="E34" s="20" t="s">
        <v>115</v>
      </c>
      <c r="F34" s="20" t="s">
        <v>114</v>
      </c>
      <c r="G34" s="27" t="s">
        <v>121</v>
      </c>
      <c r="H34" s="28"/>
      <c r="I34" s="35" t="s">
        <v>122</v>
      </c>
      <c r="J34" s="27"/>
      <c r="K34" s="27"/>
      <c r="L34" s="27"/>
      <c r="M34" s="30"/>
      <c r="N34" s="30"/>
      <c r="O34" s="30"/>
      <c r="P34" s="30"/>
      <c r="Q34" s="30"/>
      <c r="R34" s="30"/>
      <c r="S34" s="32"/>
      <c r="T34" s="32"/>
      <c r="U34" s="24">
        <v>1294486.22</v>
      </c>
      <c r="V34" s="24">
        <v>1310913.22</v>
      </c>
      <c r="W34" s="24">
        <v>145268.51999999999</v>
      </c>
      <c r="X34" s="25">
        <f>+W34/U34</f>
        <v>0.11222098602177472</v>
      </c>
      <c r="Y34" s="25">
        <f>+W34/V34</f>
        <v>0.11081474943093486</v>
      </c>
    </row>
    <row r="35" spans="2:25" ht="15" x14ac:dyDescent="0.25">
      <c r="B35" s="19" t="s">
        <v>182</v>
      </c>
      <c r="C35" s="19" t="s">
        <v>183</v>
      </c>
      <c r="D35" s="20" t="s">
        <v>114</v>
      </c>
      <c r="E35" s="20" t="s">
        <v>115</v>
      </c>
      <c r="F35" s="20" t="s">
        <v>114</v>
      </c>
      <c r="G35" s="21" t="s">
        <v>121</v>
      </c>
      <c r="H35" s="20" t="s">
        <v>111</v>
      </c>
      <c r="I35" s="7" t="s">
        <v>349</v>
      </c>
      <c r="J35" s="21" t="s">
        <v>293</v>
      </c>
      <c r="K35" s="21" t="s">
        <v>184</v>
      </c>
      <c r="L35" s="21" t="s">
        <v>185</v>
      </c>
      <c r="M35" s="19" t="s">
        <v>248</v>
      </c>
      <c r="N35" s="7" t="s">
        <v>350</v>
      </c>
      <c r="O35" s="19" t="s">
        <v>190</v>
      </c>
      <c r="P35" s="23">
        <v>350</v>
      </c>
      <c r="Q35" s="23">
        <v>350</v>
      </c>
      <c r="R35" s="23">
        <v>0</v>
      </c>
      <c r="S35" s="26">
        <f>+R35/P35</f>
        <v>0</v>
      </c>
      <c r="T35" s="26">
        <f>+R35/Q35</f>
        <v>0</v>
      </c>
      <c r="U35" s="33"/>
      <c r="V35" s="33"/>
      <c r="W35" s="33"/>
      <c r="X35" s="34"/>
      <c r="Y35" s="34"/>
    </row>
    <row r="36" spans="2:25" ht="15" x14ac:dyDescent="0.25">
      <c r="B36" s="19" t="s">
        <v>182</v>
      </c>
      <c r="C36" s="19" t="s">
        <v>183</v>
      </c>
      <c r="D36" s="20" t="s">
        <v>114</v>
      </c>
      <c r="E36" s="20" t="s">
        <v>115</v>
      </c>
      <c r="F36" s="20" t="s">
        <v>114</v>
      </c>
      <c r="G36" s="21" t="s">
        <v>121</v>
      </c>
      <c r="H36" s="20" t="s">
        <v>111</v>
      </c>
      <c r="I36" s="7" t="s">
        <v>195</v>
      </c>
      <c r="J36" s="21" t="s">
        <v>239</v>
      </c>
      <c r="K36" s="21" t="s">
        <v>184</v>
      </c>
      <c r="L36" s="21" t="s">
        <v>185</v>
      </c>
      <c r="M36" s="23" t="s">
        <v>188</v>
      </c>
      <c r="N36" s="7" t="s">
        <v>196</v>
      </c>
      <c r="O36" s="19" t="s">
        <v>190</v>
      </c>
      <c r="P36" s="23">
        <v>300</v>
      </c>
      <c r="Q36" s="23">
        <v>300</v>
      </c>
      <c r="R36" s="23">
        <v>0</v>
      </c>
      <c r="S36" s="26">
        <f>+R36/P36</f>
        <v>0</v>
      </c>
      <c r="T36" s="26">
        <f>+R36/Q36</f>
        <v>0</v>
      </c>
      <c r="U36" s="33"/>
      <c r="V36" s="33"/>
      <c r="W36" s="33"/>
      <c r="X36" s="34"/>
      <c r="Y36" s="34"/>
    </row>
    <row r="37" spans="2:25" ht="15" x14ac:dyDescent="0.25">
      <c r="B37" s="19" t="s">
        <v>182</v>
      </c>
      <c r="C37" s="19" t="s">
        <v>183</v>
      </c>
      <c r="D37" s="20" t="s">
        <v>114</v>
      </c>
      <c r="E37" s="20" t="s">
        <v>115</v>
      </c>
      <c r="F37" s="20" t="s">
        <v>114</v>
      </c>
      <c r="G37" s="21" t="s">
        <v>121</v>
      </c>
      <c r="H37" s="20" t="s">
        <v>111</v>
      </c>
      <c r="I37" s="7" t="s">
        <v>294</v>
      </c>
      <c r="J37" s="21" t="s">
        <v>239</v>
      </c>
      <c r="K37" s="21" t="s">
        <v>184</v>
      </c>
      <c r="L37" s="21" t="s">
        <v>185</v>
      </c>
      <c r="M37" s="23" t="s">
        <v>188</v>
      </c>
      <c r="N37" s="7" t="s">
        <v>197</v>
      </c>
      <c r="O37" s="19" t="s">
        <v>190</v>
      </c>
      <c r="P37" s="23">
        <v>40</v>
      </c>
      <c r="Q37" s="23">
        <v>40</v>
      </c>
      <c r="R37" s="23">
        <v>0</v>
      </c>
      <c r="S37" s="26">
        <f>+R37/P37</f>
        <v>0</v>
      </c>
      <c r="T37" s="26">
        <f>+R37/Q37</f>
        <v>0</v>
      </c>
      <c r="U37" s="33"/>
      <c r="V37" s="33"/>
      <c r="W37" s="33"/>
      <c r="X37" s="34"/>
      <c r="Y37" s="34"/>
    </row>
    <row r="38" spans="2:25" ht="15" x14ac:dyDescent="0.25">
      <c r="B38" s="19" t="s">
        <v>182</v>
      </c>
      <c r="C38" s="19" t="s">
        <v>183</v>
      </c>
      <c r="D38" s="20" t="s">
        <v>114</v>
      </c>
      <c r="E38" s="20" t="s">
        <v>115</v>
      </c>
      <c r="F38" s="20" t="s">
        <v>114</v>
      </c>
      <c r="G38" s="21" t="s">
        <v>121</v>
      </c>
      <c r="H38" s="20" t="s">
        <v>111</v>
      </c>
      <c r="I38" s="7" t="s">
        <v>351</v>
      </c>
      <c r="J38" s="21" t="s">
        <v>239</v>
      </c>
      <c r="K38" s="21" t="s">
        <v>184</v>
      </c>
      <c r="L38" s="21" t="s">
        <v>185</v>
      </c>
      <c r="M38" s="23" t="s">
        <v>188</v>
      </c>
      <c r="N38" s="7" t="s">
        <v>198</v>
      </c>
      <c r="O38" s="19" t="s">
        <v>190</v>
      </c>
      <c r="P38" s="23">
        <v>8</v>
      </c>
      <c r="Q38" s="23">
        <v>8</v>
      </c>
      <c r="R38" s="23">
        <v>0</v>
      </c>
      <c r="S38" s="26">
        <f>R38/P38</f>
        <v>0</v>
      </c>
      <c r="T38" s="26">
        <f>R38/Q38</f>
        <v>0</v>
      </c>
      <c r="U38" s="33"/>
      <c r="V38" s="33"/>
      <c r="W38" s="33"/>
      <c r="X38" s="34"/>
      <c r="Y38" s="34"/>
    </row>
    <row r="39" spans="2:25" ht="15" x14ac:dyDescent="0.25">
      <c r="B39" s="19" t="s">
        <v>182</v>
      </c>
      <c r="C39" s="19" t="s">
        <v>183</v>
      </c>
      <c r="D39" s="20" t="s">
        <v>114</v>
      </c>
      <c r="E39" s="20" t="s">
        <v>115</v>
      </c>
      <c r="F39" s="20" t="s">
        <v>114</v>
      </c>
      <c r="G39" s="27" t="s">
        <v>123</v>
      </c>
      <c r="H39" s="28"/>
      <c r="I39" s="35" t="s">
        <v>124</v>
      </c>
      <c r="J39" s="27"/>
      <c r="K39" s="27"/>
      <c r="L39" s="27"/>
      <c r="M39" s="30"/>
      <c r="N39" s="30"/>
      <c r="O39" s="30"/>
      <c r="P39" s="30"/>
      <c r="Q39" s="30"/>
      <c r="R39" s="30"/>
      <c r="S39" s="32"/>
      <c r="T39" s="32"/>
      <c r="U39" s="24">
        <v>17353182</v>
      </c>
      <c r="V39" s="24">
        <v>25841315.890000001</v>
      </c>
      <c r="W39" s="24">
        <v>347530.21</v>
      </c>
      <c r="X39" s="25">
        <f>+W39/U39</f>
        <v>2.0026886711612891E-2</v>
      </c>
      <c r="Y39" s="25">
        <f>+W39/V39</f>
        <v>1.3448626667440193E-2</v>
      </c>
    </row>
    <row r="40" spans="2:25" ht="15" x14ac:dyDescent="0.25">
      <c r="B40" s="19" t="s">
        <v>182</v>
      </c>
      <c r="C40" s="19" t="s">
        <v>183</v>
      </c>
      <c r="D40" s="20" t="s">
        <v>114</v>
      </c>
      <c r="E40" s="20" t="s">
        <v>115</v>
      </c>
      <c r="F40" s="20" t="s">
        <v>114</v>
      </c>
      <c r="G40" s="21" t="s">
        <v>123</v>
      </c>
      <c r="H40" s="20" t="s">
        <v>125</v>
      </c>
      <c r="I40" s="7" t="s">
        <v>352</v>
      </c>
      <c r="J40" s="21" t="s">
        <v>293</v>
      </c>
      <c r="K40" s="21" t="s">
        <v>184</v>
      </c>
      <c r="L40" s="21" t="s">
        <v>185</v>
      </c>
      <c r="M40" s="19" t="s">
        <v>248</v>
      </c>
      <c r="N40" s="7" t="s">
        <v>296</v>
      </c>
      <c r="O40" s="19" t="s">
        <v>190</v>
      </c>
      <c r="P40" s="23">
        <v>200</v>
      </c>
      <c r="Q40" s="23">
        <v>200</v>
      </c>
      <c r="R40" s="23">
        <v>0</v>
      </c>
      <c r="S40" s="26">
        <f t="shared" ref="S40:S45" si="2">R40/P40</f>
        <v>0</v>
      </c>
      <c r="T40" s="26">
        <f t="shared" ref="T40:T45" si="3">R40/Q40</f>
        <v>0</v>
      </c>
      <c r="U40" s="33"/>
      <c r="V40" s="33"/>
      <c r="W40" s="33"/>
      <c r="X40" s="34"/>
      <c r="Y40" s="34"/>
    </row>
    <row r="41" spans="2:25" ht="15" x14ac:dyDescent="0.25">
      <c r="B41" s="19" t="s">
        <v>182</v>
      </c>
      <c r="C41" s="19" t="s">
        <v>183</v>
      </c>
      <c r="D41" s="20" t="s">
        <v>114</v>
      </c>
      <c r="E41" s="20" t="s">
        <v>115</v>
      </c>
      <c r="F41" s="20" t="s">
        <v>114</v>
      </c>
      <c r="G41" s="21" t="s">
        <v>123</v>
      </c>
      <c r="H41" s="20" t="s">
        <v>125</v>
      </c>
      <c r="I41" s="7" t="s">
        <v>353</v>
      </c>
      <c r="J41" s="21" t="s">
        <v>293</v>
      </c>
      <c r="K41" s="21" t="s">
        <v>184</v>
      </c>
      <c r="L41" s="21" t="s">
        <v>185</v>
      </c>
      <c r="M41" s="19" t="s">
        <v>248</v>
      </c>
      <c r="N41" s="7" t="s">
        <v>295</v>
      </c>
      <c r="O41" s="19" t="s">
        <v>190</v>
      </c>
      <c r="P41" s="23">
        <v>15</v>
      </c>
      <c r="Q41" s="23">
        <v>15</v>
      </c>
      <c r="R41" s="23">
        <v>0</v>
      </c>
      <c r="S41" s="26">
        <f t="shared" si="2"/>
        <v>0</v>
      </c>
      <c r="T41" s="26">
        <f t="shared" si="3"/>
        <v>0</v>
      </c>
      <c r="U41" s="33"/>
      <c r="V41" s="33"/>
      <c r="W41" s="33"/>
      <c r="X41" s="34"/>
      <c r="Y41" s="34"/>
    </row>
    <row r="42" spans="2:25" ht="15" x14ac:dyDescent="0.25">
      <c r="B42" s="19" t="s">
        <v>182</v>
      </c>
      <c r="C42" s="19" t="s">
        <v>183</v>
      </c>
      <c r="D42" s="20" t="s">
        <v>114</v>
      </c>
      <c r="E42" s="20" t="s">
        <v>115</v>
      </c>
      <c r="F42" s="20" t="s">
        <v>114</v>
      </c>
      <c r="G42" s="21" t="s">
        <v>123</v>
      </c>
      <c r="H42" s="20" t="s">
        <v>125</v>
      </c>
      <c r="I42" s="7" t="s">
        <v>211</v>
      </c>
      <c r="J42" s="21" t="s">
        <v>239</v>
      </c>
      <c r="K42" s="21" t="s">
        <v>184</v>
      </c>
      <c r="L42" s="21" t="s">
        <v>185</v>
      </c>
      <c r="M42" s="23" t="s">
        <v>188</v>
      </c>
      <c r="N42" s="7" t="s">
        <v>212</v>
      </c>
      <c r="O42" s="19" t="s">
        <v>190</v>
      </c>
      <c r="P42" s="23">
        <v>1</v>
      </c>
      <c r="Q42" s="23">
        <v>1</v>
      </c>
      <c r="R42" s="23">
        <v>0</v>
      </c>
      <c r="S42" s="26">
        <f t="shared" si="2"/>
        <v>0</v>
      </c>
      <c r="T42" s="26">
        <f t="shared" si="3"/>
        <v>0</v>
      </c>
      <c r="U42" s="33"/>
      <c r="V42" s="33"/>
      <c r="W42" s="33"/>
      <c r="X42" s="34"/>
      <c r="Y42" s="34"/>
    </row>
    <row r="43" spans="2:25" ht="15" x14ac:dyDescent="0.25">
      <c r="B43" s="19" t="s">
        <v>182</v>
      </c>
      <c r="C43" s="19" t="s">
        <v>183</v>
      </c>
      <c r="D43" s="20" t="s">
        <v>114</v>
      </c>
      <c r="E43" s="20" t="s">
        <v>115</v>
      </c>
      <c r="F43" s="20" t="s">
        <v>114</v>
      </c>
      <c r="G43" s="21" t="s">
        <v>123</v>
      </c>
      <c r="H43" s="20" t="s">
        <v>125</v>
      </c>
      <c r="I43" s="7" t="s">
        <v>259</v>
      </c>
      <c r="J43" s="21" t="s">
        <v>239</v>
      </c>
      <c r="K43" s="21" t="s">
        <v>184</v>
      </c>
      <c r="L43" s="21" t="s">
        <v>185</v>
      </c>
      <c r="M43" s="23" t="s">
        <v>188</v>
      </c>
      <c r="N43" s="7" t="s">
        <v>262</v>
      </c>
      <c r="O43" s="19" t="s">
        <v>190</v>
      </c>
      <c r="P43" s="23">
        <v>20</v>
      </c>
      <c r="Q43" s="23">
        <v>20</v>
      </c>
      <c r="R43" s="23">
        <v>5</v>
      </c>
      <c r="S43" s="26">
        <f t="shared" si="2"/>
        <v>0.25</v>
      </c>
      <c r="T43" s="26">
        <f t="shared" si="3"/>
        <v>0.25</v>
      </c>
      <c r="U43" s="33"/>
      <c r="V43" s="33"/>
      <c r="W43" s="33"/>
      <c r="X43" s="34"/>
      <c r="Y43" s="34"/>
    </row>
    <row r="44" spans="2:25" ht="15" x14ac:dyDescent="0.25">
      <c r="B44" s="19" t="s">
        <v>182</v>
      </c>
      <c r="C44" s="19" t="s">
        <v>183</v>
      </c>
      <c r="D44" s="20" t="s">
        <v>114</v>
      </c>
      <c r="E44" s="20" t="s">
        <v>115</v>
      </c>
      <c r="F44" s="20" t="s">
        <v>114</v>
      </c>
      <c r="G44" s="21" t="s">
        <v>123</v>
      </c>
      <c r="H44" s="20" t="s">
        <v>125</v>
      </c>
      <c r="I44" s="7" t="s">
        <v>261</v>
      </c>
      <c r="J44" s="21" t="s">
        <v>239</v>
      </c>
      <c r="K44" s="21" t="s">
        <v>184</v>
      </c>
      <c r="L44" s="21" t="s">
        <v>185</v>
      </c>
      <c r="M44" s="23" t="s">
        <v>188</v>
      </c>
      <c r="N44" s="7" t="s">
        <v>264</v>
      </c>
      <c r="O44" s="19" t="s">
        <v>190</v>
      </c>
      <c r="P44" s="23">
        <v>15</v>
      </c>
      <c r="Q44" s="23">
        <v>15</v>
      </c>
      <c r="R44" s="23">
        <v>0</v>
      </c>
      <c r="S44" s="26">
        <f t="shared" si="2"/>
        <v>0</v>
      </c>
      <c r="T44" s="26">
        <f t="shared" si="3"/>
        <v>0</v>
      </c>
      <c r="U44" s="33"/>
      <c r="V44" s="33"/>
      <c r="W44" s="33"/>
      <c r="X44" s="34"/>
      <c r="Y44" s="34"/>
    </row>
    <row r="45" spans="2:25" ht="15" x14ac:dyDescent="0.25">
      <c r="B45" s="19" t="s">
        <v>182</v>
      </c>
      <c r="C45" s="19" t="s">
        <v>183</v>
      </c>
      <c r="D45" s="20" t="s">
        <v>114</v>
      </c>
      <c r="E45" s="20" t="s">
        <v>115</v>
      </c>
      <c r="F45" s="20" t="s">
        <v>114</v>
      </c>
      <c r="G45" s="21" t="s">
        <v>123</v>
      </c>
      <c r="H45" s="20" t="s">
        <v>125</v>
      </c>
      <c r="I45" s="7" t="s">
        <v>260</v>
      </c>
      <c r="J45" s="21" t="s">
        <v>239</v>
      </c>
      <c r="K45" s="21" t="s">
        <v>184</v>
      </c>
      <c r="L45" s="21" t="s">
        <v>185</v>
      </c>
      <c r="M45" s="23" t="s">
        <v>188</v>
      </c>
      <c r="N45" s="7" t="s">
        <v>263</v>
      </c>
      <c r="O45" s="19" t="s">
        <v>190</v>
      </c>
      <c r="P45" s="23">
        <v>1</v>
      </c>
      <c r="Q45" s="23">
        <v>1</v>
      </c>
      <c r="R45" s="23">
        <v>0</v>
      </c>
      <c r="S45" s="26">
        <f t="shared" si="2"/>
        <v>0</v>
      </c>
      <c r="T45" s="26">
        <f t="shared" si="3"/>
        <v>0</v>
      </c>
      <c r="U45" s="33"/>
      <c r="V45" s="33"/>
      <c r="W45" s="33"/>
      <c r="X45" s="34"/>
      <c r="Y45" s="34"/>
    </row>
    <row r="46" spans="2:25" ht="15" x14ac:dyDescent="0.25">
      <c r="B46" s="19" t="s">
        <v>182</v>
      </c>
      <c r="C46" s="19" t="s">
        <v>183</v>
      </c>
      <c r="D46" s="20" t="s">
        <v>114</v>
      </c>
      <c r="E46" s="20" t="s">
        <v>115</v>
      </c>
      <c r="F46" s="20" t="s">
        <v>114</v>
      </c>
      <c r="G46" s="27" t="s">
        <v>126</v>
      </c>
      <c r="H46" s="28"/>
      <c r="I46" s="35" t="s">
        <v>127</v>
      </c>
      <c r="J46" s="27"/>
      <c r="K46" s="27"/>
      <c r="L46" s="27"/>
      <c r="M46" s="30"/>
      <c r="N46" s="30"/>
      <c r="O46" s="30"/>
      <c r="P46" s="30"/>
      <c r="Q46" s="30"/>
      <c r="R46" s="30"/>
      <c r="S46" s="32"/>
      <c r="T46" s="32"/>
      <c r="U46" s="24">
        <v>7500000</v>
      </c>
      <c r="V46" s="24">
        <v>7500000</v>
      </c>
      <c r="W46" s="24">
        <v>176412.36</v>
      </c>
      <c r="X46" s="25">
        <f>+W46/U46</f>
        <v>2.3521647999999999E-2</v>
      </c>
      <c r="Y46" s="25">
        <f>+W46/V46</f>
        <v>2.3521647999999999E-2</v>
      </c>
    </row>
    <row r="47" spans="2:25" ht="15" x14ac:dyDescent="0.25">
      <c r="B47" s="19" t="s">
        <v>182</v>
      </c>
      <c r="C47" s="19" t="s">
        <v>183</v>
      </c>
      <c r="D47" s="20" t="s">
        <v>114</v>
      </c>
      <c r="E47" s="20" t="s">
        <v>115</v>
      </c>
      <c r="F47" s="20" t="s">
        <v>114</v>
      </c>
      <c r="G47" s="19" t="s">
        <v>126</v>
      </c>
      <c r="H47" s="20" t="s">
        <v>125</v>
      </c>
      <c r="I47" s="7" t="s">
        <v>354</v>
      </c>
      <c r="J47" s="21" t="s">
        <v>191</v>
      </c>
      <c r="K47" s="21" t="s">
        <v>184</v>
      </c>
      <c r="L47" s="21" t="s">
        <v>185</v>
      </c>
      <c r="M47" s="23" t="s">
        <v>188</v>
      </c>
      <c r="N47" s="7" t="s">
        <v>221</v>
      </c>
      <c r="O47" s="19" t="s">
        <v>190</v>
      </c>
      <c r="P47" s="23">
        <v>260</v>
      </c>
      <c r="Q47" s="23">
        <v>260</v>
      </c>
      <c r="R47" s="23">
        <v>10</v>
      </c>
      <c r="S47" s="26">
        <f>R47/P47</f>
        <v>3.8461538461538464E-2</v>
      </c>
      <c r="T47" s="26">
        <f>R47/Q47</f>
        <v>3.8461538461538464E-2</v>
      </c>
      <c r="U47" s="33"/>
      <c r="V47" s="33"/>
      <c r="W47" s="33"/>
      <c r="X47" s="34"/>
      <c r="Y47" s="34"/>
    </row>
    <row r="48" spans="2:25" ht="15" x14ac:dyDescent="0.25">
      <c r="B48" s="19" t="s">
        <v>182</v>
      </c>
      <c r="C48" s="19" t="s">
        <v>183</v>
      </c>
      <c r="D48" s="20" t="s">
        <v>114</v>
      </c>
      <c r="E48" s="20" t="s">
        <v>115</v>
      </c>
      <c r="F48" s="20" t="s">
        <v>114</v>
      </c>
      <c r="G48" s="27" t="s">
        <v>355</v>
      </c>
      <c r="H48" s="28"/>
      <c r="I48" s="35" t="s">
        <v>356</v>
      </c>
      <c r="J48" s="27"/>
      <c r="K48" s="27"/>
      <c r="L48" s="27"/>
      <c r="M48" s="30"/>
      <c r="N48" s="30"/>
      <c r="O48" s="30"/>
      <c r="P48" s="30"/>
      <c r="Q48" s="30"/>
      <c r="R48" s="30"/>
      <c r="S48" s="32"/>
      <c r="T48" s="32"/>
      <c r="U48" s="24">
        <v>1000000</v>
      </c>
      <c r="V48" s="24">
        <v>1000000</v>
      </c>
      <c r="W48" s="24">
        <v>0</v>
      </c>
      <c r="X48" s="25">
        <f>+W48/U48</f>
        <v>0</v>
      </c>
      <c r="Y48" s="25">
        <f>+W48/V48</f>
        <v>0</v>
      </c>
    </row>
    <row r="49" spans="2:25" ht="15" x14ac:dyDescent="0.25">
      <c r="B49" s="19" t="s">
        <v>182</v>
      </c>
      <c r="C49" s="19" t="s">
        <v>183</v>
      </c>
      <c r="D49" s="20" t="s">
        <v>114</v>
      </c>
      <c r="E49" s="20" t="s">
        <v>115</v>
      </c>
      <c r="F49" s="20" t="s">
        <v>114</v>
      </c>
      <c r="G49" s="19" t="s">
        <v>355</v>
      </c>
      <c r="H49" s="20" t="s">
        <v>125</v>
      </c>
      <c r="I49" s="7" t="s">
        <v>357</v>
      </c>
      <c r="J49" s="21" t="s">
        <v>191</v>
      </c>
      <c r="K49" s="21" t="s">
        <v>184</v>
      </c>
      <c r="L49" s="21" t="s">
        <v>185</v>
      </c>
      <c r="M49" s="23" t="s">
        <v>188</v>
      </c>
      <c r="N49" s="7" t="s">
        <v>358</v>
      </c>
      <c r="O49" s="19" t="s">
        <v>190</v>
      </c>
      <c r="P49" s="23">
        <v>25</v>
      </c>
      <c r="Q49" s="23">
        <v>25</v>
      </c>
      <c r="R49" s="23">
        <v>0</v>
      </c>
      <c r="S49" s="26">
        <f>R49/P49</f>
        <v>0</v>
      </c>
      <c r="T49" s="26">
        <f>R49/Q49</f>
        <v>0</v>
      </c>
      <c r="U49" s="33"/>
      <c r="V49" s="33"/>
      <c r="W49" s="33"/>
      <c r="X49" s="34"/>
      <c r="Y49" s="34"/>
    </row>
    <row r="50" spans="2:25" ht="15" x14ac:dyDescent="0.25">
      <c r="B50" s="19" t="s">
        <v>182</v>
      </c>
      <c r="C50" s="19" t="s">
        <v>183</v>
      </c>
      <c r="D50" s="20" t="s">
        <v>114</v>
      </c>
      <c r="E50" s="20" t="s">
        <v>115</v>
      </c>
      <c r="F50" s="20" t="s">
        <v>114</v>
      </c>
      <c r="G50" s="27" t="s">
        <v>359</v>
      </c>
      <c r="H50" s="28"/>
      <c r="I50" s="35" t="s">
        <v>360</v>
      </c>
      <c r="J50" s="27"/>
      <c r="K50" s="27"/>
      <c r="L50" s="27"/>
      <c r="M50" s="30"/>
      <c r="N50" s="30"/>
      <c r="O50" s="30"/>
      <c r="P50" s="30"/>
      <c r="Q50" s="30"/>
      <c r="R50" s="30"/>
      <c r="S50" s="32"/>
      <c r="T50" s="32"/>
      <c r="U50" s="24">
        <v>500000</v>
      </c>
      <c r="V50" s="24">
        <v>500000</v>
      </c>
      <c r="W50" s="24">
        <v>9280</v>
      </c>
      <c r="X50" s="25">
        <f>+W50/U50</f>
        <v>1.856E-2</v>
      </c>
      <c r="Y50" s="25">
        <f>+W50/V50</f>
        <v>1.856E-2</v>
      </c>
    </row>
    <row r="51" spans="2:25" ht="15" x14ac:dyDescent="0.25">
      <c r="B51" s="19" t="s">
        <v>182</v>
      </c>
      <c r="C51" s="19" t="s">
        <v>183</v>
      </c>
      <c r="D51" s="20" t="s">
        <v>114</v>
      </c>
      <c r="E51" s="20" t="s">
        <v>115</v>
      </c>
      <c r="F51" s="20" t="s">
        <v>114</v>
      </c>
      <c r="G51" s="19" t="s">
        <v>359</v>
      </c>
      <c r="H51" s="20" t="s">
        <v>125</v>
      </c>
      <c r="I51" s="7" t="s">
        <v>361</v>
      </c>
      <c r="J51" s="21" t="s">
        <v>191</v>
      </c>
      <c r="K51" s="21" t="s">
        <v>184</v>
      </c>
      <c r="L51" s="21" t="s">
        <v>185</v>
      </c>
      <c r="M51" s="23" t="s">
        <v>188</v>
      </c>
      <c r="N51" s="7" t="s">
        <v>362</v>
      </c>
      <c r="O51" s="19" t="s">
        <v>190</v>
      </c>
      <c r="P51" s="23">
        <v>1</v>
      </c>
      <c r="Q51" s="23">
        <v>1</v>
      </c>
      <c r="R51" s="23">
        <v>0</v>
      </c>
      <c r="S51" s="26">
        <f>R51/P51</f>
        <v>0</v>
      </c>
      <c r="T51" s="26">
        <f>R51/Q51</f>
        <v>0</v>
      </c>
      <c r="U51" s="33"/>
      <c r="V51" s="33"/>
      <c r="W51" s="33"/>
      <c r="X51" s="34"/>
      <c r="Y51" s="34"/>
    </row>
    <row r="52" spans="2:25" ht="15" x14ac:dyDescent="0.25">
      <c r="B52" s="19" t="s">
        <v>182</v>
      </c>
      <c r="C52" s="19" t="s">
        <v>183</v>
      </c>
      <c r="D52" s="20" t="s">
        <v>114</v>
      </c>
      <c r="E52" s="20" t="s">
        <v>115</v>
      </c>
      <c r="F52" s="20" t="s">
        <v>114</v>
      </c>
      <c r="G52" s="27" t="s">
        <v>128</v>
      </c>
      <c r="H52" s="20" t="s">
        <v>125</v>
      </c>
      <c r="I52" s="35" t="s">
        <v>129</v>
      </c>
      <c r="J52" s="27"/>
      <c r="K52" s="27"/>
      <c r="L52" s="27"/>
      <c r="M52" s="30"/>
      <c r="N52" s="30"/>
      <c r="O52" s="30"/>
      <c r="P52" s="30"/>
      <c r="Q52" s="30"/>
      <c r="R52" s="30"/>
      <c r="S52" s="32"/>
      <c r="T52" s="32"/>
      <c r="U52" s="24">
        <v>16097266.970000001</v>
      </c>
      <c r="V52" s="24">
        <v>18868351.969999999</v>
      </c>
      <c r="W52" s="24">
        <v>4827489.6500000004</v>
      </c>
      <c r="X52" s="25">
        <f>+W52/U52</f>
        <v>0.29989498583808355</v>
      </c>
      <c r="Y52" s="25">
        <f>+W52/V52</f>
        <v>0.25585115529302904</v>
      </c>
    </row>
    <row r="53" spans="2:25" ht="15" x14ac:dyDescent="0.25">
      <c r="B53" s="19" t="s">
        <v>182</v>
      </c>
      <c r="C53" s="19" t="s">
        <v>183</v>
      </c>
      <c r="D53" s="20" t="s">
        <v>114</v>
      </c>
      <c r="E53" s="20" t="s">
        <v>115</v>
      </c>
      <c r="F53" s="20" t="s">
        <v>114</v>
      </c>
      <c r="G53" s="21" t="s">
        <v>128</v>
      </c>
      <c r="H53" s="20" t="s">
        <v>125</v>
      </c>
      <c r="I53" s="7" t="s">
        <v>363</v>
      </c>
      <c r="J53" s="64" t="s">
        <v>293</v>
      </c>
      <c r="K53" s="21" t="s">
        <v>184</v>
      </c>
      <c r="L53" s="21" t="s">
        <v>185</v>
      </c>
      <c r="M53" s="19" t="s">
        <v>186</v>
      </c>
      <c r="N53" s="7" t="s">
        <v>296</v>
      </c>
      <c r="O53" s="19" t="s">
        <v>190</v>
      </c>
      <c r="P53" s="23">
        <v>452</v>
      </c>
      <c r="Q53" s="23">
        <v>452</v>
      </c>
      <c r="R53" s="23">
        <v>43</v>
      </c>
      <c r="S53" s="26">
        <f>R53/P53</f>
        <v>9.5132743362831854E-2</v>
      </c>
      <c r="T53" s="26">
        <f>R53/Q53</f>
        <v>9.5132743362831854E-2</v>
      </c>
      <c r="U53" s="33"/>
      <c r="V53" s="33"/>
      <c r="W53" s="33"/>
      <c r="X53" s="34"/>
      <c r="Y53" s="34"/>
    </row>
    <row r="54" spans="2:25" ht="15" x14ac:dyDescent="0.25">
      <c r="B54" s="19" t="s">
        <v>182</v>
      </c>
      <c r="C54" s="19" t="s">
        <v>183</v>
      </c>
      <c r="D54" s="20" t="s">
        <v>114</v>
      </c>
      <c r="E54" s="20" t="s">
        <v>115</v>
      </c>
      <c r="F54" s="20" t="s">
        <v>114</v>
      </c>
      <c r="G54" s="21" t="s">
        <v>128</v>
      </c>
      <c r="H54" s="20" t="s">
        <v>125</v>
      </c>
      <c r="I54" s="7" t="s">
        <v>206</v>
      </c>
      <c r="J54" s="64" t="s">
        <v>239</v>
      </c>
      <c r="K54" s="21" t="s">
        <v>184</v>
      </c>
      <c r="L54" s="21" t="s">
        <v>185</v>
      </c>
      <c r="M54" s="23" t="s">
        <v>188</v>
      </c>
      <c r="N54" s="7" t="s">
        <v>209</v>
      </c>
      <c r="O54" s="19" t="s">
        <v>190</v>
      </c>
      <c r="P54" s="23">
        <v>7</v>
      </c>
      <c r="Q54" s="23">
        <v>7</v>
      </c>
      <c r="R54" s="23">
        <v>6</v>
      </c>
      <c r="S54" s="26">
        <f>R54/P54</f>
        <v>0.8571428571428571</v>
      </c>
      <c r="T54" s="26">
        <f>R54/Q54</f>
        <v>0.8571428571428571</v>
      </c>
      <c r="U54" s="33"/>
      <c r="V54" s="33"/>
      <c r="W54" s="33"/>
      <c r="X54" s="34"/>
      <c r="Y54" s="34"/>
    </row>
    <row r="55" spans="2:25" ht="15" x14ac:dyDescent="0.25">
      <c r="B55" s="19" t="s">
        <v>182</v>
      </c>
      <c r="C55" s="19" t="s">
        <v>183</v>
      </c>
      <c r="D55" s="20" t="s">
        <v>114</v>
      </c>
      <c r="E55" s="20" t="s">
        <v>115</v>
      </c>
      <c r="F55" s="20" t="s">
        <v>114</v>
      </c>
      <c r="G55" s="21" t="s">
        <v>128</v>
      </c>
      <c r="H55" s="20" t="s">
        <v>125</v>
      </c>
      <c r="I55" s="7" t="s">
        <v>207</v>
      </c>
      <c r="J55" s="64" t="s">
        <v>239</v>
      </c>
      <c r="K55" s="21" t="s">
        <v>184</v>
      </c>
      <c r="L55" s="21" t="s">
        <v>185</v>
      </c>
      <c r="M55" s="23" t="s">
        <v>188</v>
      </c>
      <c r="N55" s="7" t="s">
        <v>209</v>
      </c>
      <c r="O55" s="19" t="s">
        <v>190</v>
      </c>
      <c r="P55" s="23">
        <v>50</v>
      </c>
      <c r="Q55" s="23">
        <v>50</v>
      </c>
      <c r="R55" s="23">
        <v>10</v>
      </c>
      <c r="S55" s="26">
        <f>R55/P55</f>
        <v>0.2</v>
      </c>
      <c r="T55" s="26">
        <f>R55/Q55</f>
        <v>0.2</v>
      </c>
      <c r="U55" s="33"/>
      <c r="V55" s="33"/>
      <c r="W55" s="33"/>
      <c r="X55" s="34"/>
      <c r="Y55" s="34"/>
    </row>
    <row r="56" spans="2:25" ht="15" x14ac:dyDescent="0.25">
      <c r="B56" s="19" t="s">
        <v>182</v>
      </c>
      <c r="C56" s="19" t="s">
        <v>183</v>
      </c>
      <c r="D56" s="20" t="s">
        <v>114</v>
      </c>
      <c r="E56" s="20" t="s">
        <v>115</v>
      </c>
      <c r="F56" s="20" t="s">
        <v>114</v>
      </c>
      <c r="G56" s="21" t="s">
        <v>128</v>
      </c>
      <c r="H56" s="20" t="s">
        <v>125</v>
      </c>
      <c r="I56" s="7" t="s">
        <v>208</v>
      </c>
      <c r="J56" s="64" t="s">
        <v>239</v>
      </c>
      <c r="K56" s="21" t="s">
        <v>184</v>
      </c>
      <c r="L56" s="21" t="s">
        <v>185</v>
      </c>
      <c r="M56" s="23" t="s">
        <v>188</v>
      </c>
      <c r="N56" s="7" t="s">
        <v>210</v>
      </c>
      <c r="O56" s="19" t="s">
        <v>190</v>
      </c>
      <c r="P56" s="23">
        <v>200</v>
      </c>
      <c r="Q56" s="23">
        <v>200</v>
      </c>
      <c r="R56" s="23">
        <v>23</v>
      </c>
      <c r="S56" s="26">
        <f>R56/P56</f>
        <v>0.115</v>
      </c>
      <c r="T56" s="26">
        <f>R56/Q56</f>
        <v>0.115</v>
      </c>
      <c r="U56" s="33"/>
      <c r="V56" s="33"/>
      <c r="W56" s="33"/>
      <c r="X56" s="34"/>
      <c r="Y56" s="34"/>
    </row>
    <row r="57" spans="2:25" ht="15" x14ac:dyDescent="0.25">
      <c r="B57" s="19" t="s">
        <v>182</v>
      </c>
      <c r="C57" s="19" t="s">
        <v>183</v>
      </c>
      <c r="D57" s="20" t="s">
        <v>114</v>
      </c>
      <c r="E57" s="20" t="s">
        <v>115</v>
      </c>
      <c r="F57" s="20" t="s">
        <v>114</v>
      </c>
      <c r="G57" s="27" t="s">
        <v>130</v>
      </c>
      <c r="H57" s="28"/>
      <c r="I57" s="35" t="s">
        <v>131</v>
      </c>
      <c r="J57" s="27"/>
      <c r="K57" s="27"/>
      <c r="L57" s="27"/>
      <c r="M57" s="30"/>
      <c r="N57" s="30"/>
      <c r="O57" s="30"/>
      <c r="P57" s="30"/>
      <c r="Q57" s="30"/>
      <c r="R57" s="30"/>
      <c r="S57" s="32"/>
      <c r="T57" s="32"/>
      <c r="U57" s="24">
        <v>10123831.93</v>
      </c>
      <c r="V57" s="24">
        <v>10293075.93</v>
      </c>
      <c r="W57" s="24">
        <v>1714794.42</v>
      </c>
      <c r="X57" s="25">
        <f>+W57/U57</f>
        <v>0.16938195259035677</v>
      </c>
      <c r="Y57" s="25">
        <f>+W57/V57</f>
        <v>0.16659688820540935</v>
      </c>
    </row>
    <row r="58" spans="2:25" ht="15" x14ac:dyDescent="0.25">
      <c r="B58" s="19" t="s">
        <v>182</v>
      </c>
      <c r="C58" s="19" t="s">
        <v>183</v>
      </c>
      <c r="D58" s="20" t="s">
        <v>114</v>
      </c>
      <c r="E58" s="20" t="s">
        <v>115</v>
      </c>
      <c r="F58" s="20" t="s">
        <v>114</v>
      </c>
      <c r="G58" s="21" t="s">
        <v>130</v>
      </c>
      <c r="H58" s="20" t="s">
        <v>125</v>
      </c>
      <c r="I58" s="7" t="s">
        <v>364</v>
      </c>
      <c r="J58" s="64" t="s">
        <v>239</v>
      </c>
      <c r="K58" s="21" t="s">
        <v>184</v>
      </c>
      <c r="L58" s="21" t="s">
        <v>185</v>
      </c>
      <c r="M58" s="23" t="s">
        <v>188</v>
      </c>
      <c r="N58" s="7" t="s">
        <v>205</v>
      </c>
      <c r="O58" s="19" t="s">
        <v>190</v>
      </c>
      <c r="P58" s="23">
        <v>20</v>
      </c>
      <c r="Q58" s="23">
        <v>20</v>
      </c>
      <c r="R58" s="23">
        <v>1</v>
      </c>
      <c r="S58" s="26">
        <f t="shared" ref="S58:S61" si="4">R58/P58</f>
        <v>0.05</v>
      </c>
      <c r="T58" s="26">
        <f t="shared" ref="T58:T61" si="5">R58/Q58</f>
        <v>0.05</v>
      </c>
      <c r="U58" s="33"/>
      <c r="V58" s="33"/>
      <c r="W58" s="33"/>
      <c r="X58" s="34"/>
      <c r="Y58" s="34"/>
    </row>
    <row r="59" spans="2:25" ht="15" x14ac:dyDescent="0.25">
      <c r="B59" s="19" t="s">
        <v>182</v>
      </c>
      <c r="C59" s="19" t="s">
        <v>183</v>
      </c>
      <c r="D59" s="20" t="s">
        <v>114</v>
      </c>
      <c r="E59" s="20" t="s">
        <v>115</v>
      </c>
      <c r="F59" s="20" t="s">
        <v>114</v>
      </c>
      <c r="G59" s="21" t="s">
        <v>130</v>
      </c>
      <c r="H59" s="20" t="s">
        <v>125</v>
      </c>
      <c r="I59" s="7" t="s">
        <v>365</v>
      </c>
      <c r="J59" s="64" t="s">
        <v>239</v>
      </c>
      <c r="K59" s="21" t="s">
        <v>184</v>
      </c>
      <c r="L59" s="21" t="s">
        <v>185</v>
      </c>
      <c r="M59" s="23" t="s">
        <v>188</v>
      </c>
      <c r="N59" s="7" t="s">
        <v>297</v>
      </c>
      <c r="O59" s="19" t="s">
        <v>190</v>
      </c>
      <c r="P59" s="23">
        <v>20</v>
      </c>
      <c r="Q59" s="23">
        <v>20</v>
      </c>
      <c r="R59" s="23">
        <v>7</v>
      </c>
      <c r="S59" s="26">
        <f t="shared" si="4"/>
        <v>0.35</v>
      </c>
      <c r="T59" s="26">
        <f t="shared" si="5"/>
        <v>0.35</v>
      </c>
      <c r="U59" s="33"/>
      <c r="V59" s="33"/>
      <c r="W59" s="33"/>
      <c r="X59" s="34"/>
      <c r="Y59" s="34"/>
    </row>
    <row r="60" spans="2:25" ht="15" x14ac:dyDescent="0.25">
      <c r="B60" s="19" t="s">
        <v>182</v>
      </c>
      <c r="C60" s="19" t="s">
        <v>183</v>
      </c>
      <c r="D60" s="20" t="s">
        <v>114</v>
      </c>
      <c r="E60" s="20" t="s">
        <v>115</v>
      </c>
      <c r="F60" s="20" t="s">
        <v>114</v>
      </c>
      <c r="G60" s="21" t="s">
        <v>130</v>
      </c>
      <c r="H60" s="20" t="s">
        <v>125</v>
      </c>
      <c r="I60" s="7" t="s">
        <v>366</v>
      </c>
      <c r="J60" s="64" t="s">
        <v>239</v>
      </c>
      <c r="K60" s="21" t="s">
        <v>184</v>
      </c>
      <c r="L60" s="21" t="s">
        <v>185</v>
      </c>
      <c r="M60" s="23" t="s">
        <v>188</v>
      </c>
      <c r="N60" s="7" t="s">
        <v>367</v>
      </c>
      <c r="O60" s="19" t="s">
        <v>190</v>
      </c>
      <c r="P60" s="23">
        <v>1</v>
      </c>
      <c r="Q60" s="23">
        <v>1</v>
      </c>
      <c r="R60" s="23">
        <v>0</v>
      </c>
      <c r="S60" s="26">
        <f t="shared" si="4"/>
        <v>0</v>
      </c>
      <c r="T60" s="26">
        <f t="shared" si="5"/>
        <v>0</v>
      </c>
      <c r="U60" s="24"/>
      <c r="V60" s="24"/>
      <c r="W60" s="24"/>
      <c r="X60" s="25"/>
      <c r="Y60" s="25"/>
    </row>
    <row r="61" spans="2:25" ht="31.5" customHeight="1" x14ac:dyDescent="0.25">
      <c r="B61" s="19" t="s">
        <v>182</v>
      </c>
      <c r="C61" s="19" t="s">
        <v>183</v>
      </c>
      <c r="D61" s="20" t="s">
        <v>114</v>
      </c>
      <c r="E61" s="20" t="s">
        <v>115</v>
      </c>
      <c r="F61" s="20" t="s">
        <v>114</v>
      </c>
      <c r="G61" s="55"/>
      <c r="H61" s="28" t="s">
        <v>116</v>
      </c>
      <c r="I61" s="7" t="s">
        <v>252</v>
      </c>
      <c r="J61" s="72" t="s">
        <v>231</v>
      </c>
      <c r="K61" s="21" t="s">
        <v>184</v>
      </c>
      <c r="L61" s="21" t="s">
        <v>185</v>
      </c>
      <c r="M61" s="19" t="s">
        <v>248</v>
      </c>
      <c r="N61" s="7" t="s">
        <v>252</v>
      </c>
      <c r="O61" s="19" t="s">
        <v>190</v>
      </c>
      <c r="P61" s="38">
        <f>(2350000/2350000)*100</f>
        <v>100</v>
      </c>
      <c r="Q61" s="38">
        <f>(2350000/2350000)*100</f>
        <v>100</v>
      </c>
      <c r="R61" s="38">
        <f>(657673/2350000)*100</f>
        <v>27.98608510638298</v>
      </c>
      <c r="S61" s="74">
        <f t="shared" si="4"/>
        <v>0.2798608510638298</v>
      </c>
      <c r="T61" s="73">
        <f t="shared" si="5"/>
        <v>0.2798608510638298</v>
      </c>
      <c r="U61" s="24">
        <f>+U62</f>
        <v>11342045.300000001</v>
      </c>
      <c r="V61" s="24">
        <f t="shared" ref="V61:W61" si="6">+V62</f>
        <v>11547779</v>
      </c>
      <c r="W61" s="24">
        <f t="shared" si="6"/>
        <v>1385342.84</v>
      </c>
      <c r="X61" s="25">
        <f>+W61/U61</f>
        <v>0.12214224184063169</v>
      </c>
      <c r="Y61" s="25">
        <f>+W61/V61</f>
        <v>0.1199661718500155</v>
      </c>
    </row>
    <row r="62" spans="2:25" ht="23.25" x14ac:dyDescent="0.25">
      <c r="B62" s="19" t="s">
        <v>182</v>
      </c>
      <c r="C62" s="19" t="s">
        <v>183</v>
      </c>
      <c r="D62" s="20" t="s">
        <v>114</v>
      </c>
      <c r="E62" s="20" t="s">
        <v>115</v>
      </c>
      <c r="F62" s="20" t="s">
        <v>114</v>
      </c>
      <c r="G62" s="55" t="s">
        <v>132</v>
      </c>
      <c r="H62" s="28"/>
      <c r="I62" s="35" t="s">
        <v>133</v>
      </c>
      <c r="J62" s="27"/>
      <c r="K62" s="27"/>
      <c r="L62" s="27"/>
      <c r="M62" s="30"/>
      <c r="N62" s="30"/>
      <c r="O62" s="30"/>
      <c r="P62" s="30"/>
      <c r="Q62" s="30"/>
      <c r="R62" s="30"/>
      <c r="S62" s="32"/>
      <c r="T62" s="32"/>
      <c r="U62" s="24">
        <v>11342045.300000001</v>
      </c>
      <c r="V62" s="24">
        <v>11547779</v>
      </c>
      <c r="W62" s="24">
        <v>1385342.84</v>
      </c>
      <c r="X62" s="25">
        <f>+W62/U62</f>
        <v>0.12214224184063169</v>
      </c>
      <c r="Y62" s="25">
        <f>+W62/V62</f>
        <v>0.1199661718500155</v>
      </c>
    </row>
    <row r="63" spans="2:25" ht="15" x14ac:dyDescent="0.25">
      <c r="B63" s="19" t="s">
        <v>182</v>
      </c>
      <c r="C63" s="19" t="s">
        <v>183</v>
      </c>
      <c r="D63" s="20" t="s">
        <v>114</v>
      </c>
      <c r="E63" s="20" t="s">
        <v>115</v>
      </c>
      <c r="F63" s="20" t="s">
        <v>114</v>
      </c>
      <c r="G63" s="21" t="s">
        <v>132</v>
      </c>
      <c r="H63" s="20" t="s">
        <v>111</v>
      </c>
      <c r="I63" s="7" t="s">
        <v>298</v>
      </c>
      <c r="J63" s="64" t="s">
        <v>293</v>
      </c>
      <c r="K63" s="21" t="s">
        <v>184</v>
      </c>
      <c r="L63" s="21" t="s">
        <v>185</v>
      </c>
      <c r="M63" s="23" t="s">
        <v>248</v>
      </c>
      <c r="N63" s="7" t="s">
        <v>299</v>
      </c>
      <c r="O63" s="19" t="s">
        <v>190</v>
      </c>
      <c r="P63" s="38">
        <v>46</v>
      </c>
      <c r="Q63" s="38">
        <v>46</v>
      </c>
      <c r="R63" s="38">
        <v>46</v>
      </c>
      <c r="S63" s="26">
        <f t="shared" ref="S63:S69" si="7">R63/P63</f>
        <v>1</v>
      </c>
      <c r="T63" s="26">
        <f t="shared" ref="T63:T69" si="8">R63/Q63</f>
        <v>1</v>
      </c>
      <c r="U63" s="33"/>
      <c r="V63" s="33"/>
      <c r="W63" s="33"/>
      <c r="X63" s="34"/>
      <c r="Y63" s="34"/>
    </row>
    <row r="64" spans="2:25" ht="15" x14ac:dyDescent="0.25">
      <c r="B64" s="19" t="s">
        <v>182</v>
      </c>
      <c r="C64" s="19" t="s">
        <v>183</v>
      </c>
      <c r="D64" s="20" t="s">
        <v>114</v>
      </c>
      <c r="E64" s="20" t="s">
        <v>115</v>
      </c>
      <c r="F64" s="20" t="s">
        <v>114</v>
      </c>
      <c r="G64" s="21" t="s">
        <v>132</v>
      </c>
      <c r="H64" s="20" t="s">
        <v>111</v>
      </c>
      <c r="I64" s="7" t="s">
        <v>300</v>
      </c>
      <c r="J64" s="64" t="s">
        <v>293</v>
      </c>
      <c r="K64" s="21" t="s">
        <v>184</v>
      </c>
      <c r="L64" s="21" t="s">
        <v>185</v>
      </c>
      <c r="M64" s="23" t="s">
        <v>248</v>
      </c>
      <c r="N64" s="7" t="s">
        <v>198</v>
      </c>
      <c r="O64" s="19" t="s">
        <v>190</v>
      </c>
      <c r="P64" s="38">
        <v>4</v>
      </c>
      <c r="Q64" s="38">
        <v>4</v>
      </c>
      <c r="R64" s="38">
        <v>1</v>
      </c>
      <c r="S64" s="26">
        <f t="shared" si="7"/>
        <v>0.25</v>
      </c>
      <c r="T64" s="26">
        <f t="shared" si="8"/>
        <v>0.25</v>
      </c>
      <c r="U64" s="33"/>
      <c r="V64" s="33"/>
      <c r="W64" s="33"/>
      <c r="X64" s="34"/>
      <c r="Y64" s="34"/>
    </row>
    <row r="65" spans="2:25" ht="15" x14ac:dyDescent="0.25">
      <c r="B65" s="19" t="s">
        <v>182</v>
      </c>
      <c r="C65" s="19" t="s">
        <v>183</v>
      </c>
      <c r="D65" s="20" t="s">
        <v>114</v>
      </c>
      <c r="E65" s="20" t="s">
        <v>115</v>
      </c>
      <c r="F65" s="20" t="s">
        <v>114</v>
      </c>
      <c r="G65" s="21" t="s">
        <v>132</v>
      </c>
      <c r="H65" s="20" t="s">
        <v>111</v>
      </c>
      <c r="I65" s="68" t="s">
        <v>368</v>
      </c>
      <c r="J65" s="64" t="s">
        <v>239</v>
      </c>
      <c r="K65" s="21" t="s">
        <v>184</v>
      </c>
      <c r="L65" s="21" t="s">
        <v>185</v>
      </c>
      <c r="M65" s="23" t="s">
        <v>188</v>
      </c>
      <c r="N65" s="68" t="s">
        <v>369</v>
      </c>
      <c r="O65" s="19" t="s">
        <v>190</v>
      </c>
      <c r="P65" s="38">
        <v>46</v>
      </c>
      <c r="Q65" s="38">
        <v>46</v>
      </c>
      <c r="R65" s="38">
        <v>46</v>
      </c>
      <c r="S65" s="26">
        <f t="shared" si="7"/>
        <v>1</v>
      </c>
      <c r="T65" s="26">
        <f t="shared" si="8"/>
        <v>1</v>
      </c>
      <c r="U65" s="33"/>
      <c r="V65" s="33"/>
      <c r="W65" s="33"/>
      <c r="X65" s="34"/>
      <c r="Y65" s="34"/>
    </row>
    <row r="66" spans="2:25" ht="45" x14ac:dyDescent="0.25">
      <c r="B66" s="19" t="s">
        <v>182</v>
      </c>
      <c r="C66" s="19" t="s">
        <v>183</v>
      </c>
      <c r="D66" s="20" t="s">
        <v>114</v>
      </c>
      <c r="E66" s="20" t="s">
        <v>115</v>
      </c>
      <c r="F66" s="20" t="s">
        <v>114</v>
      </c>
      <c r="G66" s="21" t="s">
        <v>132</v>
      </c>
      <c r="H66" s="20" t="s">
        <v>111</v>
      </c>
      <c r="I66" s="68" t="s">
        <v>370</v>
      </c>
      <c r="J66" s="64" t="s">
        <v>239</v>
      </c>
      <c r="K66" s="21" t="s">
        <v>184</v>
      </c>
      <c r="L66" s="21" t="s">
        <v>185</v>
      </c>
      <c r="M66" s="23" t="s">
        <v>188</v>
      </c>
      <c r="N66" s="68" t="s">
        <v>371</v>
      </c>
      <c r="O66" s="19" t="s">
        <v>190</v>
      </c>
      <c r="P66" s="38">
        <v>552</v>
      </c>
      <c r="Q66" s="38">
        <v>552</v>
      </c>
      <c r="R66" s="38">
        <v>138</v>
      </c>
      <c r="S66" s="26">
        <f t="shared" si="7"/>
        <v>0.25</v>
      </c>
      <c r="T66" s="26">
        <f t="shared" si="8"/>
        <v>0.25</v>
      </c>
      <c r="U66" s="33"/>
      <c r="V66" s="33"/>
      <c r="W66" s="33"/>
      <c r="X66" s="34"/>
      <c r="Y66" s="34"/>
    </row>
    <row r="67" spans="2:25" ht="30" x14ac:dyDescent="0.25">
      <c r="B67" s="19" t="s">
        <v>182</v>
      </c>
      <c r="C67" s="19" t="s">
        <v>183</v>
      </c>
      <c r="D67" s="20" t="s">
        <v>114</v>
      </c>
      <c r="E67" s="20" t="s">
        <v>115</v>
      </c>
      <c r="F67" s="20" t="s">
        <v>114</v>
      </c>
      <c r="G67" s="21" t="s">
        <v>132</v>
      </c>
      <c r="H67" s="20" t="s">
        <v>111</v>
      </c>
      <c r="I67" s="68" t="s">
        <v>372</v>
      </c>
      <c r="J67" s="64" t="s">
        <v>239</v>
      </c>
      <c r="K67" s="21" t="s">
        <v>184</v>
      </c>
      <c r="L67" s="21" t="s">
        <v>185</v>
      </c>
      <c r="M67" s="23" t="s">
        <v>188</v>
      </c>
      <c r="N67" s="68" t="s">
        <v>373</v>
      </c>
      <c r="O67" s="19" t="s">
        <v>190</v>
      </c>
      <c r="P67" s="38">
        <v>12</v>
      </c>
      <c r="Q67" s="38">
        <v>12</v>
      </c>
      <c r="R67" s="38">
        <v>3</v>
      </c>
      <c r="S67" s="26">
        <f t="shared" si="7"/>
        <v>0.25</v>
      </c>
      <c r="T67" s="26">
        <f t="shared" si="8"/>
        <v>0.25</v>
      </c>
      <c r="U67" s="33"/>
      <c r="V67" s="33"/>
      <c r="W67" s="33"/>
      <c r="X67" s="34"/>
      <c r="Y67" s="34"/>
    </row>
    <row r="68" spans="2:25" ht="30" x14ac:dyDescent="0.25">
      <c r="B68" s="19" t="s">
        <v>182</v>
      </c>
      <c r="C68" s="19" t="s">
        <v>183</v>
      </c>
      <c r="D68" s="20" t="s">
        <v>114</v>
      </c>
      <c r="E68" s="20" t="s">
        <v>115</v>
      </c>
      <c r="F68" s="20" t="s">
        <v>114</v>
      </c>
      <c r="G68" s="21" t="s">
        <v>132</v>
      </c>
      <c r="H68" s="20" t="s">
        <v>111</v>
      </c>
      <c r="I68" s="68" t="s">
        <v>200</v>
      </c>
      <c r="J68" s="64" t="s">
        <v>239</v>
      </c>
      <c r="K68" s="21" t="s">
        <v>184</v>
      </c>
      <c r="L68" s="21" t="s">
        <v>185</v>
      </c>
      <c r="M68" s="23" t="s">
        <v>188</v>
      </c>
      <c r="N68" s="68" t="s">
        <v>201</v>
      </c>
      <c r="O68" s="19" t="s">
        <v>190</v>
      </c>
      <c r="P68" s="38">
        <v>4</v>
      </c>
      <c r="Q68" s="38">
        <v>4</v>
      </c>
      <c r="R68" s="38">
        <v>1</v>
      </c>
      <c r="S68" s="26">
        <f t="shared" si="7"/>
        <v>0.25</v>
      </c>
      <c r="T68" s="26">
        <f t="shared" si="8"/>
        <v>0.25</v>
      </c>
      <c r="U68" s="33"/>
      <c r="V68" s="33"/>
      <c r="W68" s="33"/>
      <c r="X68" s="34"/>
      <c r="Y68" s="34"/>
    </row>
    <row r="69" spans="2:25" ht="15" x14ac:dyDescent="0.25">
      <c r="B69" s="19" t="s">
        <v>182</v>
      </c>
      <c r="C69" s="19" t="s">
        <v>183</v>
      </c>
      <c r="D69" s="20" t="s">
        <v>114</v>
      </c>
      <c r="E69" s="20" t="s">
        <v>115</v>
      </c>
      <c r="F69" s="20" t="s">
        <v>114</v>
      </c>
      <c r="G69" s="36"/>
      <c r="H69" s="20" t="s">
        <v>116</v>
      </c>
      <c r="I69" s="7" t="s">
        <v>233</v>
      </c>
      <c r="J69" s="21" t="s">
        <v>231</v>
      </c>
      <c r="K69" s="21" t="s">
        <v>184</v>
      </c>
      <c r="L69" s="21" t="s">
        <v>185</v>
      </c>
      <c r="M69" s="19" t="s">
        <v>186</v>
      </c>
      <c r="N69" s="7" t="s">
        <v>233</v>
      </c>
      <c r="O69" s="19" t="s">
        <v>241</v>
      </c>
      <c r="P69" s="75">
        <f>((527000/522000)-1)*100</f>
        <v>0.95785440613027628</v>
      </c>
      <c r="Q69" s="75">
        <f>((527000/522000)-1)*100</f>
        <v>0.95785440613027628</v>
      </c>
      <c r="R69" s="75">
        <v>0</v>
      </c>
      <c r="S69" s="26">
        <f t="shared" si="7"/>
        <v>0</v>
      </c>
      <c r="T69" s="26">
        <f t="shared" si="8"/>
        <v>0</v>
      </c>
      <c r="U69" s="24">
        <f>+U70+U90+U76</f>
        <v>43168277.450000003</v>
      </c>
      <c r="V69" s="24">
        <f>+V70+V90+V76</f>
        <v>60401225.260000005</v>
      </c>
      <c r="W69" s="24">
        <f>+W70+W90+W76</f>
        <v>12005408.449999999</v>
      </c>
      <c r="X69" s="25">
        <f>+W69/U69</f>
        <v>0.27810719257689531</v>
      </c>
      <c r="Y69" s="25">
        <f>+W69/V69</f>
        <v>0.19876100854448128</v>
      </c>
    </row>
    <row r="70" spans="2:25" ht="23.25" x14ac:dyDescent="0.25">
      <c r="B70" s="19" t="s">
        <v>182</v>
      </c>
      <c r="C70" s="19" t="s">
        <v>183</v>
      </c>
      <c r="D70" s="20" t="s">
        <v>114</v>
      </c>
      <c r="E70" s="20" t="s">
        <v>115</v>
      </c>
      <c r="F70" s="20" t="s">
        <v>114</v>
      </c>
      <c r="G70" s="27" t="s">
        <v>134</v>
      </c>
      <c r="H70" s="28"/>
      <c r="I70" s="35" t="s">
        <v>135</v>
      </c>
      <c r="J70" s="27"/>
      <c r="K70" s="27"/>
      <c r="L70" s="27"/>
      <c r="M70" s="30"/>
      <c r="N70" s="30"/>
      <c r="O70" s="30"/>
      <c r="P70" s="30"/>
      <c r="Q70" s="30"/>
      <c r="R70" s="30"/>
      <c r="S70" s="32"/>
      <c r="T70" s="32"/>
      <c r="U70" s="24">
        <v>11705246.949999999</v>
      </c>
      <c r="V70" s="24">
        <v>25157689.050000001</v>
      </c>
      <c r="W70" s="24">
        <v>5374319.8799999999</v>
      </c>
      <c r="X70" s="25">
        <f>+W70/U70</f>
        <v>0.4591376758608241</v>
      </c>
      <c r="Y70" s="25">
        <f>+W70/V70</f>
        <v>0.21362534012240683</v>
      </c>
    </row>
    <row r="71" spans="2:25" ht="15" x14ac:dyDescent="0.25">
      <c r="B71" s="19" t="s">
        <v>182</v>
      </c>
      <c r="C71" s="19" t="s">
        <v>183</v>
      </c>
      <c r="D71" s="20" t="s">
        <v>114</v>
      </c>
      <c r="E71" s="20" t="s">
        <v>115</v>
      </c>
      <c r="F71" s="20" t="s">
        <v>114</v>
      </c>
      <c r="G71" s="21"/>
      <c r="H71" s="20" t="s">
        <v>116</v>
      </c>
      <c r="I71" s="7" t="s">
        <v>374</v>
      </c>
      <c r="J71" s="64" t="s">
        <v>293</v>
      </c>
      <c r="K71" s="21" t="s">
        <v>184</v>
      </c>
      <c r="L71" s="21" t="s">
        <v>185</v>
      </c>
      <c r="M71" s="19" t="s">
        <v>248</v>
      </c>
      <c r="N71" s="7" t="s">
        <v>301</v>
      </c>
      <c r="O71" s="19" t="s">
        <v>190</v>
      </c>
      <c r="P71" s="23">
        <v>6</v>
      </c>
      <c r="Q71" s="23">
        <v>6</v>
      </c>
      <c r="R71" s="23">
        <v>0</v>
      </c>
      <c r="S71" s="26">
        <f t="shared" ref="S71:S75" si="9">R71/P71</f>
        <v>0</v>
      </c>
      <c r="T71" s="26">
        <f t="shared" ref="T71:T75" si="10">R71/Q71</f>
        <v>0</v>
      </c>
      <c r="U71" s="33"/>
      <c r="V71" s="33"/>
      <c r="W71" s="33"/>
      <c r="X71" s="34"/>
      <c r="Y71" s="34"/>
    </row>
    <row r="72" spans="2:25" ht="15" x14ac:dyDescent="0.25">
      <c r="B72" s="19" t="s">
        <v>182</v>
      </c>
      <c r="C72" s="19" t="s">
        <v>183</v>
      </c>
      <c r="D72" s="20" t="s">
        <v>114</v>
      </c>
      <c r="E72" s="20" t="s">
        <v>115</v>
      </c>
      <c r="F72" s="20" t="s">
        <v>114</v>
      </c>
      <c r="G72" s="21" t="s">
        <v>134</v>
      </c>
      <c r="H72" s="20" t="s">
        <v>136</v>
      </c>
      <c r="I72" s="7" t="s">
        <v>283</v>
      </c>
      <c r="J72" s="64" t="s">
        <v>293</v>
      </c>
      <c r="K72" s="21" t="s">
        <v>184</v>
      </c>
      <c r="L72" s="21" t="s">
        <v>185</v>
      </c>
      <c r="M72" s="19" t="s">
        <v>248</v>
      </c>
      <c r="N72" s="7" t="s">
        <v>302</v>
      </c>
      <c r="O72" s="19" t="s">
        <v>190</v>
      </c>
      <c r="P72" s="23">
        <v>5</v>
      </c>
      <c r="Q72" s="23">
        <v>5</v>
      </c>
      <c r="R72" s="23">
        <v>0</v>
      </c>
      <c r="S72" s="26">
        <f t="shared" si="9"/>
        <v>0</v>
      </c>
      <c r="T72" s="26">
        <f t="shared" si="10"/>
        <v>0</v>
      </c>
      <c r="U72" s="33"/>
      <c r="V72" s="33"/>
      <c r="W72" s="33"/>
      <c r="X72" s="34"/>
      <c r="Y72" s="34"/>
    </row>
    <row r="73" spans="2:25" ht="15" x14ac:dyDescent="0.25">
      <c r="B73" s="19" t="s">
        <v>182</v>
      </c>
      <c r="C73" s="19" t="s">
        <v>183</v>
      </c>
      <c r="D73" s="20" t="s">
        <v>114</v>
      </c>
      <c r="E73" s="20" t="s">
        <v>115</v>
      </c>
      <c r="F73" s="20" t="s">
        <v>114</v>
      </c>
      <c r="G73" s="21" t="s">
        <v>134</v>
      </c>
      <c r="H73" s="20" t="s">
        <v>136</v>
      </c>
      <c r="I73" s="7" t="s">
        <v>375</v>
      </c>
      <c r="J73" s="64" t="s">
        <v>239</v>
      </c>
      <c r="K73" s="21" t="s">
        <v>184</v>
      </c>
      <c r="L73" s="21" t="s">
        <v>185</v>
      </c>
      <c r="M73" s="23" t="s">
        <v>188</v>
      </c>
      <c r="N73" s="7" t="s">
        <v>267</v>
      </c>
      <c r="O73" s="19" t="s">
        <v>190</v>
      </c>
      <c r="P73" s="23">
        <v>5</v>
      </c>
      <c r="Q73" s="23">
        <v>5</v>
      </c>
      <c r="R73" s="23">
        <v>0</v>
      </c>
      <c r="S73" s="26">
        <f t="shared" si="9"/>
        <v>0</v>
      </c>
      <c r="T73" s="26">
        <f t="shared" si="10"/>
        <v>0</v>
      </c>
      <c r="U73" s="33"/>
      <c r="V73" s="33"/>
      <c r="W73" s="33"/>
      <c r="X73" s="34"/>
      <c r="Y73" s="34"/>
    </row>
    <row r="74" spans="2:25" ht="15" x14ac:dyDescent="0.25">
      <c r="B74" s="19" t="s">
        <v>182</v>
      </c>
      <c r="C74" s="19" t="s">
        <v>183</v>
      </c>
      <c r="D74" s="20" t="s">
        <v>114</v>
      </c>
      <c r="E74" s="20" t="s">
        <v>115</v>
      </c>
      <c r="F74" s="20" t="s">
        <v>114</v>
      </c>
      <c r="G74" s="21" t="s">
        <v>134</v>
      </c>
      <c r="H74" s="20" t="s">
        <v>136</v>
      </c>
      <c r="I74" s="7" t="s">
        <v>265</v>
      </c>
      <c r="J74" s="64" t="s">
        <v>239</v>
      </c>
      <c r="K74" s="21" t="s">
        <v>184</v>
      </c>
      <c r="L74" s="21" t="s">
        <v>185</v>
      </c>
      <c r="M74" s="23" t="s">
        <v>188</v>
      </c>
      <c r="N74" s="7" t="s">
        <v>266</v>
      </c>
      <c r="O74" s="19" t="s">
        <v>190</v>
      </c>
      <c r="P74" s="23">
        <v>20</v>
      </c>
      <c r="Q74" s="23">
        <v>20</v>
      </c>
      <c r="R74" s="23">
        <v>5</v>
      </c>
      <c r="S74" s="26">
        <f t="shared" si="9"/>
        <v>0.25</v>
      </c>
      <c r="T74" s="26">
        <f t="shared" si="10"/>
        <v>0.25</v>
      </c>
      <c r="U74" s="33"/>
      <c r="V74" s="33"/>
      <c r="W74" s="33"/>
      <c r="X74" s="34"/>
      <c r="Y74" s="34"/>
    </row>
    <row r="75" spans="2:25" ht="15" x14ac:dyDescent="0.25">
      <c r="B75" s="19" t="s">
        <v>182</v>
      </c>
      <c r="C75" s="19" t="s">
        <v>183</v>
      </c>
      <c r="D75" s="20" t="s">
        <v>114</v>
      </c>
      <c r="E75" s="20" t="s">
        <v>115</v>
      </c>
      <c r="F75" s="20" t="s">
        <v>114</v>
      </c>
      <c r="G75" s="21" t="s">
        <v>134</v>
      </c>
      <c r="H75" s="20" t="s">
        <v>136</v>
      </c>
      <c r="I75" s="7" t="s">
        <v>376</v>
      </c>
      <c r="J75" s="64" t="s">
        <v>239</v>
      </c>
      <c r="K75" s="21" t="s">
        <v>184</v>
      </c>
      <c r="L75" s="21" t="s">
        <v>185</v>
      </c>
      <c r="M75" s="23" t="s">
        <v>188</v>
      </c>
      <c r="N75" s="7" t="s">
        <v>377</v>
      </c>
      <c r="O75" s="19" t="s">
        <v>190</v>
      </c>
      <c r="P75" s="23">
        <v>20</v>
      </c>
      <c r="Q75" s="23">
        <v>20</v>
      </c>
      <c r="R75" s="23">
        <v>5</v>
      </c>
      <c r="S75" s="26">
        <f t="shared" si="9"/>
        <v>0.25</v>
      </c>
      <c r="T75" s="26">
        <f t="shared" si="10"/>
        <v>0.25</v>
      </c>
      <c r="U75" s="33"/>
      <c r="V75" s="33"/>
      <c r="W75" s="33"/>
      <c r="X75" s="34"/>
      <c r="Y75" s="34"/>
    </row>
    <row r="76" spans="2:25" ht="15" x14ac:dyDescent="0.25">
      <c r="B76" s="19" t="s">
        <v>182</v>
      </c>
      <c r="C76" s="19" t="s">
        <v>183</v>
      </c>
      <c r="D76" s="20" t="s">
        <v>114</v>
      </c>
      <c r="E76" s="20" t="s">
        <v>115</v>
      </c>
      <c r="F76" s="20" t="s">
        <v>114</v>
      </c>
      <c r="G76" s="27" t="s">
        <v>137</v>
      </c>
      <c r="H76" s="28"/>
      <c r="I76" s="35" t="s">
        <v>138</v>
      </c>
      <c r="J76" s="27"/>
      <c r="K76" s="27"/>
      <c r="L76" s="27"/>
      <c r="M76" s="30"/>
      <c r="N76" s="30"/>
      <c r="O76" s="30"/>
      <c r="P76" s="30"/>
      <c r="Q76" s="30"/>
      <c r="R76" s="30"/>
      <c r="S76" s="32"/>
      <c r="T76" s="32"/>
      <c r="U76" s="24">
        <v>30263030.5</v>
      </c>
      <c r="V76" s="24">
        <v>34043536.210000001</v>
      </c>
      <c r="W76" s="24">
        <v>6566534.9100000001</v>
      </c>
      <c r="X76" s="25">
        <f>+W76/U76</f>
        <v>0.21698206694798791</v>
      </c>
      <c r="Y76" s="25">
        <f>+W76/V76</f>
        <v>0.19288639316121151</v>
      </c>
    </row>
    <row r="77" spans="2:25" ht="15" x14ac:dyDescent="0.25">
      <c r="B77" s="19" t="s">
        <v>182</v>
      </c>
      <c r="C77" s="19" t="s">
        <v>183</v>
      </c>
      <c r="D77" s="20" t="s">
        <v>114</v>
      </c>
      <c r="E77" s="20" t="s">
        <v>115</v>
      </c>
      <c r="F77" s="20" t="s">
        <v>114</v>
      </c>
      <c r="G77" s="21" t="s">
        <v>137</v>
      </c>
      <c r="H77" s="20" t="s">
        <v>139</v>
      </c>
      <c r="I77" s="7" t="s">
        <v>238</v>
      </c>
      <c r="J77" s="21" t="s">
        <v>293</v>
      </c>
      <c r="K77" s="21" t="s">
        <v>184</v>
      </c>
      <c r="L77" s="21" t="s">
        <v>185</v>
      </c>
      <c r="M77" s="19" t="s">
        <v>248</v>
      </c>
      <c r="N77" s="7" t="s">
        <v>302</v>
      </c>
      <c r="O77" s="19" t="s">
        <v>190</v>
      </c>
      <c r="P77" s="38">
        <v>2000</v>
      </c>
      <c r="Q77" s="38">
        <v>2000</v>
      </c>
      <c r="R77" s="38">
        <v>428</v>
      </c>
      <c r="S77" s="26">
        <f t="shared" ref="S77:S89" si="11">R77/P77</f>
        <v>0.214</v>
      </c>
      <c r="T77" s="26">
        <f t="shared" ref="T77:T89" si="12">R77/Q77</f>
        <v>0.214</v>
      </c>
      <c r="U77" s="33"/>
      <c r="V77" s="33"/>
      <c r="W77" s="33"/>
      <c r="X77" s="34"/>
      <c r="Y77" s="34"/>
    </row>
    <row r="78" spans="2:25" ht="15" x14ac:dyDescent="0.25">
      <c r="B78" s="19" t="s">
        <v>182</v>
      </c>
      <c r="C78" s="19" t="s">
        <v>183</v>
      </c>
      <c r="D78" s="20" t="s">
        <v>114</v>
      </c>
      <c r="E78" s="20" t="s">
        <v>115</v>
      </c>
      <c r="F78" s="20" t="s">
        <v>114</v>
      </c>
      <c r="G78" s="21" t="s">
        <v>137</v>
      </c>
      <c r="H78" s="20" t="s">
        <v>139</v>
      </c>
      <c r="I78" s="7" t="s">
        <v>378</v>
      </c>
      <c r="J78" s="64" t="s">
        <v>239</v>
      </c>
      <c r="K78" s="21" t="s">
        <v>184</v>
      </c>
      <c r="L78" s="21" t="s">
        <v>185</v>
      </c>
      <c r="M78" s="23" t="s">
        <v>188</v>
      </c>
      <c r="N78" s="7" t="s">
        <v>199</v>
      </c>
      <c r="O78" s="19" t="s">
        <v>190</v>
      </c>
      <c r="P78" s="23">
        <v>200</v>
      </c>
      <c r="Q78" s="23">
        <v>200</v>
      </c>
      <c r="R78" s="23">
        <v>48</v>
      </c>
      <c r="S78" s="26">
        <f t="shared" si="11"/>
        <v>0.24</v>
      </c>
      <c r="T78" s="26">
        <f t="shared" si="12"/>
        <v>0.24</v>
      </c>
      <c r="U78" s="33"/>
      <c r="V78" s="33"/>
      <c r="W78" s="33"/>
      <c r="X78" s="34"/>
      <c r="Y78" s="34"/>
    </row>
    <row r="79" spans="2:25" ht="15" x14ac:dyDescent="0.25">
      <c r="B79" s="19" t="s">
        <v>182</v>
      </c>
      <c r="C79" s="19" t="s">
        <v>183</v>
      </c>
      <c r="D79" s="20" t="s">
        <v>114</v>
      </c>
      <c r="E79" s="20" t="s">
        <v>115</v>
      </c>
      <c r="F79" s="20" t="s">
        <v>114</v>
      </c>
      <c r="G79" s="21" t="s">
        <v>137</v>
      </c>
      <c r="H79" s="20" t="s">
        <v>139</v>
      </c>
      <c r="I79" s="7" t="s">
        <v>379</v>
      </c>
      <c r="J79" s="64" t="s">
        <v>239</v>
      </c>
      <c r="K79" s="21" t="s">
        <v>184</v>
      </c>
      <c r="L79" s="21" t="s">
        <v>185</v>
      </c>
      <c r="M79" s="23" t="s">
        <v>188</v>
      </c>
      <c r="N79" s="7" t="s">
        <v>203</v>
      </c>
      <c r="O79" s="19" t="s">
        <v>190</v>
      </c>
      <c r="P79" s="23">
        <v>300</v>
      </c>
      <c r="Q79" s="23">
        <v>300</v>
      </c>
      <c r="R79" s="23">
        <v>52</v>
      </c>
      <c r="S79" s="26">
        <f t="shared" si="11"/>
        <v>0.17333333333333334</v>
      </c>
      <c r="T79" s="26">
        <f t="shared" si="12"/>
        <v>0.17333333333333334</v>
      </c>
      <c r="U79" s="33"/>
      <c r="V79" s="33"/>
      <c r="W79" s="33"/>
      <c r="X79" s="34"/>
      <c r="Y79" s="34"/>
    </row>
    <row r="80" spans="2:25" ht="15" x14ac:dyDescent="0.25">
      <c r="B80" s="19" t="s">
        <v>182</v>
      </c>
      <c r="C80" s="19" t="s">
        <v>183</v>
      </c>
      <c r="D80" s="20" t="s">
        <v>114</v>
      </c>
      <c r="E80" s="20" t="s">
        <v>115</v>
      </c>
      <c r="F80" s="20" t="s">
        <v>114</v>
      </c>
      <c r="G80" s="21" t="s">
        <v>137</v>
      </c>
      <c r="H80" s="20" t="s">
        <v>139</v>
      </c>
      <c r="I80" s="7" t="s">
        <v>202</v>
      </c>
      <c r="J80" s="64" t="s">
        <v>239</v>
      </c>
      <c r="K80" s="21" t="s">
        <v>184</v>
      </c>
      <c r="L80" s="21" t="s">
        <v>185</v>
      </c>
      <c r="M80" s="23" t="s">
        <v>188</v>
      </c>
      <c r="N80" s="7" t="s">
        <v>204</v>
      </c>
      <c r="O80" s="19" t="s">
        <v>190</v>
      </c>
      <c r="P80" s="23">
        <v>24</v>
      </c>
      <c r="Q80" s="23">
        <v>24</v>
      </c>
      <c r="R80" s="23">
        <v>8</v>
      </c>
      <c r="S80" s="26">
        <f t="shared" si="11"/>
        <v>0.33333333333333331</v>
      </c>
      <c r="T80" s="26">
        <f t="shared" si="12"/>
        <v>0.33333333333333331</v>
      </c>
      <c r="U80" s="33"/>
      <c r="V80" s="33"/>
      <c r="W80" s="33"/>
      <c r="X80" s="34"/>
      <c r="Y80" s="34"/>
    </row>
    <row r="81" spans="2:25" ht="15" x14ac:dyDescent="0.25">
      <c r="B81" s="19" t="s">
        <v>182</v>
      </c>
      <c r="C81" s="19" t="s">
        <v>183</v>
      </c>
      <c r="D81" s="20" t="s">
        <v>114</v>
      </c>
      <c r="E81" s="20" t="s">
        <v>115</v>
      </c>
      <c r="F81" s="20" t="s">
        <v>114</v>
      </c>
      <c r="G81" s="21" t="s">
        <v>137</v>
      </c>
      <c r="H81" s="20" t="s">
        <v>139</v>
      </c>
      <c r="I81" s="7" t="s">
        <v>380</v>
      </c>
      <c r="J81" s="64" t="s">
        <v>239</v>
      </c>
      <c r="K81" s="21" t="s">
        <v>184</v>
      </c>
      <c r="L81" s="21" t="s">
        <v>185</v>
      </c>
      <c r="M81" s="23" t="s">
        <v>188</v>
      </c>
      <c r="N81" s="7" t="s">
        <v>381</v>
      </c>
      <c r="O81" s="19" t="s">
        <v>190</v>
      </c>
      <c r="P81" s="23">
        <v>1500</v>
      </c>
      <c r="Q81" s="23">
        <v>1500</v>
      </c>
      <c r="R81" s="23">
        <v>259</v>
      </c>
      <c r="S81" s="26">
        <f t="shared" si="11"/>
        <v>0.17266666666666666</v>
      </c>
      <c r="T81" s="26">
        <f t="shared" si="12"/>
        <v>0.17266666666666666</v>
      </c>
      <c r="U81" s="33"/>
      <c r="V81" s="33"/>
      <c r="W81" s="33"/>
      <c r="X81" s="34"/>
      <c r="Y81" s="34"/>
    </row>
    <row r="82" spans="2:25" ht="15" x14ac:dyDescent="0.25">
      <c r="B82" s="19" t="s">
        <v>182</v>
      </c>
      <c r="C82" s="19" t="s">
        <v>183</v>
      </c>
      <c r="D82" s="20" t="s">
        <v>114</v>
      </c>
      <c r="E82" s="20" t="s">
        <v>115</v>
      </c>
      <c r="F82" s="20" t="s">
        <v>114</v>
      </c>
      <c r="G82" s="21" t="s">
        <v>137</v>
      </c>
      <c r="H82" s="20" t="s">
        <v>139</v>
      </c>
      <c r="I82" s="7" t="s">
        <v>303</v>
      </c>
      <c r="J82" s="64" t="s">
        <v>239</v>
      </c>
      <c r="K82" s="21" t="s">
        <v>184</v>
      </c>
      <c r="L82" s="21" t="s">
        <v>185</v>
      </c>
      <c r="M82" s="23" t="s">
        <v>188</v>
      </c>
      <c r="N82" s="7" t="s">
        <v>304</v>
      </c>
      <c r="O82" s="19" t="s">
        <v>190</v>
      </c>
      <c r="P82" s="23">
        <v>7</v>
      </c>
      <c r="Q82" s="23">
        <v>7</v>
      </c>
      <c r="R82" s="23">
        <v>1.5</v>
      </c>
      <c r="S82" s="26">
        <f t="shared" si="11"/>
        <v>0.21428571428571427</v>
      </c>
      <c r="T82" s="26">
        <f t="shared" si="12"/>
        <v>0.21428571428571427</v>
      </c>
      <c r="U82" s="33"/>
      <c r="V82" s="33"/>
      <c r="W82" s="33"/>
      <c r="X82" s="34"/>
      <c r="Y82" s="34"/>
    </row>
    <row r="83" spans="2:25" ht="15" x14ac:dyDescent="0.25">
      <c r="B83" s="19" t="s">
        <v>182</v>
      </c>
      <c r="C83" s="19" t="s">
        <v>183</v>
      </c>
      <c r="D83" s="20" t="s">
        <v>114</v>
      </c>
      <c r="E83" s="20" t="s">
        <v>115</v>
      </c>
      <c r="F83" s="20" t="s">
        <v>114</v>
      </c>
      <c r="G83" s="21" t="s">
        <v>137</v>
      </c>
      <c r="H83" s="20" t="s">
        <v>139</v>
      </c>
      <c r="I83" s="7" t="s">
        <v>305</v>
      </c>
      <c r="J83" s="64" t="s">
        <v>239</v>
      </c>
      <c r="K83" s="21" t="s">
        <v>184</v>
      </c>
      <c r="L83" s="21" t="s">
        <v>185</v>
      </c>
      <c r="M83" s="23" t="s">
        <v>188</v>
      </c>
      <c r="N83" s="7" t="s">
        <v>270</v>
      </c>
      <c r="O83" s="19" t="s">
        <v>190</v>
      </c>
      <c r="P83" s="23">
        <v>1</v>
      </c>
      <c r="Q83" s="23">
        <v>1</v>
      </c>
      <c r="R83" s="23">
        <v>0.21000000089406901</v>
      </c>
      <c r="S83" s="26">
        <f t="shared" si="11"/>
        <v>0.21000000089406901</v>
      </c>
      <c r="T83" s="26">
        <f t="shared" si="12"/>
        <v>0.21000000089406901</v>
      </c>
      <c r="U83" s="33"/>
      <c r="V83" s="33"/>
      <c r="W83" s="33"/>
      <c r="X83" s="34"/>
      <c r="Y83" s="34"/>
    </row>
    <row r="84" spans="2:25" ht="15" x14ac:dyDescent="0.25">
      <c r="B84" s="19" t="s">
        <v>182</v>
      </c>
      <c r="C84" s="19" t="s">
        <v>183</v>
      </c>
      <c r="D84" s="20" t="s">
        <v>114</v>
      </c>
      <c r="E84" s="20" t="s">
        <v>115</v>
      </c>
      <c r="F84" s="20" t="s">
        <v>114</v>
      </c>
      <c r="G84" s="21" t="s">
        <v>137</v>
      </c>
      <c r="H84" s="20" t="s">
        <v>139</v>
      </c>
      <c r="I84" s="7" t="s">
        <v>306</v>
      </c>
      <c r="J84" s="64" t="s">
        <v>239</v>
      </c>
      <c r="K84" s="21" t="s">
        <v>184</v>
      </c>
      <c r="L84" s="21" t="s">
        <v>185</v>
      </c>
      <c r="M84" s="23" t="s">
        <v>188</v>
      </c>
      <c r="N84" s="7" t="s">
        <v>270</v>
      </c>
      <c r="O84" s="19" t="s">
        <v>190</v>
      </c>
      <c r="P84" s="23">
        <v>1</v>
      </c>
      <c r="Q84" s="23">
        <v>1</v>
      </c>
      <c r="R84" s="23">
        <v>0.21000000089406901</v>
      </c>
      <c r="S84" s="26">
        <f t="shared" si="11"/>
        <v>0.21000000089406901</v>
      </c>
      <c r="T84" s="26">
        <f t="shared" si="12"/>
        <v>0.21000000089406901</v>
      </c>
      <c r="U84" s="33"/>
      <c r="V84" s="33"/>
      <c r="W84" s="33"/>
      <c r="X84" s="34"/>
      <c r="Y84" s="34"/>
    </row>
    <row r="85" spans="2:25" ht="15" x14ac:dyDescent="0.25">
      <c r="B85" s="19" t="s">
        <v>182</v>
      </c>
      <c r="C85" s="19" t="s">
        <v>183</v>
      </c>
      <c r="D85" s="20" t="s">
        <v>114</v>
      </c>
      <c r="E85" s="20" t="s">
        <v>115</v>
      </c>
      <c r="F85" s="20" t="s">
        <v>114</v>
      </c>
      <c r="G85" s="21" t="s">
        <v>137</v>
      </c>
      <c r="H85" s="20" t="s">
        <v>139</v>
      </c>
      <c r="I85" s="7" t="s">
        <v>307</v>
      </c>
      <c r="J85" s="64" t="s">
        <v>239</v>
      </c>
      <c r="K85" s="21" t="s">
        <v>184</v>
      </c>
      <c r="L85" s="21" t="s">
        <v>185</v>
      </c>
      <c r="M85" s="23" t="s">
        <v>188</v>
      </c>
      <c r="N85" s="7" t="s">
        <v>270</v>
      </c>
      <c r="O85" s="19" t="s">
        <v>190</v>
      </c>
      <c r="P85" s="23">
        <v>1</v>
      </c>
      <c r="Q85" s="23">
        <v>1</v>
      </c>
      <c r="R85" s="23">
        <v>0.21000000089406901</v>
      </c>
      <c r="S85" s="26">
        <f t="shared" si="11"/>
        <v>0.21000000089406901</v>
      </c>
      <c r="T85" s="26">
        <f t="shared" si="12"/>
        <v>0.21000000089406901</v>
      </c>
      <c r="U85" s="33"/>
      <c r="V85" s="33"/>
      <c r="W85" s="33"/>
      <c r="X85" s="34"/>
      <c r="Y85" s="34"/>
    </row>
    <row r="86" spans="2:25" ht="15" x14ac:dyDescent="0.25">
      <c r="B86" s="19" t="s">
        <v>182</v>
      </c>
      <c r="C86" s="19" t="s">
        <v>183</v>
      </c>
      <c r="D86" s="20" t="s">
        <v>114</v>
      </c>
      <c r="E86" s="20" t="s">
        <v>115</v>
      </c>
      <c r="F86" s="20" t="s">
        <v>114</v>
      </c>
      <c r="G86" s="21" t="s">
        <v>137</v>
      </c>
      <c r="H86" s="20" t="s">
        <v>139</v>
      </c>
      <c r="I86" s="7" t="s">
        <v>308</v>
      </c>
      <c r="J86" s="64" t="s">
        <v>239</v>
      </c>
      <c r="K86" s="21" t="s">
        <v>184</v>
      </c>
      <c r="L86" s="21" t="s">
        <v>185</v>
      </c>
      <c r="M86" s="23" t="s">
        <v>188</v>
      </c>
      <c r="N86" s="7" t="s">
        <v>270</v>
      </c>
      <c r="O86" s="19" t="s">
        <v>190</v>
      </c>
      <c r="P86" s="23">
        <v>1</v>
      </c>
      <c r="Q86" s="23">
        <v>1</v>
      </c>
      <c r="R86" s="23">
        <v>0.21000000089406901</v>
      </c>
      <c r="S86" s="26">
        <f t="shared" si="11"/>
        <v>0.21000000089406901</v>
      </c>
      <c r="T86" s="26">
        <f t="shared" si="12"/>
        <v>0.21000000089406901</v>
      </c>
      <c r="U86" s="33"/>
      <c r="V86" s="33"/>
      <c r="W86" s="33"/>
      <c r="X86" s="34"/>
      <c r="Y86" s="34"/>
    </row>
    <row r="87" spans="2:25" ht="15" x14ac:dyDescent="0.25">
      <c r="B87" s="19" t="s">
        <v>182</v>
      </c>
      <c r="C87" s="19" t="s">
        <v>183</v>
      </c>
      <c r="D87" s="20" t="s">
        <v>114</v>
      </c>
      <c r="E87" s="20" t="s">
        <v>115</v>
      </c>
      <c r="F87" s="20" t="s">
        <v>114</v>
      </c>
      <c r="G87" s="21" t="s">
        <v>137</v>
      </c>
      <c r="H87" s="20" t="s">
        <v>139</v>
      </c>
      <c r="I87" s="7" t="s">
        <v>309</v>
      </c>
      <c r="J87" s="64" t="s">
        <v>239</v>
      </c>
      <c r="K87" s="21" t="s">
        <v>184</v>
      </c>
      <c r="L87" s="21" t="s">
        <v>185</v>
      </c>
      <c r="M87" s="23" t="s">
        <v>188</v>
      </c>
      <c r="N87" s="7" t="s">
        <v>270</v>
      </c>
      <c r="O87" s="19" t="s">
        <v>190</v>
      </c>
      <c r="P87" s="23">
        <v>1</v>
      </c>
      <c r="Q87" s="23">
        <v>1</v>
      </c>
      <c r="R87" s="23">
        <v>0.21000000089406901</v>
      </c>
      <c r="S87" s="26">
        <f t="shared" si="11"/>
        <v>0.21000000089406901</v>
      </c>
      <c r="T87" s="26">
        <f t="shared" si="12"/>
        <v>0.21000000089406901</v>
      </c>
      <c r="U87" s="33"/>
      <c r="V87" s="33"/>
      <c r="W87" s="33"/>
      <c r="X87" s="34"/>
      <c r="Y87" s="34"/>
    </row>
    <row r="88" spans="2:25" ht="15" x14ac:dyDescent="0.25">
      <c r="B88" s="19" t="s">
        <v>182</v>
      </c>
      <c r="C88" s="19" t="s">
        <v>183</v>
      </c>
      <c r="D88" s="20" t="s">
        <v>114</v>
      </c>
      <c r="E88" s="20" t="s">
        <v>115</v>
      </c>
      <c r="F88" s="20" t="s">
        <v>114</v>
      </c>
      <c r="G88" s="21" t="s">
        <v>137</v>
      </c>
      <c r="H88" s="20" t="s">
        <v>139</v>
      </c>
      <c r="I88" s="7" t="s">
        <v>310</v>
      </c>
      <c r="J88" s="64" t="s">
        <v>239</v>
      </c>
      <c r="K88" s="21" t="s">
        <v>184</v>
      </c>
      <c r="L88" s="21" t="s">
        <v>185</v>
      </c>
      <c r="M88" s="23" t="s">
        <v>188</v>
      </c>
      <c r="N88" s="7" t="s">
        <v>270</v>
      </c>
      <c r="O88" s="19" t="s">
        <v>190</v>
      </c>
      <c r="P88" s="23">
        <v>1</v>
      </c>
      <c r="Q88" s="23">
        <v>1</v>
      </c>
      <c r="R88" s="23">
        <v>0.21000000089406901</v>
      </c>
      <c r="S88" s="26">
        <f t="shared" si="11"/>
        <v>0.21000000089406901</v>
      </c>
      <c r="T88" s="26">
        <f t="shared" si="12"/>
        <v>0.21000000089406901</v>
      </c>
      <c r="U88" s="33"/>
      <c r="V88" s="33"/>
      <c r="W88" s="33"/>
      <c r="X88" s="34"/>
      <c r="Y88" s="34"/>
    </row>
    <row r="89" spans="2:25" ht="15" x14ac:dyDescent="0.25">
      <c r="B89" s="19" t="s">
        <v>182</v>
      </c>
      <c r="C89" s="19" t="s">
        <v>183</v>
      </c>
      <c r="D89" s="20" t="s">
        <v>114</v>
      </c>
      <c r="E89" s="20" t="s">
        <v>115</v>
      </c>
      <c r="F89" s="20" t="s">
        <v>114</v>
      </c>
      <c r="G89" s="21" t="s">
        <v>137</v>
      </c>
      <c r="H89" s="20" t="s">
        <v>139</v>
      </c>
      <c r="I89" s="7" t="s">
        <v>311</v>
      </c>
      <c r="J89" s="64" t="s">
        <v>239</v>
      </c>
      <c r="K89" s="21" t="s">
        <v>184</v>
      </c>
      <c r="L89" s="21" t="s">
        <v>185</v>
      </c>
      <c r="M89" s="23" t="s">
        <v>188</v>
      </c>
      <c r="N89" s="7" t="s">
        <v>270</v>
      </c>
      <c r="O89" s="19" t="s">
        <v>190</v>
      </c>
      <c r="P89" s="23">
        <v>1</v>
      </c>
      <c r="Q89" s="23">
        <v>1</v>
      </c>
      <c r="R89" s="23">
        <v>0.21000000089406901</v>
      </c>
      <c r="S89" s="26">
        <f t="shared" si="11"/>
        <v>0.21000000089406901</v>
      </c>
      <c r="T89" s="26">
        <f t="shared" si="12"/>
        <v>0.21000000089406901</v>
      </c>
      <c r="U89" s="33"/>
      <c r="V89" s="33"/>
      <c r="W89" s="33"/>
      <c r="X89" s="34"/>
      <c r="Y89" s="34"/>
    </row>
    <row r="90" spans="2:25" ht="15" x14ac:dyDescent="0.25">
      <c r="B90" s="19" t="s">
        <v>182</v>
      </c>
      <c r="C90" s="19" t="s">
        <v>183</v>
      </c>
      <c r="D90" s="20" t="s">
        <v>114</v>
      </c>
      <c r="E90" s="20" t="s">
        <v>115</v>
      </c>
      <c r="F90" s="20" t="s">
        <v>114</v>
      </c>
      <c r="G90" s="27" t="s">
        <v>140</v>
      </c>
      <c r="H90" s="28"/>
      <c r="I90" s="35" t="s">
        <v>141</v>
      </c>
      <c r="J90" s="27"/>
      <c r="K90" s="27"/>
      <c r="L90" s="27"/>
      <c r="M90" s="30"/>
      <c r="N90" s="30"/>
      <c r="O90" s="30"/>
      <c r="P90" s="30"/>
      <c r="Q90" s="30"/>
      <c r="R90" s="30"/>
      <c r="S90" s="32"/>
      <c r="T90" s="32"/>
      <c r="U90" s="24">
        <v>1200000</v>
      </c>
      <c r="V90" s="24">
        <v>1200000</v>
      </c>
      <c r="W90" s="24">
        <v>64553.66</v>
      </c>
      <c r="X90" s="25">
        <f>+W90/U90</f>
        <v>5.3794716666666673E-2</v>
      </c>
      <c r="Y90" s="25">
        <f>+W90/V90</f>
        <v>5.3794716666666673E-2</v>
      </c>
    </row>
    <row r="91" spans="2:25" ht="15" x14ac:dyDescent="0.25">
      <c r="B91" s="19" t="s">
        <v>182</v>
      </c>
      <c r="C91" s="19" t="s">
        <v>183</v>
      </c>
      <c r="D91" s="20" t="s">
        <v>114</v>
      </c>
      <c r="E91" s="20" t="s">
        <v>115</v>
      </c>
      <c r="F91" s="20" t="s">
        <v>114</v>
      </c>
      <c r="G91" s="19" t="s">
        <v>140</v>
      </c>
      <c r="H91" s="20" t="s">
        <v>139</v>
      </c>
      <c r="I91" s="7" t="s">
        <v>382</v>
      </c>
      <c r="J91" s="21" t="s">
        <v>191</v>
      </c>
      <c r="K91" s="21" t="s">
        <v>184</v>
      </c>
      <c r="L91" s="21" t="s">
        <v>185</v>
      </c>
      <c r="M91" s="23" t="s">
        <v>188</v>
      </c>
      <c r="N91" s="7" t="s">
        <v>220</v>
      </c>
      <c r="O91" s="19" t="s">
        <v>190</v>
      </c>
      <c r="P91" s="23">
        <v>100</v>
      </c>
      <c r="Q91" s="23">
        <v>100</v>
      </c>
      <c r="R91" s="23">
        <v>25</v>
      </c>
      <c r="S91" s="26">
        <f>R91/P91</f>
        <v>0.25</v>
      </c>
      <c r="T91" s="26">
        <f>R91/Q91</f>
        <v>0.25</v>
      </c>
      <c r="U91" s="23"/>
      <c r="V91" s="23"/>
      <c r="W91" s="23"/>
      <c r="X91" s="23"/>
      <c r="Y91" s="23"/>
    </row>
    <row r="92" spans="2:25" ht="15" x14ac:dyDescent="0.25">
      <c r="B92" s="19" t="s">
        <v>182</v>
      </c>
      <c r="C92" s="7"/>
      <c r="D92" s="20" t="s">
        <v>114</v>
      </c>
      <c r="E92" s="20" t="s">
        <v>115</v>
      </c>
      <c r="F92" s="20" t="s">
        <v>114</v>
      </c>
      <c r="G92" s="20"/>
      <c r="H92" s="20" t="s">
        <v>116</v>
      </c>
      <c r="I92" s="7" t="s">
        <v>235</v>
      </c>
      <c r="J92" s="21" t="s">
        <v>231</v>
      </c>
      <c r="K92" s="21" t="s">
        <v>184</v>
      </c>
      <c r="L92" s="21" t="s">
        <v>185</v>
      </c>
      <c r="M92" s="19" t="s">
        <v>248</v>
      </c>
      <c r="N92" s="7" t="s">
        <v>235</v>
      </c>
      <c r="O92" s="19" t="s">
        <v>190</v>
      </c>
      <c r="P92" s="76">
        <f>(14/14)*100</f>
        <v>100</v>
      </c>
      <c r="Q92" s="76">
        <f>(14/14)*100</f>
        <v>100</v>
      </c>
      <c r="R92" s="76">
        <f>(5/14)*100</f>
        <v>35.714285714285715</v>
      </c>
      <c r="S92" s="26">
        <f>R92/P92</f>
        <v>0.35714285714285715</v>
      </c>
      <c r="T92" s="26">
        <f>R92/Q92</f>
        <v>0.35714285714285715</v>
      </c>
      <c r="U92" s="24">
        <f>+U93</f>
        <v>5808488.54</v>
      </c>
      <c r="V92" s="24">
        <f>+V93</f>
        <v>7831154.8300000001</v>
      </c>
      <c r="W92" s="24">
        <f>+W93</f>
        <v>1644549.85</v>
      </c>
      <c r="X92" s="25">
        <f>+W92/U92</f>
        <v>0.28312870700783033</v>
      </c>
      <c r="Y92" s="25">
        <f>+W92/V92</f>
        <v>0.21000093673285222</v>
      </c>
    </row>
    <row r="93" spans="2:25" ht="15" x14ac:dyDescent="0.25">
      <c r="B93" s="19" t="s">
        <v>182</v>
      </c>
      <c r="C93" s="19" t="s">
        <v>183</v>
      </c>
      <c r="D93" s="20" t="s">
        <v>114</v>
      </c>
      <c r="E93" s="20" t="s">
        <v>115</v>
      </c>
      <c r="F93" s="20" t="s">
        <v>114</v>
      </c>
      <c r="G93" s="27" t="s">
        <v>142</v>
      </c>
      <c r="H93" s="28"/>
      <c r="I93" s="35" t="s">
        <v>108</v>
      </c>
      <c r="J93" s="27"/>
      <c r="K93" s="27"/>
      <c r="L93" s="27"/>
      <c r="M93" s="30"/>
      <c r="N93" s="30"/>
      <c r="O93" s="30"/>
      <c r="P93" s="30"/>
      <c r="Q93" s="30"/>
      <c r="R93" s="30"/>
      <c r="S93" s="32"/>
      <c r="T93" s="32"/>
      <c r="U93" s="24">
        <v>5808488.54</v>
      </c>
      <c r="V93" s="24">
        <v>7831154.8300000001</v>
      </c>
      <c r="W93" s="24">
        <v>1644549.85</v>
      </c>
      <c r="X93" s="25">
        <f>+W93/U93</f>
        <v>0.28312870700783033</v>
      </c>
      <c r="Y93" s="25">
        <f>+W93/V93</f>
        <v>0.21000093673285222</v>
      </c>
    </row>
    <row r="94" spans="2:25" ht="15" x14ac:dyDescent="0.25">
      <c r="B94" s="19" t="s">
        <v>182</v>
      </c>
      <c r="C94" s="19" t="s">
        <v>183</v>
      </c>
      <c r="D94" s="20" t="s">
        <v>114</v>
      </c>
      <c r="E94" s="20" t="s">
        <v>115</v>
      </c>
      <c r="F94" s="20" t="s">
        <v>114</v>
      </c>
      <c r="G94" s="21" t="s">
        <v>142</v>
      </c>
      <c r="H94" s="20" t="s">
        <v>143</v>
      </c>
      <c r="I94" s="7" t="s">
        <v>383</v>
      </c>
      <c r="J94" s="21" t="s">
        <v>293</v>
      </c>
      <c r="K94" s="21" t="s">
        <v>184</v>
      </c>
      <c r="L94" s="21" t="s">
        <v>185</v>
      </c>
      <c r="M94" s="23" t="s">
        <v>248</v>
      </c>
      <c r="N94" s="7" t="s">
        <v>384</v>
      </c>
      <c r="O94" s="19" t="s">
        <v>190</v>
      </c>
      <c r="P94" s="23">
        <v>80</v>
      </c>
      <c r="Q94" s="23">
        <v>80</v>
      </c>
      <c r="R94" s="23">
        <v>30</v>
      </c>
      <c r="S94" s="26">
        <f t="shared" ref="S94:S100" si="13">R94/P94</f>
        <v>0.375</v>
      </c>
      <c r="T94" s="26">
        <f t="shared" ref="T94:T100" si="14">R94/Q94</f>
        <v>0.375</v>
      </c>
      <c r="U94" s="33"/>
      <c r="V94" s="33"/>
      <c r="W94" s="33"/>
      <c r="X94" s="34"/>
      <c r="Y94" s="34"/>
    </row>
    <row r="95" spans="2:25" ht="15" x14ac:dyDescent="0.25">
      <c r="B95" s="19" t="s">
        <v>182</v>
      </c>
      <c r="C95" s="19" t="s">
        <v>183</v>
      </c>
      <c r="D95" s="20" t="s">
        <v>114</v>
      </c>
      <c r="E95" s="20" t="s">
        <v>115</v>
      </c>
      <c r="F95" s="20" t="s">
        <v>114</v>
      </c>
      <c r="G95" s="21" t="s">
        <v>142</v>
      </c>
      <c r="H95" s="20" t="s">
        <v>143</v>
      </c>
      <c r="I95" s="7" t="s">
        <v>217</v>
      </c>
      <c r="J95" s="21" t="s">
        <v>239</v>
      </c>
      <c r="K95" s="21" t="s">
        <v>184</v>
      </c>
      <c r="L95" s="21" t="s">
        <v>185</v>
      </c>
      <c r="M95" s="23" t="s">
        <v>188</v>
      </c>
      <c r="N95" s="7" t="s">
        <v>218</v>
      </c>
      <c r="O95" s="19" t="s">
        <v>190</v>
      </c>
      <c r="P95" s="23">
        <v>20</v>
      </c>
      <c r="Q95" s="23">
        <v>20</v>
      </c>
      <c r="R95" s="23">
        <v>5</v>
      </c>
      <c r="S95" s="26">
        <f t="shared" si="13"/>
        <v>0.25</v>
      </c>
      <c r="T95" s="26">
        <f t="shared" si="14"/>
        <v>0.25</v>
      </c>
      <c r="U95" s="33"/>
      <c r="V95" s="33"/>
      <c r="W95" s="33"/>
      <c r="X95" s="34"/>
      <c r="Y95" s="34"/>
    </row>
    <row r="96" spans="2:25" ht="15" x14ac:dyDescent="0.25">
      <c r="B96" s="19" t="s">
        <v>182</v>
      </c>
      <c r="C96" s="19" t="s">
        <v>183</v>
      </c>
      <c r="D96" s="20" t="s">
        <v>114</v>
      </c>
      <c r="E96" s="20" t="s">
        <v>115</v>
      </c>
      <c r="F96" s="20" t="s">
        <v>114</v>
      </c>
      <c r="G96" s="21" t="s">
        <v>142</v>
      </c>
      <c r="H96" s="20" t="s">
        <v>143</v>
      </c>
      <c r="I96" s="7" t="s">
        <v>385</v>
      </c>
      <c r="J96" s="21" t="s">
        <v>239</v>
      </c>
      <c r="K96" s="21" t="s">
        <v>184</v>
      </c>
      <c r="L96" s="21" t="s">
        <v>185</v>
      </c>
      <c r="M96" s="23" t="s">
        <v>188</v>
      </c>
      <c r="N96" s="7" t="s">
        <v>386</v>
      </c>
      <c r="O96" s="19" t="s">
        <v>190</v>
      </c>
      <c r="P96" s="23">
        <v>6</v>
      </c>
      <c r="Q96" s="23">
        <v>6</v>
      </c>
      <c r="R96" s="23">
        <v>1</v>
      </c>
      <c r="S96" s="26">
        <f t="shared" si="13"/>
        <v>0.16666666666666666</v>
      </c>
      <c r="T96" s="26">
        <f t="shared" si="14"/>
        <v>0.16666666666666666</v>
      </c>
      <c r="U96" s="33"/>
      <c r="V96" s="33"/>
      <c r="W96" s="33"/>
      <c r="X96" s="34"/>
      <c r="Y96" s="34"/>
    </row>
    <row r="97" spans="2:25" ht="15" x14ac:dyDescent="0.25">
      <c r="B97" s="19" t="s">
        <v>182</v>
      </c>
      <c r="C97" s="19" t="s">
        <v>183</v>
      </c>
      <c r="D97" s="20" t="s">
        <v>114</v>
      </c>
      <c r="E97" s="20" t="s">
        <v>115</v>
      </c>
      <c r="F97" s="20" t="s">
        <v>114</v>
      </c>
      <c r="G97" s="21" t="s">
        <v>142</v>
      </c>
      <c r="H97" s="20" t="s">
        <v>143</v>
      </c>
      <c r="I97" s="7" t="s">
        <v>387</v>
      </c>
      <c r="J97" s="21" t="s">
        <v>239</v>
      </c>
      <c r="K97" s="21" t="s">
        <v>184</v>
      </c>
      <c r="L97" s="21" t="s">
        <v>185</v>
      </c>
      <c r="M97" s="23" t="s">
        <v>188</v>
      </c>
      <c r="N97" s="7" t="s">
        <v>388</v>
      </c>
      <c r="O97" s="19" t="s">
        <v>190</v>
      </c>
      <c r="P97" s="23">
        <v>40</v>
      </c>
      <c r="Q97" s="23">
        <v>40</v>
      </c>
      <c r="R97" s="23">
        <v>5</v>
      </c>
      <c r="S97" s="26">
        <f t="shared" si="13"/>
        <v>0.125</v>
      </c>
      <c r="T97" s="26">
        <f t="shared" si="14"/>
        <v>0.125</v>
      </c>
      <c r="U97" s="33"/>
      <c r="V97" s="33"/>
      <c r="W97" s="33"/>
      <c r="X97" s="34"/>
      <c r="Y97" s="34"/>
    </row>
    <row r="98" spans="2:25" ht="15" x14ac:dyDescent="0.25">
      <c r="B98" s="19" t="s">
        <v>182</v>
      </c>
      <c r="C98" s="19" t="s">
        <v>183</v>
      </c>
      <c r="D98" s="20" t="s">
        <v>114</v>
      </c>
      <c r="E98" s="20" t="s">
        <v>115</v>
      </c>
      <c r="F98" s="20" t="s">
        <v>114</v>
      </c>
      <c r="G98" s="21" t="s">
        <v>142</v>
      </c>
      <c r="H98" s="20" t="s">
        <v>143</v>
      </c>
      <c r="I98" s="7" t="s">
        <v>389</v>
      </c>
      <c r="J98" s="21" t="s">
        <v>239</v>
      </c>
      <c r="K98" s="21" t="s">
        <v>184</v>
      </c>
      <c r="L98" s="21" t="s">
        <v>185</v>
      </c>
      <c r="M98" s="23" t="s">
        <v>188</v>
      </c>
      <c r="N98" s="7" t="s">
        <v>390</v>
      </c>
      <c r="O98" s="19" t="s">
        <v>190</v>
      </c>
      <c r="P98" s="23">
        <v>6</v>
      </c>
      <c r="Q98" s="23">
        <v>6</v>
      </c>
      <c r="R98" s="23">
        <v>0</v>
      </c>
      <c r="S98" s="26">
        <f t="shared" si="13"/>
        <v>0</v>
      </c>
      <c r="T98" s="26">
        <f t="shared" si="14"/>
        <v>0</v>
      </c>
      <c r="U98" s="33"/>
      <c r="V98" s="33"/>
      <c r="W98" s="33"/>
      <c r="X98" s="34"/>
      <c r="Y98" s="34"/>
    </row>
    <row r="99" spans="2:25" ht="15" x14ac:dyDescent="0.25">
      <c r="B99" s="19" t="s">
        <v>182</v>
      </c>
      <c r="C99" s="19" t="s">
        <v>183</v>
      </c>
      <c r="D99" s="20" t="s">
        <v>114</v>
      </c>
      <c r="E99" s="20" t="s">
        <v>115</v>
      </c>
      <c r="F99" s="20" t="s">
        <v>114</v>
      </c>
      <c r="G99" s="21" t="s">
        <v>142</v>
      </c>
      <c r="H99" s="20" t="s">
        <v>143</v>
      </c>
      <c r="I99" s="7" t="s">
        <v>391</v>
      </c>
      <c r="J99" s="21" t="s">
        <v>239</v>
      </c>
      <c r="K99" s="21" t="s">
        <v>184</v>
      </c>
      <c r="L99" s="21" t="s">
        <v>185</v>
      </c>
      <c r="M99" s="23" t="s">
        <v>188</v>
      </c>
      <c r="N99" s="7" t="s">
        <v>392</v>
      </c>
      <c r="O99" s="19" t="s">
        <v>190</v>
      </c>
      <c r="P99" s="23">
        <v>12</v>
      </c>
      <c r="Q99" s="23">
        <v>12</v>
      </c>
      <c r="R99" s="23">
        <v>3</v>
      </c>
      <c r="S99" s="26">
        <f t="shared" si="13"/>
        <v>0.25</v>
      </c>
      <c r="T99" s="26">
        <f t="shared" si="14"/>
        <v>0.25</v>
      </c>
      <c r="U99" s="33"/>
      <c r="V99" s="33"/>
      <c r="W99" s="33"/>
      <c r="X99" s="34"/>
      <c r="Y99" s="34"/>
    </row>
    <row r="100" spans="2:25" ht="15.75" x14ac:dyDescent="0.25">
      <c r="B100" s="19" t="s">
        <v>182</v>
      </c>
      <c r="C100" s="19" t="s">
        <v>183</v>
      </c>
      <c r="D100" s="20" t="s">
        <v>114</v>
      </c>
      <c r="E100" s="20" t="s">
        <v>115</v>
      </c>
      <c r="F100" s="20" t="s">
        <v>114</v>
      </c>
      <c r="G100" s="36"/>
      <c r="H100" s="20" t="s">
        <v>116</v>
      </c>
      <c r="I100" s="69" t="s">
        <v>236</v>
      </c>
      <c r="J100" s="21" t="s">
        <v>231</v>
      </c>
      <c r="K100" s="21" t="s">
        <v>184</v>
      </c>
      <c r="L100" s="21" t="s">
        <v>185</v>
      </c>
      <c r="M100" s="19" t="s">
        <v>248</v>
      </c>
      <c r="N100" s="7" t="s">
        <v>236</v>
      </c>
      <c r="O100" s="19" t="s">
        <v>190</v>
      </c>
      <c r="P100" s="76">
        <f>(30000/30000)*100</f>
        <v>100</v>
      </c>
      <c r="Q100" s="76">
        <f>(30000/30000)*100</f>
        <v>100</v>
      </c>
      <c r="R100" s="76">
        <f>(5205/30000)*100</f>
        <v>17.349999999999998</v>
      </c>
      <c r="S100" s="26">
        <f t="shared" si="13"/>
        <v>0.17349999999999999</v>
      </c>
      <c r="T100" s="26">
        <f t="shared" si="14"/>
        <v>0.17349999999999999</v>
      </c>
      <c r="U100" s="24">
        <f>+U103+U105+U109</f>
        <v>24959767.779999997</v>
      </c>
      <c r="V100" s="24">
        <f>+V103+V105+V109</f>
        <v>25463232.469999999</v>
      </c>
      <c r="W100" s="24">
        <f>+W103+W105+W109</f>
        <v>4665521.0399999991</v>
      </c>
      <c r="X100" s="25">
        <f>+W100/U100</f>
        <v>0.18692165252188095</v>
      </c>
      <c r="Y100" s="25">
        <f>+W100/V100</f>
        <v>0.18322579607662826</v>
      </c>
    </row>
    <row r="101" spans="2:25" ht="15.75" x14ac:dyDescent="0.25">
      <c r="B101" s="19"/>
      <c r="C101" s="19"/>
      <c r="D101" s="20"/>
      <c r="E101" s="20"/>
      <c r="F101" s="20"/>
      <c r="G101" s="36"/>
      <c r="H101" s="20"/>
      <c r="I101" s="69"/>
      <c r="J101" s="21"/>
      <c r="K101" s="21"/>
      <c r="L101" s="21"/>
      <c r="M101" s="19"/>
      <c r="N101" s="7"/>
      <c r="O101" s="19"/>
      <c r="P101" s="76"/>
      <c r="Q101" s="76"/>
      <c r="R101" s="76"/>
      <c r="S101" s="26"/>
      <c r="T101" s="26"/>
      <c r="U101" s="24"/>
      <c r="V101" s="24"/>
      <c r="W101" s="24"/>
      <c r="X101" s="25"/>
      <c r="Y101" s="25"/>
    </row>
    <row r="102" spans="2:25" ht="15" x14ac:dyDescent="0.25">
      <c r="B102" s="19" t="s">
        <v>182</v>
      </c>
      <c r="C102" s="19" t="s">
        <v>183</v>
      </c>
      <c r="D102" s="20" t="s">
        <v>114</v>
      </c>
      <c r="E102" s="20" t="s">
        <v>115</v>
      </c>
      <c r="F102" s="20" t="s">
        <v>114</v>
      </c>
      <c r="G102" s="36"/>
      <c r="H102" s="20" t="s">
        <v>116</v>
      </c>
      <c r="I102" s="7" t="s">
        <v>393</v>
      </c>
      <c r="J102" s="21" t="s">
        <v>293</v>
      </c>
      <c r="K102" s="21" t="s">
        <v>184</v>
      </c>
      <c r="L102" s="21" t="s">
        <v>185</v>
      </c>
      <c r="M102" s="23" t="s">
        <v>188</v>
      </c>
      <c r="N102" s="7" t="s">
        <v>394</v>
      </c>
      <c r="O102" s="19" t="s">
        <v>190</v>
      </c>
      <c r="P102" s="38">
        <v>1</v>
      </c>
      <c r="Q102" s="38">
        <v>1</v>
      </c>
      <c r="R102" s="38">
        <v>1</v>
      </c>
      <c r="S102" s="26">
        <f t="shared" ref="S102" si="15">R102/P102</f>
        <v>1</v>
      </c>
      <c r="T102" s="26">
        <f t="shared" ref="T102" si="16">R102/Q102</f>
        <v>1</v>
      </c>
      <c r="U102" s="24"/>
      <c r="V102" s="24"/>
      <c r="W102" s="24"/>
      <c r="X102" s="25"/>
      <c r="Y102" s="25"/>
    </row>
    <row r="103" spans="2:25" ht="15" x14ac:dyDescent="0.25">
      <c r="B103" s="19" t="s">
        <v>182</v>
      </c>
      <c r="C103" s="19" t="s">
        <v>183</v>
      </c>
      <c r="D103" s="20" t="s">
        <v>114</v>
      </c>
      <c r="E103" s="20" t="s">
        <v>115</v>
      </c>
      <c r="F103" s="20" t="s">
        <v>114</v>
      </c>
      <c r="G103" s="27" t="s">
        <v>113</v>
      </c>
      <c r="H103" s="28"/>
      <c r="I103" s="35" t="s">
        <v>112</v>
      </c>
      <c r="J103" s="27"/>
      <c r="K103" s="27"/>
      <c r="L103" s="27"/>
      <c r="M103" s="30"/>
      <c r="N103" s="30"/>
      <c r="O103" s="30"/>
      <c r="P103" s="30"/>
      <c r="Q103" s="30"/>
      <c r="R103" s="30"/>
      <c r="S103" s="32"/>
      <c r="T103" s="32"/>
      <c r="U103" s="24">
        <v>2000000</v>
      </c>
      <c r="V103" s="24">
        <v>2000000</v>
      </c>
      <c r="W103" s="24">
        <v>114120.06</v>
      </c>
      <c r="X103" s="25">
        <f>+W103/U103</f>
        <v>5.7060029999999998E-2</v>
      </c>
      <c r="Y103" s="25">
        <f>+W103/V103</f>
        <v>5.7060029999999998E-2</v>
      </c>
    </row>
    <row r="104" spans="2:25" ht="15" x14ac:dyDescent="0.25">
      <c r="B104" s="19" t="s">
        <v>182</v>
      </c>
      <c r="C104" s="19" t="s">
        <v>183</v>
      </c>
      <c r="D104" s="20" t="s">
        <v>114</v>
      </c>
      <c r="E104" s="20" t="s">
        <v>115</v>
      </c>
      <c r="F104" s="20" t="s">
        <v>114</v>
      </c>
      <c r="G104" s="19" t="s">
        <v>113</v>
      </c>
      <c r="H104" s="20" t="s">
        <v>111</v>
      </c>
      <c r="I104" s="7" t="s">
        <v>395</v>
      </c>
      <c r="J104" s="21" t="s">
        <v>191</v>
      </c>
      <c r="K104" s="21" t="s">
        <v>184</v>
      </c>
      <c r="L104" s="21" t="s">
        <v>185</v>
      </c>
      <c r="M104" s="23" t="s">
        <v>188</v>
      </c>
      <c r="N104" s="7" t="s">
        <v>194</v>
      </c>
      <c r="O104" s="19" t="s">
        <v>190</v>
      </c>
      <c r="P104" s="38">
        <v>1300</v>
      </c>
      <c r="Q104" s="38">
        <v>1300</v>
      </c>
      <c r="R104" s="23">
        <v>0</v>
      </c>
      <c r="S104" s="26">
        <f>R104/P104</f>
        <v>0</v>
      </c>
      <c r="T104" s="26">
        <f>R104/Q104</f>
        <v>0</v>
      </c>
      <c r="U104" s="23"/>
      <c r="V104" s="23"/>
      <c r="W104" s="23"/>
      <c r="X104" s="23"/>
      <c r="Y104" s="23"/>
    </row>
    <row r="105" spans="2:25" ht="15" x14ac:dyDescent="0.25">
      <c r="B105" s="19" t="s">
        <v>182</v>
      </c>
      <c r="C105" s="19" t="s">
        <v>183</v>
      </c>
      <c r="D105" s="20" t="s">
        <v>114</v>
      </c>
      <c r="E105" s="20" t="s">
        <v>115</v>
      </c>
      <c r="F105" s="20" t="s">
        <v>114</v>
      </c>
      <c r="G105" s="27" t="s">
        <v>144</v>
      </c>
      <c r="H105" s="28"/>
      <c r="I105" s="35" t="s">
        <v>145</v>
      </c>
      <c r="J105" s="27"/>
      <c r="K105" s="27"/>
      <c r="L105" s="27"/>
      <c r="M105" s="30"/>
      <c r="N105" s="30"/>
      <c r="O105" s="30"/>
      <c r="P105" s="22"/>
      <c r="Q105" s="22"/>
      <c r="R105" s="23"/>
      <c r="S105" s="32"/>
      <c r="T105" s="32"/>
      <c r="U105" s="24">
        <v>19326412.629999999</v>
      </c>
      <c r="V105" s="24">
        <v>19769383.32</v>
      </c>
      <c r="W105" s="24">
        <v>4105794.42</v>
      </c>
      <c r="X105" s="25">
        <f>+W105/U105</f>
        <v>0.21244472518540033</v>
      </c>
      <c r="Y105" s="25">
        <f>+W105/V105</f>
        <v>0.20768449645297282</v>
      </c>
    </row>
    <row r="106" spans="2:25" ht="15" x14ac:dyDescent="0.25">
      <c r="B106" s="19" t="s">
        <v>182</v>
      </c>
      <c r="C106" s="19" t="s">
        <v>183</v>
      </c>
      <c r="D106" s="20" t="s">
        <v>114</v>
      </c>
      <c r="E106" s="20" t="s">
        <v>115</v>
      </c>
      <c r="F106" s="20" t="s">
        <v>114</v>
      </c>
      <c r="G106" s="21" t="s">
        <v>144</v>
      </c>
      <c r="H106" s="20" t="s">
        <v>111</v>
      </c>
      <c r="I106" s="7" t="s">
        <v>396</v>
      </c>
      <c r="J106" s="21" t="s">
        <v>239</v>
      </c>
      <c r="K106" s="21" t="s">
        <v>184</v>
      </c>
      <c r="L106" s="21" t="s">
        <v>185</v>
      </c>
      <c r="M106" s="23" t="s">
        <v>188</v>
      </c>
      <c r="N106" s="7" t="s">
        <v>397</v>
      </c>
      <c r="O106" s="19" t="s">
        <v>190</v>
      </c>
      <c r="P106" s="38">
        <v>250000</v>
      </c>
      <c r="Q106" s="38">
        <v>250000</v>
      </c>
      <c r="R106" s="38">
        <v>42255</v>
      </c>
      <c r="S106" s="26">
        <f>R106/P106</f>
        <v>0.16902</v>
      </c>
      <c r="T106" s="26">
        <f>R106/Q106</f>
        <v>0.16902</v>
      </c>
      <c r="U106" s="33"/>
      <c r="V106" s="33"/>
      <c r="W106" s="33"/>
      <c r="X106" s="34"/>
      <c r="Y106" s="34"/>
    </row>
    <row r="107" spans="2:25" ht="15" x14ac:dyDescent="0.25">
      <c r="B107" s="19" t="s">
        <v>182</v>
      </c>
      <c r="C107" s="19" t="s">
        <v>183</v>
      </c>
      <c r="D107" s="20" t="s">
        <v>114</v>
      </c>
      <c r="E107" s="20" t="s">
        <v>115</v>
      </c>
      <c r="F107" s="20" t="s">
        <v>114</v>
      </c>
      <c r="G107" s="21" t="s">
        <v>144</v>
      </c>
      <c r="H107" s="20" t="s">
        <v>111</v>
      </c>
      <c r="I107" s="7" t="s">
        <v>398</v>
      </c>
      <c r="J107" s="21" t="s">
        <v>239</v>
      </c>
      <c r="K107" s="21" t="s">
        <v>184</v>
      </c>
      <c r="L107" s="21" t="s">
        <v>185</v>
      </c>
      <c r="M107" s="23" t="s">
        <v>188</v>
      </c>
      <c r="N107" s="7" t="s">
        <v>268</v>
      </c>
      <c r="O107" s="19" t="s">
        <v>190</v>
      </c>
      <c r="P107" s="38">
        <v>100000</v>
      </c>
      <c r="Q107" s="38">
        <v>100000</v>
      </c>
      <c r="R107" s="38">
        <v>65498</v>
      </c>
      <c r="S107" s="26">
        <f>R107/P107</f>
        <v>0.65498000000000001</v>
      </c>
      <c r="T107" s="26">
        <f>R107/Q107</f>
        <v>0.65498000000000001</v>
      </c>
      <c r="U107" s="33"/>
      <c r="V107" s="33"/>
      <c r="W107" s="33"/>
      <c r="X107" s="34"/>
      <c r="Y107" s="34"/>
    </row>
    <row r="108" spans="2:25" ht="15" x14ac:dyDescent="0.25">
      <c r="B108" s="19" t="s">
        <v>182</v>
      </c>
      <c r="C108" s="19" t="s">
        <v>183</v>
      </c>
      <c r="D108" s="20" t="s">
        <v>114</v>
      </c>
      <c r="E108" s="20" t="s">
        <v>115</v>
      </c>
      <c r="F108" s="20" t="s">
        <v>114</v>
      </c>
      <c r="G108" s="21" t="s">
        <v>144</v>
      </c>
      <c r="H108" s="20" t="s">
        <v>111</v>
      </c>
      <c r="I108" s="7" t="s">
        <v>399</v>
      </c>
      <c r="J108" s="21" t="s">
        <v>239</v>
      </c>
      <c r="K108" s="21" t="s">
        <v>184</v>
      </c>
      <c r="L108" s="21" t="s">
        <v>185</v>
      </c>
      <c r="M108" s="23" t="s">
        <v>188</v>
      </c>
      <c r="N108" s="7" t="s">
        <v>197</v>
      </c>
      <c r="O108" s="19" t="s">
        <v>190</v>
      </c>
      <c r="P108" s="38">
        <v>2800</v>
      </c>
      <c r="Q108" s="38">
        <v>2800</v>
      </c>
      <c r="R108" s="38">
        <v>629</v>
      </c>
      <c r="S108" s="26">
        <f>R108/P108</f>
        <v>0.22464285714285714</v>
      </c>
      <c r="T108" s="26">
        <f>R108/Q108</f>
        <v>0.22464285714285714</v>
      </c>
      <c r="U108" s="33"/>
      <c r="V108" s="33"/>
      <c r="W108" s="33"/>
      <c r="X108" s="34"/>
      <c r="Y108" s="34"/>
    </row>
    <row r="109" spans="2:25" ht="15" x14ac:dyDescent="0.25">
      <c r="B109" s="19" t="s">
        <v>182</v>
      </c>
      <c r="C109" s="19" t="s">
        <v>183</v>
      </c>
      <c r="D109" s="20" t="s">
        <v>114</v>
      </c>
      <c r="E109" s="20" t="s">
        <v>115</v>
      </c>
      <c r="F109" s="20" t="s">
        <v>114</v>
      </c>
      <c r="G109" s="27" t="s">
        <v>146</v>
      </c>
      <c r="H109" s="28"/>
      <c r="I109" s="35" t="s">
        <v>147</v>
      </c>
      <c r="J109" s="27"/>
      <c r="K109" s="27"/>
      <c r="L109" s="27"/>
      <c r="M109" s="30"/>
      <c r="N109" s="30"/>
      <c r="O109" s="30"/>
      <c r="P109" s="30"/>
      <c r="Q109" s="30"/>
      <c r="R109" s="30"/>
      <c r="S109" s="32"/>
      <c r="T109" s="32"/>
      <c r="U109" s="24">
        <v>3633355.15</v>
      </c>
      <c r="V109" s="24">
        <v>3693849.15</v>
      </c>
      <c r="W109" s="24">
        <v>445606.56</v>
      </c>
      <c r="X109" s="25">
        <f>+W109/U109</f>
        <v>0.12264327091724023</v>
      </c>
      <c r="Y109" s="25">
        <f>+W109/V109</f>
        <v>0.12063474763174885</v>
      </c>
    </row>
    <row r="110" spans="2:25" ht="15" x14ac:dyDescent="0.25">
      <c r="B110" s="19" t="s">
        <v>182</v>
      </c>
      <c r="C110" s="19" t="s">
        <v>183</v>
      </c>
      <c r="D110" s="20" t="s">
        <v>114</v>
      </c>
      <c r="E110" s="20" t="s">
        <v>115</v>
      </c>
      <c r="F110" s="20" t="s">
        <v>114</v>
      </c>
      <c r="G110" s="21" t="s">
        <v>146</v>
      </c>
      <c r="H110" s="20" t="s">
        <v>111</v>
      </c>
      <c r="I110" s="7" t="s">
        <v>249</v>
      </c>
      <c r="J110" s="21" t="s">
        <v>239</v>
      </c>
      <c r="K110" s="21" t="s">
        <v>184</v>
      </c>
      <c r="L110" s="21" t="s">
        <v>185</v>
      </c>
      <c r="M110" s="23" t="s">
        <v>188</v>
      </c>
      <c r="N110" s="7" t="s">
        <v>400</v>
      </c>
      <c r="O110" s="19" t="s">
        <v>190</v>
      </c>
      <c r="P110" s="38">
        <v>120</v>
      </c>
      <c r="Q110" s="38">
        <v>120</v>
      </c>
      <c r="R110" s="38">
        <v>11</v>
      </c>
      <c r="S110" s="26">
        <f>R110/P110</f>
        <v>9.166666666666666E-2</v>
      </c>
      <c r="T110" s="26">
        <f>R110/Q110</f>
        <v>9.166666666666666E-2</v>
      </c>
      <c r="U110" s="33"/>
      <c r="V110" s="33"/>
      <c r="W110" s="33"/>
      <c r="X110" s="34"/>
      <c r="Y110" s="34"/>
    </row>
    <row r="111" spans="2:25" ht="15" x14ac:dyDescent="0.25">
      <c r="B111" s="19" t="s">
        <v>182</v>
      </c>
      <c r="C111" s="19" t="s">
        <v>183</v>
      </c>
      <c r="D111" s="20" t="s">
        <v>114</v>
      </c>
      <c r="E111" s="20" t="s">
        <v>115</v>
      </c>
      <c r="F111" s="20" t="s">
        <v>114</v>
      </c>
      <c r="G111" s="21" t="s">
        <v>146</v>
      </c>
      <c r="H111" s="20" t="s">
        <v>111</v>
      </c>
      <c r="I111" s="7" t="s">
        <v>401</v>
      </c>
      <c r="J111" s="21" t="s">
        <v>239</v>
      </c>
      <c r="K111" s="21" t="s">
        <v>184</v>
      </c>
      <c r="L111" s="21" t="s">
        <v>185</v>
      </c>
      <c r="M111" s="23" t="s">
        <v>188</v>
      </c>
      <c r="N111" s="7" t="s">
        <v>197</v>
      </c>
      <c r="O111" s="19" t="s">
        <v>190</v>
      </c>
      <c r="P111" s="38">
        <v>800</v>
      </c>
      <c r="Q111" s="38">
        <v>800</v>
      </c>
      <c r="R111" s="38">
        <v>65</v>
      </c>
      <c r="S111" s="26">
        <f>R111/P111</f>
        <v>8.1250000000000003E-2</v>
      </c>
      <c r="T111" s="26">
        <f>R111/Q111</f>
        <v>8.1250000000000003E-2</v>
      </c>
      <c r="U111" s="33"/>
      <c r="V111" s="33"/>
      <c r="W111" s="33"/>
      <c r="X111" s="34"/>
      <c r="Y111" s="34"/>
    </row>
    <row r="112" spans="2:25" ht="15" x14ac:dyDescent="0.25">
      <c r="B112" s="19" t="s">
        <v>182</v>
      </c>
      <c r="C112" s="19" t="s">
        <v>183</v>
      </c>
      <c r="D112" s="20" t="s">
        <v>114</v>
      </c>
      <c r="E112" s="20" t="s">
        <v>115</v>
      </c>
      <c r="F112" s="20" t="s">
        <v>114</v>
      </c>
      <c r="G112" s="21" t="s">
        <v>146</v>
      </c>
      <c r="H112" s="20" t="s">
        <v>111</v>
      </c>
      <c r="I112" s="7" t="s">
        <v>402</v>
      </c>
      <c r="J112" s="21" t="s">
        <v>239</v>
      </c>
      <c r="K112" s="21" t="s">
        <v>184</v>
      </c>
      <c r="L112" s="21" t="s">
        <v>185</v>
      </c>
      <c r="M112" s="23" t="s">
        <v>188</v>
      </c>
      <c r="N112" s="7" t="s">
        <v>403</v>
      </c>
      <c r="O112" s="19"/>
      <c r="P112" s="38">
        <v>15</v>
      </c>
      <c r="Q112" s="38">
        <v>15</v>
      </c>
      <c r="R112" s="38">
        <v>0</v>
      </c>
      <c r="S112" s="26"/>
      <c r="T112" s="26">
        <f t="shared" ref="T112" si="17">R112/Q112</f>
        <v>0</v>
      </c>
      <c r="U112" s="33"/>
      <c r="V112" s="33"/>
      <c r="W112" s="33"/>
      <c r="X112" s="34"/>
      <c r="Y112" s="34"/>
    </row>
    <row r="113" spans="2:25" ht="15" x14ac:dyDescent="0.25">
      <c r="B113" s="19" t="s">
        <v>182</v>
      </c>
      <c r="C113" s="19" t="s">
        <v>183</v>
      </c>
      <c r="D113" s="20" t="s">
        <v>114</v>
      </c>
      <c r="E113" s="20" t="s">
        <v>115</v>
      </c>
      <c r="F113" s="20" t="s">
        <v>114</v>
      </c>
      <c r="G113" s="36"/>
      <c r="H113" s="20" t="s">
        <v>116</v>
      </c>
      <c r="I113" s="7" t="s">
        <v>232</v>
      </c>
      <c r="J113" s="21" t="s">
        <v>231</v>
      </c>
      <c r="K113" s="21" t="s">
        <v>184</v>
      </c>
      <c r="L113" s="21" t="s">
        <v>185</v>
      </c>
      <c r="M113" s="19" t="s">
        <v>248</v>
      </c>
      <c r="N113" s="7" t="s">
        <v>232</v>
      </c>
      <c r="O113" s="19" t="s">
        <v>190</v>
      </c>
      <c r="P113" s="38">
        <f>(1200000/1200000)*100</f>
        <v>100</v>
      </c>
      <c r="Q113" s="38">
        <f>(1200000/1200000)*100</f>
        <v>100</v>
      </c>
      <c r="R113" s="38">
        <f>(227085/1200000)*100</f>
        <v>18.923750000000002</v>
      </c>
      <c r="S113" s="26">
        <f>R113/P113</f>
        <v>0.18923750000000003</v>
      </c>
      <c r="T113" s="26">
        <f>R113/Q113</f>
        <v>0.18923750000000003</v>
      </c>
      <c r="U113" s="24">
        <f>+U114</f>
        <v>4805657.7699999996</v>
      </c>
      <c r="V113" s="24">
        <f>+V114</f>
        <v>5215021.3600000003</v>
      </c>
      <c r="W113" s="24">
        <f>+W114</f>
        <v>970825.71</v>
      </c>
      <c r="X113" s="25">
        <f>+W113/U113</f>
        <v>0.20201723811056985</v>
      </c>
      <c r="Y113" s="25">
        <f>+W113/V113</f>
        <v>0.18615948871204621</v>
      </c>
    </row>
    <row r="114" spans="2:25" ht="15" x14ac:dyDescent="0.25">
      <c r="B114" s="19" t="s">
        <v>182</v>
      </c>
      <c r="C114" s="19" t="s">
        <v>183</v>
      </c>
      <c r="D114" s="20" t="s">
        <v>114</v>
      </c>
      <c r="E114" s="20" t="s">
        <v>115</v>
      </c>
      <c r="F114" s="20" t="s">
        <v>114</v>
      </c>
      <c r="G114" s="27" t="s">
        <v>148</v>
      </c>
      <c r="H114" s="28"/>
      <c r="I114" s="66" t="s">
        <v>149</v>
      </c>
      <c r="J114" s="27"/>
      <c r="K114" s="27"/>
      <c r="L114" s="27"/>
      <c r="M114" s="30"/>
      <c r="N114" s="30"/>
      <c r="O114" s="30"/>
      <c r="P114" s="30"/>
      <c r="Q114" s="38"/>
      <c r="R114" s="30"/>
      <c r="S114" s="32"/>
      <c r="T114" s="32"/>
      <c r="U114" s="24">
        <v>4805657.7699999996</v>
      </c>
      <c r="V114" s="24">
        <v>5215021.3600000003</v>
      </c>
      <c r="W114" s="24">
        <v>970825.71</v>
      </c>
      <c r="X114" s="25">
        <f>+W114/U114</f>
        <v>0.20201723811056985</v>
      </c>
      <c r="Y114" s="25">
        <f>+W114/V114</f>
        <v>0.18615948871204621</v>
      </c>
    </row>
    <row r="115" spans="2:25" ht="15" x14ac:dyDescent="0.25">
      <c r="B115" s="19" t="s">
        <v>182</v>
      </c>
      <c r="C115" s="19" t="s">
        <v>183</v>
      </c>
      <c r="D115" s="20" t="s">
        <v>114</v>
      </c>
      <c r="E115" s="20" t="s">
        <v>115</v>
      </c>
      <c r="F115" s="20" t="s">
        <v>114</v>
      </c>
      <c r="G115" s="21" t="s">
        <v>148</v>
      </c>
      <c r="H115" s="20" t="s">
        <v>111</v>
      </c>
      <c r="I115" s="7" t="s">
        <v>404</v>
      </c>
      <c r="J115" s="21" t="s">
        <v>239</v>
      </c>
      <c r="K115" s="21" t="s">
        <v>184</v>
      </c>
      <c r="L115" s="21" t="s">
        <v>185</v>
      </c>
      <c r="M115" s="23" t="s">
        <v>188</v>
      </c>
      <c r="N115" s="7" t="s">
        <v>405</v>
      </c>
      <c r="O115" s="19" t="s">
        <v>190</v>
      </c>
      <c r="P115" s="38">
        <v>192</v>
      </c>
      <c r="Q115" s="38">
        <v>192</v>
      </c>
      <c r="R115" s="38">
        <v>56</v>
      </c>
      <c r="S115" s="26">
        <f>R115/P115</f>
        <v>0.29166666666666669</v>
      </c>
      <c r="T115" s="26">
        <f t="shared" ref="T115:T117" si="18">R115/Q115</f>
        <v>0.29166666666666669</v>
      </c>
      <c r="U115" s="33"/>
      <c r="V115" s="33"/>
      <c r="W115" s="33"/>
      <c r="X115" s="34"/>
      <c r="Y115" s="34"/>
    </row>
    <row r="116" spans="2:25" ht="15" x14ac:dyDescent="0.25">
      <c r="B116" s="19" t="s">
        <v>182</v>
      </c>
      <c r="C116" s="19" t="s">
        <v>183</v>
      </c>
      <c r="D116" s="20" t="s">
        <v>114</v>
      </c>
      <c r="E116" s="20" t="s">
        <v>115</v>
      </c>
      <c r="F116" s="20" t="s">
        <v>114</v>
      </c>
      <c r="G116" s="21" t="s">
        <v>148</v>
      </c>
      <c r="H116" s="20" t="s">
        <v>111</v>
      </c>
      <c r="I116" s="7" t="s">
        <v>406</v>
      </c>
      <c r="J116" s="21" t="s">
        <v>239</v>
      </c>
      <c r="K116" s="21" t="s">
        <v>184</v>
      </c>
      <c r="L116" s="21" t="s">
        <v>185</v>
      </c>
      <c r="M116" s="23" t="s">
        <v>188</v>
      </c>
      <c r="N116" s="7" t="s">
        <v>373</v>
      </c>
      <c r="O116" s="19" t="s">
        <v>190</v>
      </c>
      <c r="P116" s="38">
        <v>12</v>
      </c>
      <c r="Q116" s="38">
        <v>12</v>
      </c>
      <c r="R116" s="38">
        <v>3</v>
      </c>
      <c r="S116" s="26">
        <f>R116/P116</f>
        <v>0.25</v>
      </c>
      <c r="T116" s="26">
        <f t="shared" si="18"/>
        <v>0.25</v>
      </c>
      <c r="U116" s="33"/>
      <c r="V116" s="33"/>
      <c r="W116" s="33"/>
      <c r="X116" s="34"/>
      <c r="Y116" s="34"/>
    </row>
    <row r="117" spans="2:25" ht="15" x14ac:dyDescent="0.25">
      <c r="B117" s="19" t="s">
        <v>182</v>
      </c>
      <c r="C117" s="19" t="s">
        <v>183</v>
      </c>
      <c r="D117" s="20" t="s">
        <v>114</v>
      </c>
      <c r="E117" s="20" t="s">
        <v>115</v>
      </c>
      <c r="F117" s="20" t="s">
        <v>114</v>
      </c>
      <c r="G117" s="36"/>
      <c r="H117" s="20" t="s">
        <v>116</v>
      </c>
      <c r="I117" s="7" t="s">
        <v>312</v>
      </c>
      <c r="J117" s="21" t="s">
        <v>293</v>
      </c>
      <c r="K117" s="21" t="s">
        <v>184</v>
      </c>
      <c r="L117" s="21" t="s">
        <v>185</v>
      </c>
      <c r="M117" s="19" t="s">
        <v>248</v>
      </c>
      <c r="N117" s="7" t="s">
        <v>313</v>
      </c>
      <c r="O117" s="19" t="s">
        <v>190</v>
      </c>
      <c r="P117" s="38">
        <v>192</v>
      </c>
      <c r="Q117" s="38">
        <v>192</v>
      </c>
      <c r="R117" s="38">
        <v>192</v>
      </c>
      <c r="S117" s="26">
        <f>+R117/P117</f>
        <v>1</v>
      </c>
      <c r="T117" s="26">
        <f t="shared" si="18"/>
        <v>1</v>
      </c>
      <c r="U117" s="24"/>
      <c r="V117" s="24"/>
      <c r="W117" s="24"/>
      <c r="X117" s="25"/>
      <c r="Y117" s="25"/>
    </row>
    <row r="118" spans="2:25" ht="15" x14ac:dyDescent="0.25">
      <c r="B118" s="19" t="s">
        <v>182</v>
      </c>
      <c r="C118" s="19" t="s">
        <v>183</v>
      </c>
      <c r="D118" s="20" t="s">
        <v>114</v>
      </c>
      <c r="E118" s="20" t="s">
        <v>115</v>
      </c>
      <c r="F118" s="20" t="s">
        <v>114</v>
      </c>
      <c r="G118" s="27" t="s">
        <v>150</v>
      </c>
      <c r="H118" s="28"/>
      <c r="I118" s="35" t="s">
        <v>151</v>
      </c>
      <c r="J118" s="27"/>
      <c r="K118" s="27"/>
      <c r="L118" s="27"/>
      <c r="M118" s="30"/>
      <c r="N118" s="30"/>
      <c r="O118" s="30"/>
      <c r="P118" s="30"/>
      <c r="Q118" s="30"/>
      <c r="R118" s="30"/>
      <c r="S118" s="32"/>
      <c r="T118" s="32"/>
      <c r="U118" s="24">
        <v>1868377</v>
      </c>
      <c r="V118" s="24">
        <v>2257200.52</v>
      </c>
      <c r="W118" s="24">
        <v>303035.74</v>
      </c>
      <c r="X118" s="25">
        <f>+W118/U118</f>
        <v>0.16219196661059304</v>
      </c>
      <c r="Y118" s="25">
        <f>+W118/V118</f>
        <v>0.13425291076930992</v>
      </c>
    </row>
    <row r="119" spans="2:25" ht="15" x14ac:dyDescent="0.25">
      <c r="B119" s="19" t="s">
        <v>182</v>
      </c>
      <c r="C119" s="19" t="s">
        <v>183</v>
      </c>
      <c r="D119" s="20" t="s">
        <v>114</v>
      </c>
      <c r="E119" s="20" t="s">
        <v>115</v>
      </c>
      <c r="F119" s="20" t="s">
        <v>114</v>
      </c>
      <c r="G119" s="36"/>
      <c r="H119" s="20" t="s">
        <v>116</v>
      </c>
      <c r="I119" s="7" t="s">
        <v>234</v>
      </c>
      <c r="J119" s="21" t="s">
        <v>231</v>
      </c>
      <c r="K119" s="21" t="s">
        <v>184</v>
      </c>
      <c r="L119" s="21" t="s">
        <v>185</v>
      </c>
      <c r="M119" s="19" t="s">
        <v>248</v>
      </c>
      <c r="N119" s="7" t="s">
        <v>234</v>
      </c>
      <c r="O119" s="19" t="s">
        <v>190</v>
      </c>
      <c r="P119" s="23">
        <f>100/100*100</f>
        <v>100</v>
      </c>
      <c r="Q119" s="23">
        <f>100/100*100</f>
        <v>100</v>
      </c>
      <c r="R119" s="23">
        <f>0/100*100</f>
        <v>0</v>
      </c>
      <c r="S119" s="34">
        <f t="shared" ref="S119:S126" si="19">R119/P119</f>
        <v>0</v>
      </c>
      <c r="T119" s="34">
        <f t="shared" ref="T119:T126" si="20">R119/Q119</f>
        <v>0</v>
      </c>
      <c r="U119" s="24"/>
      <c r="V119" s="24"/>
      <c r="W119" s="24"/>
      <c r="X119" s="25"/>
      <c r="Y119" s="25"/>
    </row>
    <row r="120" spans="2:25" ht="15" x14ac:dyDescent="0.25">
      <c r="B120" s="19" t="s">
        <v>182</v>
      </c>
      <c r="C120" s="19" t="s">
        <v>183</v>
      </c>
      <c r="D120" s="20" t="s">
        <v>114</v>
      </c>
      <c r="E120" s="20" t="s">
        <v>115</v>
      </c>
      <c r="F120" s="20" t="s">
        <v>114</v>
      </c>
      <c r="G120" s="21"/>
      <c r="H120" s="20" t="s">
        <v>111</v>
      </c>
      <c r="I120" s="7" t="s">
        <v>407</v>
      </c>
      <c r="J120" s="21" t="s">
        <v>293</v>
      </c>
      <c r="K120" s="21" t="s">
        <v>184</v>
      </c>
      <c r="L120" s="21" t="s">
        <v>185</v>
      </c>
      <c r="M120" s="19" t="s">
        <v>248</v>
      </c>
      <c r="N120" s="7" t="s">
        <v>314</v>
      </c>
      <c r="O120" s="19" t="s">
        <v>190</v>
      </c>
      <c r="P120" s="23">
        <v>1</v>
      </c>
      <c r="Q120" s="23">
        <v>1</v>
      </c>
      <c r="R120" s="23">
        <v>0</v>
      </c>
      <c r="S120" s="26">
        <f t="shared" si="19"/>
        <v>0</v>
      </c>
      <c r="T120" s="26">
        <f t="shared" si="20"/>
        <v>0</v>
      </c>
      <c r="U120" s="33"/>
      <c r="V120" s="33"/>
      <c r="W120" s="33"/>
      <c r="X120" s="34"/>
      <c r="Y120" s="34"/>
    </row>
    <row r="121" spans="2:25" ht="15" x14ac:dyDescent="0.25">
      <c r="B121" s="19" t="s">
        <v>182</v>
      </c>
      <c r="C121" s="19" t="s">
        <v>183</v>
      </c>
      <c r="D121" s="20" t="s">
        <v>114</v>
      </c>
      <c r="E121" s="20" t="s">
        <v>115</v>
      </c>
      <c r="F121" s="20" t="s">
        <v>114</v>
      </c>
      <c r="G121" s="21" t="s">
        <v>150</v>
      </c>
      <c r="H121" s="20" t="s">
        <v>111</v>
      </c>
      <c r="I121" s="7" t="s">
        <v>408</v>
      </c>
      <c r="J121" s="21" t="s">
        <v>239</v>
      </c>
      <c r="K121" s="21" t="s">
        <v>184</v>
      </c>
      <c r="L121" s="21" t="s">
        <v>185</v>
      </c>
      <c r="M121" s="23" t="s">
        <v>188</v>
      </c>
      <c r="N121" s="7" t="s">
        <v>197</v>
      </c>
      <c r="O121" s="19" t="s">
        <v>190</v>
      </c>
      <c r="P121" s="23">
        <v>100</v>
      </c>
      <c r="Q121" s="23">
        <v>100</v>
      </c>
      <c r="R121" s="23">
        <v>0</v>
      </c>
      <c r="S121" s="26">
        <f t="shared" si="19"/>
        <v>0</v>
      </c>
      <c r="T121" s="26">
        <v>0</v>
      </c>
      <c r="U121" s="33"/>
      <c r="V121" s="33"/>
      <c r="W121" s="33"/>
      <c r="X121" s="34"/>
      <c r="Y121" s="34"/>
    </row>
    <row r="122" spans="2:25" ht="15" x14ac:dyDescent="0.25">
      <c r="B122" s="19" t="s">
        <v>182</v>
      </c>
      <c r="C122" s="19" t="s">
        <v>183</v>
      </c>
      <c r="D122" s="20" t="s">
        <v>114</v>
      </c>
      <c r="E122" s="20" t="s">
        <v>115</v>
      </c>
      <c r="F122" s="20" t="s">
        <v>114</v>
      </c>
      <c r="G122" s="21" t="s">
        <v>150</v>
      </c>
      <c r="H122" s="20" t="s">
        <v>111</v>
      </c>
      <c r="I122" s="7" t="s">
        <v>409</v>
      </c>
      <c r="J122" s="21" t="s">
        <v>239</v>
      </c>
      <c r="K122" s="21" t="s">
        <v>184</v>
      </c>
      <c r="L122" s="21" t="s">
        <v>185</v>
      </c>
      <c r="M122" s="23" t="s">
        <v>188</v>
      </c>
      <c r="N122" s="7" t="s">
        <v>410</v>
      </c>
      <c r="O122" s="19" t="s">
        <v>190</v>
      </c>
      <c r="P122" s="23">
        <v>3</v>
      </c>
      <c r="Q122" s="23">
        <v>3</v>
      </c>
      <c r="R122" s="23">
        <v>0</v>
      </c>
      <c r="S122" s="26">
        <f t="shared" si="19"/>
        <v>0</v>
      </c>
      <c r="T122" s="26">
        <f t="shared" si="20"/>
        <v>0</v>
      </c>
      <c r="U122" s="33"/>
      <c r="V122" s="33"/>
      <c r="W122" s="33"/>
      <c r="X122" s="34"/>
      <c r="Y122" s="34"/>
    </row>
    <row r="123" spans="2:25" ht="15.75" x14ac:dyDescent="0.25">
      <c r="B123" s="19" t="s">
        <v>182</v>
      </c>
      <c r="C123" s="19" t="s">
        <v>183</v>
      </c>
      <c r="D123" s="20" t="s">
        <v>114</v>
      </c>
      <c r="E123" s="20" t="s">
        <v>115</v>
      </c>
      <c r="F123" s="20" t="s">
        <v>114</v>
      </c>
      <c r="G123" s="36"/>
      <c r="H123" s="20" t="s">
        <v>116</v>
      </c>
      <c r="I123" s="69" t="s">
        <v>237</v>
      </c>
      <c r="J123" s="21" t="s">
        <v>231</v>
      </c>
      <c r="K123" s="21" t="s">
        <v>184</v>
      </c>
      <c r="L123" s="21" t="s">
        <v>185</v>
      </c>
      <c r="M123" s="19" t="s">
        <v>248</v>
      </c>
      <c r="N123" s="7" t="s">
        <v>237</v>
      </c>
      <c r="O123" s="19" t="s">
        <v>190</v>
      </c>
      <c r="P123" s="23">
        <f>8765/8765*100</f>
        <v>100</v>
      </c>
      <c r="Q123" s="23">
        <f>8765/8765*100</f>
        <v>100</v>
      </c>
      <c r="R123" s="75">
        <f>1908/8765*100</f>
        <v>21.768397033656591</v>
      </c>
      <c r="S123" s="26">
        <f t="shared" si="19"/>
        <v>0.21768397033656592</v>
      </c>
      <c r="T123" s="26">
        <f t="shared" si="20"/>
        <v>0.21768397033656592</v>
      </c>
      <c r="U123" s="24">
        <f>+U127+U129+U131+U147+U151+U158+U137+U142+U144+U149</f>
        <v>34529271.740000002</v>
      </c>
      <c r="V123" s="24">
        <f>+V127+V129+V131+V147+V151+V158+V137+V142+V144+V149</f>
        <v>37146162.670000002</v>
      </c>
      <c r="W123" s="24">
        <f>+W127+W129+W131+W147+W151+W158+W137+W142+W144+W149</f>
        <v>5513167.3699999992</v>
      </c>
      <c r="X123" s="25">
        <f>+W123/U123</f>
        <v>0.15966648273132675</v>
      </c>
      <c r="Y123" s="25">
        <f>+W123/V123</f>
        <v>0.14841822071846322</v>
      </c>
    </row>
    <row r="124" spans="2:25" ht="15" x14ac:dyDescent="0.25">
      <c r="B124" s="19" t="s">
        <v>182</v>
      </c>
      <c r="C124" s="19" t="s">
        <v>183</v>
      </c>
      <c r="D124" s="20" t="s">
        <v>114</v>
      </c>
      <c r="E124" s="20" t="s">
        <v>115</v>
      </c>
      <c r="F124" s="20" t="s">
        <v>114</v>
      </c>
      <c r="G124" s="36"/>
      <c r="H124" s="20" t="s">
        <v>116</v>
      </c>
      <c r="I124" s="7" t="s">
        <v>411</v>
      </c>
      <c r="J124" s="21" t="s">
        <v>293</v>
      </c>
      <c r="K124" s="21" t="s">
        <v>184</v>
      </c>
      <c r="L124" s="21" t="s">
        <v>185</v>
      </c>
      <c r="M124" s="19" t="s">
        <v>248</v>
      </c>
      <c r="N124" s="7" t="s">
        <v>315</v>
      </c>
      <c r="O124" s="19" t="s">
        <v>190</v>
      </c>
      <c r="P124" s="23">
        <v>10</v>
      </c>
      <c r="Q124" s="23">
        <v>10</v>
      </c>
      <c r="R124" s="23">
        <v>0</v>
      </c>
      <c r="S124" s="26">
        <f t="shared" si="19"/>
        <v>0</v>
      </c>
      <c r="T124" s="26">
        <f t="shared" si="20"/>
        <v>0</v>
      </c>
      <c r="U124" s="24"/>
      <c r="V124" s="24"/>
      <c r="W124" s="24"/>
      <c r="X124" s="25"/>
      <c r="Y124" s="25"/>
    </row>
    <row r="125" spans="2:25" ht="15" x14ac:dyDescent="0.25">
      <c r="B125" s="19" t="s">
        <v>182</v>
      </c>
      <c r="C125" s="19" t="s">
        <v>183</v>
      </c>
      <c r="D125" s="20" t="s">
        <v>114</v>
      </c>
      <c r="E125" s="20" t="s">
        <v>115</v>
      </c>
      <c r="F125" s="20" t="s">
        <v>114</v>
      </c>
      <c r="G125" s="21"/>
      <c r="H125" s="20" t="s">
        <v>116</v>
      </c>
      <c r="I125" s="7" t="s">
        <v>412</v>
      </c>
      <c r="J125" s="21" t="s">
        <v>293</v>
      </c>
      <c r="K125" s="21" t="s">
        <v>184</v>
      </c>
      <c r="L125" s="21" t="s">
        <v>185</v>
      </c>
      <c r="M125" s="19" t="s">
        <v>248</v>
      </c>
      <c r="N125" s="7" t="s">
        <v>256</v>
      </c>
      <c r="O125" s="19" t="s">
        <v>190</v>
      </c>
      <c r="P125" s="23">
        <v>1</v>
      </c>
      <c r="Q125" s="23">
        <v>1</v>
      </c>
      <c r="R125" s="23">
        <v>0</v>
      </c>
      <c r="S125" s="26">
        <f t="shared" si="19"/>
        <v>0</v>
      </c>
      <c r="T125" s="26">
        <f t="shared" si="20"/>
        <v>0</v>
      </c>
      <c r="U125" s="33"/>
      <c r="V125" s="33"/>
      <c r="W125" s="33"/>
      <c r="X125" s="34"/>
      <c r="Y125" s="34"/>
    </row>
    <row r="126" spans="2:25" ht="15" x14ac:dyDescent="0.25">
      <c r="B126" s="19" t="s">
        <v>182</v>
      </c>
      <c r="C126" s="19" t="s">
        <v>183</v>
      </c>
      <c r="D126" s="20" t="s">
        <v>114</v>
      </c>
      <c r="E126" s="20" t="s">
        <v>115</v>
      </c>
      <c r="F126" s="20" t="s">
        <v>114</v>
      </c>
      <c r="G126" s="21"/>
      <c r="H126" s="20" t="s">
        <v>116</v>
      </c>
      <c r="I126" s="7" t="s">
        <v>413</v>
      </c>
      <c r="J126" s="21" t="s">
        <v>293</v>
      </c>
      <c r="K126" s="21" t="s">
        <v>184</v>
      </c>
      <c r="L126" s="21" t="s">
        <v>185</v>
      </c>
      <c r="M126" s="23" t="s">
        <v>188</v>
      </c>
      <c r="N126" s="7" t="s">
        <v>316</v>
      </c>
      <c r="O126" s="19" t="s">
        <v>190</v>
      </c>
      <c r="P126" s="23">
        <v>1</v>
      </c>
      <c r="Q126" s="23">
        <v>1</v>
      </c>
      <c r="R126" s="23">
        <v>0</v>
      </c>
      <c r="S126" s="26">
        <f t="shared" si="19"/>
        <v>0</v>
      </c>
      <c r="T126" s="26">
        <f t="shared" si="20"/>
        <v>0</v>
      </c>
      <c r="U126" s="33"/>
      <c r="V126" s="33"/>
      <c r="W126" s="33"/>
      <c r="X126" s="34"/>
      <c r="Y126" s="34"/>
    </row>
    <row r="127" spans="2:25" ht="15" x14ac:dyDescent="0.25">
      <c r="B127" s="19" t="s">
        <v>182</v>
      </c>
      <c r="C127" s="19" t="s">
        <v>183</v>
      </c>
      <c r="D127" s="20" t="s">
        <v>114</v>
      </c>
      <c r="E127" s="20" t="s">
        <v>115</v>
      </c>
      <c r="F127" s="20" t="s">
        <v>114</v>
      </c>
      <c r="G127" s="27" t="s">
        <v>152</v>
      </c>
      <c r="H127" s="28"/>
      <c r="I127" s="35" t="s">
        <v>153</v>
      </c>
      <c r="J127" s="21"/>
      <c r="K127" s="64"/>
      <c r="L127" s="27"/>
      <c r="M127" s="23"/>
      <c r="N127" s="30"/>
      <c r="O127" s="30"/>
      <c r="P127" s="30"/>
      <c r="Q127" s="30"/>
      <c r="R127" s="30"/>
      <c r="S127" s="32"/>
      <c r="T127" s="32"/>
      <c r="U127" s="24">
        <v>500000</v>
      </c>
      <c r="V127" s="24">
        <v>500000</v>
      </c>
      <c r="W127" s="24">
        <v>13449.39</v>
      </c>
      <c r="X127" s="25">
        <f>+W127/U127</f>
        <v>2.6898779999999997E-2</v>
      </c>
      <c r="Y127" s="25">
        <f>+W127/V127</f>
        <v>2.6898779999999997E-2</v>
      </c>
    </row>
    <row r="128" spans="2:25" ht="15" x14ac:dyDescent="0.25">
      <c r="B128" s="19" t="s">
        <v>182</v>
      </c>
      <c r="C128" s="19" t="s">
        <v>183</v>
      </c>
      <c r="D128" s="20" t="s">
        <v>114</v>
      </c>
      <c r="E128" s="20" t="s">
        <v>115</v>
      </c>
      <c r="F128" s="20" t="s">
        <v>114</v>
      </c>
      <c r="G128" s="19" t="s">
        <v>152</v>
      </c>
      <c r="H128" s="20" t="s">
        <v>154</v>
      </c>
      <c r="I128" s="7" t="s">
        <v>414</v>
      </c>
      <c r="J128" s="21" t="s">
        <v>191</v>
      </c>
      <c r="K128" s="21" t="s">
        <v>184</v>
      </c>
      <c r="L128" s="21" t="s">
        <v>185</v>
      </c>
      <c r="M128" s="23" t="s">
        <v>188</v>
      </c>
      <c r="N128" s="7" t="s">
        <v>415</v>
      </c>
      <c r="O128" s="19" t="s">
        <v>190</v>
      </c>
      <c r="P128" s="23">
        <v>108</v>
      </c>
      <c r="Q128" s="23">
        <v>108</v>
      </c>
      <c r="R128" s="23">
        <v>0</v>
      </c>
      <c r="S128" s="26">
        <f t="shared" ref="S128" si="21">R128/P128</f>
        <v>0</v>
      </c>
      <c r="T128" s="26">
        <f t="shared" ref="T128" si="22">R128/Q128</f>
        <v>0</v>
      </c>
      <c r="U128" s="33"/>
      <c r="V128" s="33"/>
      <c r="W128" s="33"/>
      <c r="X128" s="34"/>
      <c r="Y128" s="34"/>
    </row>
    <row r="129" spans="2:25" ht="15" x14ac:dyDescent="0.25">
      <c r="B129" s="19" t="s">
        <v>182</v>
      </c>
      <c r="C129" s="19" t="s">
        <v>183</v>
      </c>
      <c r="D129" s="20" t="s">
        <v>114</v>
      </c>
      <c r="E129" s="20" t="s">
        <v>115</v>
      </c>
      <c r="F129" s="20" t="s">
        <v>114</v>
      </c>
      <c r="G129" s="27" t="s">
        <v>155</v>
      </c>
      <c r="H129" s="28"/>
      <c r="I129" s="35" t="s">
        <v>156</v>
      </c>
      <c r="J129" s="27"/>
      <c r="K129" s="27"/>
      <c r="L129" s="27"/>
      <c r="M129" s="30"/>
      <c r="N129" s="30"/>
      <c r="O129" s="30"/>
      <c r="P129" s="30"/>
      <c r="Q129" s="30"/>
      <c r="R129" s="30"/>
      <c r="S129" s="32"/>
      <c r="T129" s="32"/>
      <c r="U129" s="24">
        <v>500000</v>
      </c>
      <c r="V129" s="24">
        <v>500000</v>
      </c>
      <c r="W129" s="24">
        <v>0</v>
      </c>
      <c r="X129" s="25">
        <f>+W129/U129</f>
        <v>0</v>
      </c>
      <c r="Y129" s="25">
        <f>+W129/V129</f>
        <v>0</v>
      </c>
    </row>
    <row r="130" spans="2:25" ht="15" x14ac:dyDescent="0.25">
      <c r="B130" s="19" t="s">
        <v>182</v>
      </c>
      <c r="C130" s="19" t="s">
        <v>183</v>
      </c>
      <c r="D130" s="20" t="s">
        <v>114</v>
      </c>
      <c r="E130" s="20" t="s">
        <v>115</v>
      </c>
      <c r="F130" s="20" t="s">
        <v>114</v>
      </c>
      <c r="G130" s="19" t="s">
        <v>155</v>
      </c>
      <c r="H130" s="20" t="s">
        <v>139</v>
      </c>
      <c r="I130" s="7" t="s">
        <v>416</v>
      </c>
      <c r="J130" s="21" t="s">
        <v>191</v>
      </c>
      <c r="K130" s="21" t="s">
        <v>184</v>
      </c>
      <c r="L130" s="21" t="s">
        <v>185</v>
      </c>
      <c r="M130" s="23" t="s">
        <v>188</v>
      </c>
      <c r="N130" s="7" t="s">
        <v>269</v>
      </c>
      <c r="O130" s="19" t="s">
        <v>190</v>
      </c>
      <c r="P130" s="23">
        <v>350</v>
      </c>
      <c r="Q130" s="23">
        <v>350</v>
      </c>
      <c r="R130" s="23">
        <v>0</v>
      </c>
      <c r="S130" s="26">
        <f t="shared" ref="S130" si="23">R130/P130</f>
        <v>0</v>
      </c>
      <c r="T130" s="26">
        <f t="shared" ref="T130" si="24">R130/Q130</f>
        <v>0</v>
      </c>
      <c r="U130" s="33"/>
      <c r="V130" s="33"/>
      <c r="W130" s="33"/>
      <c r="X130" s="34"/>
      <c r="Y130" s="34"/>
    </row>
    <row r="131" spans="2:25" ht="23.25" x14ac:dyDescent="0.25">
      <c r="B131" s="19" t="s">
        <v>182</v>
      </c>
      <c r="C131" s="19" t="s">
        <v>183</v>
      </c>
      <c r="D131" s="20" t="s">
        <v>114</v>
      </c>
      <c r="E131" s="20" t="s">
        <v>115</v>
      </c>
      <c r="F131" s="20" t="s">
        <v>114</v>
      </c>
      <c r="G131" s="27" t="s">
        <v>157</v>
      </c>
      <c r="H131" s="28"/>
      <c r="I131" s="35" t="s">
        <v>158</v>
      </c>
      <c r="J131" s="27"/>
      <c r="K131" s="27"/>
      <c r="L131" s="27"/>
      <c r="M131" s="30"/>
      <c r="N131" s="30"/>
      <c r="O131" s="30"/>
      <c r="P131" s="30"/>
      <c r="Q131" s="30"/>
      <c r="R131" s="30"/>
      <c r="S131" s="32"/>
      <c r="T131" s="32"/>
      <c r="U131" s="24">
        <v>13000000</v>
      </c>
      <c r="V131" s="24">
        <v>13000000</v>
      </c>
      <c r="W131" s="24">
        <v>1951671.09</v>
      </c>
      <c r="X131" s="25">
        <f>+W131/U131</f>
        <v>0.1501285453846154</v>
      </c>
      <c r="Y131" s="25">
        <f>+W131/V131</f>
        <v>0.1501285453846154</v>
      </c>
    </row>
    <row r="132" spans="2:25" ht="15" x14ac:dyDescent="0.25">
      <c r="B132" s="19" t="s">
        <v>182</v>
      </c>
      <c r="C132" s="19" t="s">
        <v>183</v>
      </c>
      <c r="D132" s="20" t="s">
        <v>114</v>
      </c>
      <c r="E132" s="20" t="s">
        <v>115</v>
      </c>
      <c r="F132" s="20" t="s">
        <v>114</v>
      </c>
      <c r="G132" s="19" t="s">
        <v>157</v>
      </c>
      <c r="H132" s="20" t="s">
        <v>154</v>
      </c>
      <c r="I132" s="7" t="s">
        <v>417</v>
      </c>
      <c r="J132" s="21" t="s">
        <v>293</v>
      </c>
      <c r="K132" s="21" t="s">
        <v>184</v>
      </c>
      <c r="L132" s="21" t="s">
        <v>185</v>
      </c>
      <c r="M132" s="23" t="s">
        <v>188</v>
      </c>
      <c r="N132" s="7" t="s">
        <v>418</v>
      </c>
      <c r="O132" s="19" t="s">
        <v>190</v>
      </c>
      <c r="P132" s="23">
        <v>35</v>
      </c>
      <c r="Q132" s="23">
        <v>35</v>
      </c>
      <c r="R132" s="23">
        <v>0</v>
      </c>
      <c r="S132" s="26"/>
      <c r="T132" s="26">
        <f t="shared" ref="T132" si="25">R132/Q132</f>
        <v>0</v>
      </c>
      <c r="U132" s="33"/>
      <c r="V132" s="33"/>
      <c r="W132" s="33"/>
      <c r="X132" s="34"/>
      <c r="Y132" s="34"/>
    </row>
    <row r="133" spans="2:25" ht="15" x14ac:dyDescent="0.25">
      <c r="B133" s="19" t="s">
        <v>182</v>
      </c>
      <c r="C133" s="19" t="s">
        <v>183</v>
      </c>
      <c r="D133" s="20" t="s">
        <v>114</v>
      </c>
      <c r="E133" s="20" t="s">
        <v>115</v>
      </c>
      <c r="F133" s="20" t="s">
        <v>114</v>
      </c>
      <c r="G133" s="19" t="s">
        <v>157</v>
      </c>
      <c r="H133" s="20" t="s">
        <v>154</v>
      </c>
      <c r="I133" s="7" t="s">
        <v>419</v>
      </c>
      <c r="J133" s="21" t="s">
        <v>191</v>
      </c>
      <c r="K133" s="21" t="s">
        <v>184</v>
      </c>
      <c r="L133" s="21" t="s">
        <v>185</v>
      </c>
      <c r="M133" s="23" t="s">
        <v>188</v>
      </c>
      <c r="N133" s="7" t="s">
        <v>224</v>
      </c>
      <c r="O133" s="19" t="s">
        <v>190</v>
      </c>
      <c r="P133" s="38">
        <v>1600</v>
      </c>
      <c r="Q133" s="38">
        <v>1600</v>
      </c>
      <c r="R133" s="38">
        <v>0</v>
      </c>
      <c r="S133" s="26">
        <f>R133/P133</f>
        <v>0</v>
      </c>
      <c r="T133" s="26">
        <f>R133/Q133</f>
        <v>0</v>
      </c>
      <c r="U133" s="23"/>
      <c r="V133" s="63"/>
      <c r="W133" s="23"/>
      <c r="X133" s="23"/>
      <c r="Y133" s="23"/>
    </row>
    <row r="134" spans="2:25" ht="15" x14ac:dyDescent="0.25">
      <c r="B134" s="19" t="s">
        <v>182</v>
      </c>
      <c r="C134" s="19" t="s">
        <v>183</v>
      </c>
      <c r="D134" s="20" t="s">
        <v>114</v>
      </c>
      <c r="E134" s="20" t="s">
        <v>115</v>
      </c>
      <c r="F134" s="20" t="s">
        <v>114</v>
      </c>
      <c r="G134" s="19" t="s">
        <v>157</v>
      </c>
      <c r="H134" s="20" t="s">
        <v>154</v>
      </c>
      <c r="I134" s="7" t="s">
        <v>420</v>
      </c>
      <c r="J134" s="21" t="s">
        <v>191</v>
      </c>
      <c r="K134" s="21" t="s">
        <v>184</v>
      </c>
      <c r="L134" s="21" t="s">
        <v>185</v>
      </c>
      <c r="M134" s="23" t="s">
        <v>188</v>
      </c>
      <c r="N134" s="7" t="s">
        <v>224</v>
      </c>
      <c r="O134" s="19" t="s">
        <v>190</v>
      </c>
      <c r="P134" s="38">
        <v>400</v>
      </c>
      <c r="Q134" s="38">
        <v>400</v>
      </c>
      <c r="R134" s="38">
        <v>0</v>
      </c>
      <c r="S134" s="26">
        <f>R134/P134</f>
        <v>0</v>
      </c>
      <c r="T134" s="26">
        <f>R134/Q134</f>
        <v>0</v>
      </c>
      <c r="U134" s="23"/>
      <c r="V134" s="63"/>
      <c r="W134" s="23"/>
      <c r="X134" s="23"/>
      <c r="Y134" s="23"/>
    </row>
    <row r="135" spans="2:25" ht="15" x14ac:dyDescent="0.25">
      <c r="B135" s="19" t="s">
        <v>182</v>
      </c>
      <c r="C135" s="19" t="s">
        <v>183</v>
      </c>
      <c r="D135" s="20" t="s">
        <v>114</v>
      </c>
      <c r="E135" s="20" t="s">
        <v>115</v>
      </c>
      <c r="F135" s="20" t="s">
        <v>114</v>
      </c>
      <c r="G135" s="19" t="s">
        <v>157</v>
      </c>
      <c r="H135" s="20" t="s">
        <v>154</v>
      </c>
      <c r="I135" s="7" t="s">
        <v>421</v>
      </c>
      <c r="J135" s="21" t="s">
        <v>191</v>
      </c>
      <c r="K135" s="21" t="s">
        <v>184</v>
      </c>
      <c r="L135" s="21" t="s">
        <v>185</v>
      </c>
      <c r="M135" s="23" t="s">
        <v>188</v>
      </c>
      <c r="N135" s="7" t="s">
        <v>422</v>
      </c>
      <c r="O135" s="19" t="s">
        <v>190</v>
      </c>
      <c r="P135" s="38">
        <v>240</v>
      </c>
      <c r="Q135" s="38">
        <v>240</v>
      </c>
      <c r="R135" s="38">
        <v>0</v>
      </c>
      <c r="S135" s="26">
        <f>R135/P135</f>
        <v>0</v>
      </c>
      <c r="T135" s="26">
        <f>R135/Q135</f>
        <v>0</v>
      </c>
      <c r="U135" s="23"/>
      <c r="V135" s="23"/>
      <c r="W135" s="23"/>
      <c r="X135" s="23"/>
      <c r="Y135" s="23"/>
    </row>
    <row r="136" spans="2:25" ht="15" x14ac:dyDescent="0.25">
      <c r="B136" s="19" t="s">
        <v>182</v>
      </c>
      <c r="C136" s="19" t="s">
        <v>183</v>
      </c>
      <c r="D136" s="20" t="s">
        <v>114</v>
      </c>
      <c r="E136" s="20" t="s">
        <v>115</v>
      </c>
      <c r="F136" s="20" t="s">
        <v>114</v>
      </c>
      <c r="G136" s="19" t="s">
        <v>157</v>
      </c>
      <c r="H136" s="20" t="s">
        <v>154</v>
      </c>
      <c r="I136" s="7" t="s">
        <v>423</v>
      </c>
      <c r="J136" s="21" t="s">
        <v>191</v>
      </c>
      <c r="K136" s="21" t="s">
        <v>184</v>
      </c>
      <c r="L136" s="21" t="s">
        <v>185</v>
      </c>
      <c r="M136" s="23" t="s">
        <v>188</v>
      </c>
      <c r="N136" s="7" t="s">
        <v>424</v>
      </c>
      <c r="O136" s="19" t="s">
        <v>190</v>
      </c>
      <c r="P136" s="38">
        <v>1500</v>
      </c>
      <c r="Q136" s="38">
        <v>1500</v>
      </c>
      <c r="R136" s="38">
        <v>0</v>
      </c>
      <c r="S136" s="26">
        <f>R136/P136</f>
        <v>0</v>
      </c>
      <c r="T136" s="26">
        <f>R136/Q136</f>
        <v>0</v>
      </c>
      <c r="U136" s="23"/>
      <c r="V136" s="23"/>
      <c r="W136" s="23"/>
      <c r="X136" s="23"/>
      <c r="Y136" s="23"/>
    </row>
    <row r="137" spans="2:25" ht="15" x14ac:dyDescent="0.25">
      <c r="B137" s="19" t="s">
        <v>182</v>
      </c>
      <c r="C137" s="19" t="s">
        <v>183</v>
      </c>
      <c r="D137" s="20" t="s">
        <v>114</v>
      </c>
      <c r="E137" s="20" t="s">
        <v>115</v>
      </c>
      <c r="F137" s="20" t="s">
        <v>114</v>
      </c>
      <c r="G137" s="27" t="s">
        <v>228</v>
      </c>
      <c r="H137" s="28"/>
      <c r="I137" s="35" t="s">
        <v>227</v>
      </c>
      <c r="J137" s="27"/>
      <c r="K137" s="27"/>
      <c r="L137" s="27"/>
      <c r="M137" s="30"/>
      <c r="N137" s="30"/>
      <c r="O137" s="30"/>
      <c r="P137" s="30"/>
      <c r="Q137" s="30"/>
      <c r="R137" s="30"/>
      <c r="S137" s="32"/>
      <c r="T137" s="32"/>
      <c r="U137" s="24">
        <f>SUM(U138:U141)</f>
        <v>0</v>
      </c>
      <c r="V137" s="24">
        <f>SUM(V138:V141)</f>
        <v>2134718.75</v>
      </c>
      <c r="W137" s="24">
        <f>SUM(W138:W141)</f>
        <v>1338128.96</v>
      </c>
      <c r="X137" s="25"/>
      <c r="Y137" s="25">
        <f>+W137/V137</f>
        <v>0.62684087072360228</v>
      </c>
    </row>
    <row r="138" spans="2:25" ht="15" x14ac:dyDescent="0.25">
      <c r="B138" s="19" t="s">
        <v>182</v>
      </c>
      <c r="C138" s="19" t="s">
        <v>183</v>
      </c>
      <c r="D138" s="20" t="s">
        <v>114</v>
      </c>
      <c r="E138" s="20" t="s">
        <v>115</v>
      </c>
      <c r="F138" s="20" t="s">
        <v>114</v>
      </c>
      <c r="G138" s="19" t="s">
        <v>228</v>
      </c>
      <c r="H138" s="20" t="s">
        <v>117</v>
      </c>
      <c r="I138" s="7" t="s">
        <v>425</v>
      </c>
      <c r="J138" s="21" t="s">
        <v>191</v>
      </c>
      <c r="K138" s="21" t="s">
        <v>184</v>
      </c>
      <c r="L138" s="21" t="s">
        <v>185</v>
      </c>
      <c r="M138" s="23" t="s">
        <v>188</v>
      </c>
      <c r="N138" s="7" t="s">
        <v>426</v>
      </c>
      <c r="O138" s="19" t="s">
        <v>190</v>
      </c>
      <c r="P138" s="38">
        <v>0</v>
      </c>
      <c r="Q138" s="38">
        <v>1</v>
      </c>
      <c r="R138" s="38">
        <v>1</v>
      </c>
      <c r="S138" s="26"/>
      <c r="T138" s="26">
        <f>R138/Q138</f>
        <v>1</v>
      </c>
      <c r="U138" s="24"/>
      <c r="V138" s="33">
        <v>534718.75</v>
      </c>
      <c r="W138" s="33">
        <v>534718.75</v>
      </c>
      <c r="X138" s="25"/>
      <c r="Y138" s="25">
        <f t="shared" ref="Y138:Y141" si="26">+W138/V138</f>
        <v>1</v>
      </c>
    </row>
    <row r="139" spans="2:25" ht="15" x14ac:dyDescent="0.25">
      <c r="B139" s="19" t="s">
        <v>182</v>
      </c>
      <c r="C139" s="19" t="s">
        <v>183</v>
      </c>
      <c r="D139" s="20" t="s">
        <v>114</v>
      </c>
      <c r="E139" s="20" t="s">
        <v>115</v>
      </c>
      <c r="F139" s="20" t="s">
        <v>114</v>
      </c>
      <c r="G139" s="19" t="s">
        <v>228</v>
      </c>
      <c r="H139" s="20" t="s">
        <v>117</v>
      </c>
      <c r="I139" s="7" t="s">
        <v>427</v>
      </c>
      <c r="J139" s="21" t="s">
        <v>191</v>
      </c>
      <c r="K139" s="21" t="s">
        <v>184</v>
      </c>
      <c r="L139" s="21" t="s">
        <v>185</v>
      </c>
      <c r="M139" s="23" t="s">
        <v>188</v>
      </c>
      <c r="N139" s="7" t="s">
        <v>428</v>
      </c>
      <c r="O139" s="19" t="s">
        <v>190</v>
      </c>
      <c r="P139" s="38">
        <v>0</v>
      </c>
      <c r="Q139" s="38">
        <v>19</v>
      </c>
      <c r="R139" s="38">
        <v>19</v>
      </c>
      <c r="S139" s="73"/>
      <c r="T139" s="26">
        <f t="shared" ref="T139:T141" si="27">R139/Q139</f>
        <v>1</v>
      </c>
      <c r="U139" s="24"/>
      <c r="V139" s="33">
        <v>400000</v>
      </c>
      <c r="W139" s="33">
        <v>400000</v>
      </c>
      <c r="X139" s="25"/>
      <c r="Y139" s="25">
        <f t="shared" si="26"/>
        <v>1</v>
      </c>
    </row>
    <row r="140" spans="2:25" ht="15" x14ac:dyDescent="0.25">
      <c r="B140" s="19" t="s">
        <v>182</v>
      </c>
      <c r="C140" s="19" t="s">
        <v>183</v>
      </c>
      <c r="D140" s="20" t="s">
        <v>114</v>
      </c>
      <c r="E140" s="20" t="s">
        <v>115</v>
      </c>
      <c r="F140" s="20" t="s">
        <v>114</v>
      </c>
      <c r="G140" s="19" t="s">
        <v>228</v>
      </c>
      <c r="H140" s="20" t="s">
        <v>117</v>
      </c>
      <c r="I140" s="7" t="s">
        <v>429</v>
      </c>
      <c r="J140" s="21" t="s">
        <v>191</v>
      </c>
      <c r="K140" s="21" t="s">
        <v>184</v>
      </c>
      <c r="L140" s="21" t="s">
        <v>185</v>
      </c>
      <c r="M140" s="23" t="s">
        <v>188</v>
      </c>
      <c r="N140" s="7" t="s">
        <v>430</v>
      </c>
      <c r="O140" s="19" t="s">
        <v>190</v>
      </c>
      <c r="P140" s="38">
        <v>0</v>
      </c>
      <c r="Q140" s="38">
        <v>1</v>
      </c>
      <c r="R140" s="38">
        <v>1</v>
      </c>
      <c r="S140" s="73"/>
      <c r="T140" s="26">
        <f t="shared" si="27"/>
        <v>1</v>
      </c>
      <c r="U140" s="24"/>
      <c r="V140" s="33">
        <v>200000</v>
      </c>
      <c r="W140" s="33">
        <v>200000</v>
      </c>
      <c r="X140" s="25"/>
      <c r="Y140" s="25">
        <f t="shared" si="26"/>
        <v>1</v>
      </c>
    </row>
    <row r="141" spans="2:25" ht="15" x14ac:dyDescent="0.25">
      <c r="B141" s="19" t="s">
        <v>182</v>
      </c>
      <c r="C141" s="19" t="s">
        <v>183</v>
      </c>
      <c r="D141" s="20" t="s">
        <v>114</v>
      </c>
      <c r="E141" s="20" t="s">
        <v>115</v>
      </c>
      <c r="F141" s="20" t="s">
        <v>114</v>
      </c>
      <c r="G141" s="19" t="s">
        <v>228</v>
      </c>
      <c r="H141" s="20" t="s">
        <v>117</v>
      </c>
      <c r="I141" s="7" t="s">
        <v>431</v>
      </c>
      <c r="J141" s="21" t="s">
        <v>191</v>
      </c>
      <c r="K141" s="21" t="s">
        <v>184</v>
      </c>
      <c r="L141" s="21" t="s">
        <v>185</v>
      </c>
      <c r="M141" s="23" t="s">
        <v>188</v>
      </c>
      <c r="N141" s="7" t="s">
        <v>432</v>
      </c>
      <c r="O141" s="19" t="s">
        <v>190</v>
      </c>
      <c r="P141" s="38">
        <v>0</v>
      </c>
      <c r="Q141" s="38">
        <v>1</v>
      </c>
      <c r="R141" s="38">
        <v>0</v>
      </c>
      <c r="S141" s="73"/>
      <c r="T141" s="26">
        <f t="shared" si="27"/>
        <v>0</v>
      </c>
      <c r="U141" s="24"/>
      <c r="V141" s="33">
        <v>1000000</v>
      </c>
      <c r="W141" s="33">
        <v>203410.21</v>
      </c>
      <c r="X141" s="25"/>
      <c r="Y141" s="25">
        <f t="shared" si="26"/>
        <v>0.20341020999999998</v>
      </c>
    </row>
    <row r="142" spans="2:25" ht="15" x14ac:dyDescent="0.25">
      <c r="B142" s="19" t="s">
        <v>182</v>
      </c>
      <c r="C142" s="19" t="s">
        <v>183</v>
      </c>
      <c r="D142" s="20" t="s">
        <v>114</v>
      </c>
      <c r="E142" s="20" t="s">
        <v>115</v>
      </c>
      <c r="F142" s="20" t="s">
        <v>114</v>
      </c>
      <c r="G142" s="27" t="s">
        <v>433</v>
      </c>
      <c r="H142" s="28"/>
      <c r="I142" s="35" t="s">
        <v>434</v>
      </c>
      <c r="J142" s="27"/>
      <c r="K142" s="27"/>
      <c r="L142" s="27"/>
      <c r="M142" s="30"/>
      <c r="N142" s="30"/>
      <c r="O142" s="30"/>
      <c r="P142" s="30"/>
      <c r="Q142" s="30"/>
      <c r="R142" s="30"/>
      <c r="S142" s="32"/>
      <c r="T142" s="32"/>
      <c r="U142" s="24">
        <v>1500000</v>
      </c>
      <c r="V142" s="24">
        <v>1500000</v>
      </c>
      <c r="W142" s="24">
        <v>0</v>
      </c>
      <c r="X142" s="25"/>
      <c r="Y142" s="25">
        <f>+W142/V142</f>
        <v>0</v>
      </c>
    </row>
    <row r="143" spans="2:25" ht="15" x14ac:dyDescent="0.25">
      <c r="B143" s="19" t="s">
        <v>182</v>
      </c>
      <c r="C143" s="19" t="s">
        <v>183</v>
      </c>
      <c r="D143" s="20" t="s">
        <v>114</v>
      </c>
      <c r="E143" s="20" t="s">
        <v>115</v>
      </c>
      <c r="F143" s="20" t="s">
        <v>114</v>
      </c>
      <c r="G143" s="64" t="s">
        <v>433</v>
      </c>
      <c r="H143" s="20" t="s">
        <v>111</v>
      </c>
      <c r="I143" s="7" t="s">
        <v>435</v>
      </c>
      <c r="J143" s="21" t="s">
        <v>191</v>
      </c>
      <c r="K143" s="21" t="s">
        <v>184</v>
      </c>
      <c r="L143" s="21" t="s">
        <v>185</v>
      </c>
      <c r="M143" s="23" t="s">
        <v>188</v>
      </c>
      <c r="N143" s="7" t="s">
        <v>436</v>
      </c>
      <c r="O143" s="19" t="s">
        <v>190</v>
      </c>
      <c r="P143" s="23">
        <v>20</v>
      </c>
      <c r="Q143" s="23">
        <v>20</v>
      </c>
      <c r="R143" s="23">
        <v>0</v>
      </c>
      <c r="S143" s="26">
        <v>0</v>
      </c>
      <c r="T143" s="26">
        <f>R143/Q143</f>
        <v>0</v>
      </c>
      <c r="U143" s="23"/>
      <c r="V143" s="33">
        <v>0</v>
      </c>
      <c r="W143" s="33">
        <v>0</v>
      </c>
      <c r="X143" s="23"/>
      <c r="Y143" s="23"/>
    </row>
    <row r="144" spans="2:25" ht="15" x14ac:dyDescent="0.25">
      <c r="B144" s="19" t="s">
        <v>182</v>
      </c>
      <c r="C144" s="19" t="s">
        <v>183</v>
      </c>
      <c r="D144" s="20" t="s">
        <v>114</v>
      </c>
      <c r="E144" s="20" t="s">
        <v>115</v>
      </c>
      <c r="F144" s="20" t="s">
        <v>114</v>
      </c>
      <c r="G144" s="27" t="s">
        <v>437</v>
      </c>
      <c r="H144" s="28"/>
      <c r="I144" s="35" t="s">
        <v>438</v>
      </c>
      <c r="J144" s="27"/>
      <c r="K144" s="27"/>
      <c r="L144" s="27"/>
      <c r="M144" s="30"/>
      <c r="N144" s="30"/>
      <c r="O144" s="30"/>
      <c r="P144" s="30"/>
      <c r="Q144" s="30"/>
      <c r="R144" s="30"/>
      <c r="S144" s="32"/>
      <c r="T144" s="32"/>
      <c r="U144" s="24">
        <v>700000</v>
      </c>
      <c r="V144" s="24">
        <v>700000</v>
      </c>
      <c r="W144" s="24">
        <v>0</v>
      </c>
      <c r="X144" s="25"/>
      <c r="Y144" s="25">
        <f>+W144/V144</f>
        <v>0</v>
      </c>
    </row>
    <row r="145" spans="2:25" ht="15" x14ac:dyDescent="0.25">
      <c r="B145" s="19" t="s">
        <v>182</v>
      </c>
      <c r="C145" s="19" t="s">
        <v>183</v>
      </c>
      <c r="D145" s="20" t="s">
        <v>114</v>
      </c>
      <c r="E145" s="20" t="s">
        <v>115</v>
      </c>
      <c r="F145" s="20" t="s">
        <v>114</v>
      </c>
      <c r="G145" s="64" t="s">
        <v>437</v>
      </c>
      <c r="H145" s="20" t="s">
        <v>154</v>
      </c>
      <c r="I145" s="7" t="s">
        <v>439</v>
      </c>
      <c r="J145" s="21" t="s">
        <v>191</v>
      </c>
      <c r="K145" s="21" t="s">
        <v>184</v>
      </c>
      <c r="L145" s="21" t="s">
        <v>185</v>
      </c>
      <c r="M145" s="23" t="s">
        <v>188</v>
      </c>
      <c r="N145" s="7" t="s">
        <v>440</v>
      </c>
      <c r="O145" s="19" t="s">
        <v>190</v>
      </c>
      <c r="P145" s="23">
        <v>1</v>
      </c>
      <c r="Q145" s="23">
        <v>1</v>
      </c>
      <c r="R145" s="23">
        <v>0</v>
      </c>
      <c r="S145" s="26">
        <v>0</v>
      </c>
      <c r="T145" s="26">
        <f>R145/Q145</f>
        <v>0</v>
      </c>
      <c r="U145" s="23"/>
      <c r="V145" s="33">
        <v>0</v>
      </c>
      <c r="W145" s="33">
        <v>0</v>
      </c>
      <c r="X145" s="23"/>
      <c r="Y145" s="23"/>
    </row>
    <row r="146" spans="2:25" ht="15" x14ac:dyDescent="0.25">
      <c r="B146" s="19" t="s">
        <v>182</v>
      </c>
      <c r="C146" s="19" t="s">
        <v>183</v>
      </c>
      <c r="D146" s="20" t="s">
        <v>114</v>
      </c>
      <c r="E146" s="20" t="s">
        <v>115</v>
      </c>
      <c r="F146" s="20" t="s">
        <v>114</v>
      </c>
      <c r="G146" s="64" t="s">
        <v>437</v>
      </c>
      <c r="H146" s="20" t="s">
        <v>154</v>
      </c>
      <c r="I146" s="7" t="s">
        <v>441</v>
      </c>
      <c r="J146" s="21" t="s">
        <v>191</v>
      </c>
      <c r="K146" s="21" t="s">
        <v>184</v>
      </c>
      <c r="L146" s="21" t="s">
        <v>185</v>
      </c>
      <c r="M146" s="23" t="s">
        <v>188</v>
      </c>
      <c r="N146" s="7" t="s">
        <v>442</v>
      </c>
      <c r="O146" s="19" t="s">
        <v>190</v>
      </c>
      <c r="P146" s="23">
        <v>1</v>
      </c>
      <c r="Q146" s="23">
        <v>1</v>
      </c>
      <c r="R146" s="23">
        <v>0</v>
      </c>
      <c r="S146" s="26"/>
      <c r="T146" s="26">
        <v>0</v>
      </c>
      <c r="U146" s="23"/>
      <c r="V146" s="33"/>
      <c r="W146" s="33"/>
      <c r="X146" s="23"/>
      <c r="Y146" s="23"/>
    </row>
    <row r="147" spans="2:25" ht="15" x14ac:dyDescent="0.25">
      <c r="B147" s="19" t="s">
        <v>182</v>
      </c>
      <c r="C147" s="19" t="s">
        <v>183</v>
      </c>
      <c r="D147" s="20" t="s">
        <v>114</v>
      </c>
      <c r="E147" s="20" t="s">
        <v>115</v>
      </c>
      <c r="F147" s="20" t="s">
        <v>114</v>
      </c>
      <c r="G147" s="27" t="s">
        <v>159</v>
      </c>
      <c r="H147" s="28"/>
      <c r="I147" s="35" t="s">
        <v>160</v>
      </c>
      <c r="J147" s="27"/>
      <c r="K147" s="27"/>
      <c r="L147" s="27"/>
      <c r="M147" s="30"/>
      <c r="N147" s="30"/>
      <c r="O147" s="30"/>
      <c r="P147" s="30"/>
      <c r="Q147" s="30"/>
      <c r="R147" s="30"/>
      <c r="S147" s="32"/>
      <c r="T147" s="32"/>
      <c r="U147" s="24">
        <v>500000</v>
      </c>
      <c r="V147" s="24">
        <v>500000</v>
      </c>
      <c r="W147" s="24">
        <v>0</v>
      </c>
      <c r="X147" s="25">
        <f>+W147/U147</f>
        <v>0</v>
      </c>
      <c r="Y147" s="25">
        <f>+W147/V147</f>
        <v>0</v>
      </c>
    </row>
    <row r="148" spans="2:25" ht="15" x14ac:dyDescent="0.25">
      <c r="B148" s="19" t="s">
        <v>182</v>
      </c>
      <c r="C148" s="19" t="s">
        <v>183</v>
      </c>
      <c r="D148" s="20" t="s">
        <v>114</v>
      </c>
      <c r="E148" s="20" t="s">
        <v>115</v>
      </c>
      <c r="F148" s="20" t="s">
        <v>114</v>
      </c>
      <c r="G148" s="19" t="s">
        <v>159</v>
      </c>
      <c r="H148" s="20" t="s">
        <v>154</v>
      </c>
      <c r="I148" s="7" t="s">
        <v>443</v>
      </c>
      <c r="J148" s="21" t="s">
        <v>191</v>
      </c>
      <c r="K148" s="21" t="s">
        <v>184</v>
      </c>
      <c r="L148" s="21" t="s">
        <v>185</v>
      </c>
      <c r="M148" s="23" t="s">
        <v>188</v>
      </c>
      <c r="N148" s="7" t="s">
        <v>444</v>
      </c>
      <c r="O148" s="19" t="s">
        <v>190</v>
      </c>
      <c r="P148" s="23">
        <v>8</v>
      </c>
      <c r="Q148" s="23">
        <v>8</v>
      </c>
      <c r="R148" s="23">
        <v>0</v>
      </c>
      <c r="S148" s="26">
        <f>R148/P148</f>
        <v>0</v>
      </c>
      <c r="T148" s="26">
        <f>R148/Q148</f>
        <v>0</v>
      </c>
      <c r="U148" s="23"/>
      <c r="V148" s="23"/>
      <c r="W148" s="23"/>
      <c r="X148" s="23"/>
      <c r="Y148" s="23"/>
    </row>
    <row r="149" spans="2:25" ht="30.75" customHeight="1" x14ac:dyDescent="0.25">
      <c r="B149" s="19" t="s">
        <v>182</v>
      </c>
      <c r="C149" s="19" t="s">
        <v>183</v>
      </c>
      <c r="D149" s="20" t="s">
        <v>114</v>
      </c>
      <c r="E149" s="20" t="s">
        <v>115</v>
      </c>
      <c r="F149" s="20" t="s">
        <v>114</v>
      </c>
      <c r="G149" s="27" t="s">
        <v>445</v>
      </c>
      <c r="H149" s="28"/>
      <c r="I149" s="106" t="s">
        <v>446</v>
      </c>
      <c r="J149" s="107"/>
      <c r="K149" s="107"/>
      <c r="L149" s="107"/>
      <c r="M149" s="107"/>
      <c r="N149" s="107"/>
      <c r="O149" s="30"/>
      <c r="P149" s="30"/>
      <c r="Q149" s="30"/>
      <c r="R149" s="30"/>
      <c r="S149" s="32"/>
      <c r="T149" s="32"/>
      <c r="U149" s="24">
        <v>700000</v>
      </c>
      <c r="V149" s="24">
        <v>700000</v>
      </c>
      <c r="W149" s="24">
        <v>0</v>
      </c>
      <c r="X149" s="25">
        <f>+W149/U149</f>
        <v>0</v>
      </c>
      <c r="Y149" s="25">
        <f>+W149/V149</f>
        <v>0</v>
      </c>
    </row>
    <row r="150" spans="2:25" ht="15" x14ac:dyDescent="0.25">
      <c r="B150" s="19" t="s">
        <v>182</v>
      </c>
      <c r="C150" s="19" t="s">
        <v>183</v>
      </c>
      <c r="D150" s="20" t="s">
        <v>114</v>
      </c>
      <c r="E150" s="20" t="s">
        <v>115</v>
      </c>
      <c r="F150" s="20" t="s">
        <v>114</v>
      </c>
      <c r="G150" s="19" t="s">
        <v>445</v>
      </c>
      <c r="H150" s="20" t="s">
        <v>154</v>
      </c>
      <c r="I150" s="7" t="s">
        <v>447</v>
      </c>
      <c r="J150" s="21" t="s">
        <v>191</v>
      </c>
      <c r="K150" s="21" t="s">
        <v>184</v>
      </c>
      <c r="L150" s="21" t="s">
        <v>185</v>
      </c>
      <c r="M150" s="23" t="s">
        <v>188</v>
      </c>
      <c r="N150" s="7" t="s">
        <v>448</v>
      </c>
      <c r="O150" s="19" t="s">
        <v>190</v>
      </c>
      <c r="P150" s="23">
        <v>10</v>
      </c>
      <c r="Q150" s="23">
        <v>10</v>
      </c>
      <c r="R150" s="23">
        <v>0</v>
      </c>
      <c r="S150" s="26">
        <f>R150/P150</f>
        <v>0</v>
      </c>
      <c r="T150" s="26">
        <f>R150/Q150</f>
        <v>0</v>
      </c>
      <c r="U150" s="23"/>
      <c r="V150" s="23"/>
      <c r="W150" s="23"/>
      <c r="X150" s="23"/>
      <c r="Y150" s="23"/>
    </row>
    <row r="151" spans="2:25" ht="15" x14ac:dyDescent="0.25">
      <c r="B151" s="19" t="s">
        <v>182</v>
      </c>
      <c r="C151" s="19" t="s">
        <v>183</v>
      </c>
      <c r="D151" s="20" t="s">
        <v>114</v>
      </c>
      <c r="E151" s="20" t="s">
        <v>115</v>
      </c>
      <c r="F151" s="20" t="s">
        <v>114</v>
      </c>
      <c r="G151" s="27" t="s">
        <v>161</v>
      </c>
      <c r="H151" s="28"/>
      <c r="I151" s="35" t="s">
        <v>162</v>
      </c>
      <c r="J151" s="27"/>
      <c r="K151" s="27"/>
      <c r="L151" s="27"/>
      <c r="M151" s="30"/>
      <c r="N151" s="30"/>
      <c r="O151" s="30"/>
      <c r="P151" s="30"/>
      <c r="Q151" s="30"/>
      <c r="R151" s="30"/>
      <c r="S151" s="32"/>
      <c r="T151" s="32"/>
      <c r="U151" s="24">
        <v>16171294.74</v>
      </c>
      <c r="V151" s="24">
        <v>16642090.92</v>
      </c>
      <c r="W151" s="24">
        <v>1983356.36</v>
      </c>
      <c r="X151" s="25">
        <f>+W151/U151</f>
        <v>0.12264672630659133</v>
      </c>
      <c r="Y151" s="25">
        <f>+W151/V151</f>
        <v>0.11917711359312776</v>
      </c>
    </row>
    <row r="152" spans="2:25" ht="15" x14ac:dyDescent="0.25">
      <c r="B152" s="19" t="s">
        <v>182</v>
      </c>
      <c r="C152" s="19" t="s">
        <v>183</v>
      </c>
      <c r="D152" s="20" t="s">
        <v>114</v>
      </c>
      <c r="E152" s="20" t="s">
        <v>115</v>
      </c>
      <c r="F152" s="20" t="s">
        <v>114</v>
      </c>
      <c r="G152" s="21" t="s">
        <v>161</v>
      </c>
      <c r="H152" s="20" t="s">
        <v>154</v>
      </c>
      <c r="I152" s="7" t="s">
        <v>449</v>
      </c>
      <c r="J152" s="21" t="s">
        <v>293</v>
      </c>
      <c r="K152" s="21" t="s">
        <v>184</v>
      </c>
      <c r="L152" s="21" t="s">
        <v>185</v>
      </c>
      <c r="M152" s="23" t="s">
        <v>188</v>
      </c>
      <c r="N152" s="7" t="s">
        <v>199</v>
      </c>
      <c r="O152" s="19" t="s">
        <v>190</v>
      </c>
      <c r="P152" s="23">
        <v>2</v>
      </c>
      <c r="Q152" s="23">
        <v>2</v>
      </c>
      <c r="R152" s="23">
        <v>0</v>
      </c>
      <c r="S152" s="26"/>
      <c r="T152" s="26">
        <f t="shared" ref="T152:T157" si="28">R152/Q152</f>
        <v>0</v>
      </c>
      <c r="U152" s="33"/>
      <c r="V152" s="33"/>
      <c r="W152" s="33"/>
      <c r="X152" s="34"/>
      <c r="Y152" s="34"/>
    </row>
    <row r="153" spans="2:25" ht="15" x14ac:dyDescent="0.25">
      <c r="B153" s="19" t="s">
        <v>182</v>
      </c>
      <c r="C153" s="19" t="s">
        <v>183</v>
      </c>
      <c r="D153" s="20" t="s">
        <v>114</v>
      </c>
      <c r="E153" s="20" t="s">
        <v>115</v>
      </c>
      <c r="F153" s="20" t="s">
        <v>114</v>
      </c>
      <c r="G153" s="21" t="s">
        <v>161</v>
      </c>
      <c r="H153" s="20" t="s">
        <v>154</v>
      </c>
      <c r="I153" s="7" t="s">
        <v>450</v>
      </c>
      <c r="J153" s="21" t="s">
        <v>293</v>
      </c>
      <c r="K153" s="21" t="s">
        <v>184</v>
      </c>
      <c r="L153" s="21" t="s">
        <v>185</v>
      </c>
      <c r="M153" s="23" t="s">
        <v>188</v>
      </c>
      <c r="N153" s="7" t="s">
        <v>257</v>
      </c>
      <c r="O153" s="19" t="s">
        <v>190</v>
      </c>
      <c r="P153" s="23">
        <v>1</v>
      </c>
      <c r="Q153" s="23">
        <v>1</v>
      </c>
      <c r="R153" s="23">
        <v>0</v>
      </c>
      <c r="S153" s="26"/>
      <c r="T153" s="26">
        <f t="shared" si="28"/>
        <v>0</v>
      </c>
      <c r="U153" s="33"/>
      <c r="V153" s="33"/>
      <c r="W153" s="33"/>
      <c r="X153" s="34"/>
      <c r="Y153" s="34"/>
    </row>
    <row r="154" spans="2:25" ht="15" x14ac:dyDescent="0.25">
      <c r="B154" s="19" t="s">
        <v>182</v>
      </c>
      <c r="C154" s="19" t="s">
        <v>183</v>
      </c>
      <c r="D154" s="20" t="s">
        <v>114</v>
      </c>
      <c r="E154" s="20" t="s">
        <v>115</v>
      </c>
      <c r="F154" s="20" t="s">
        <v>114</v>
      </c>
      <c r="G154" s="21" t="s">
        <v>161</v>
      </c>
      <c r="H154" s="20" t="s">
        <v>154</v>
      </c>
      <c r="I154" s="7" t="s">
        <v>451</v>
      </c>
      <c r="J154" s="21" t="s">
        <v>293</v>
      </c>
      <c r="K154" s="21" t="s">
        <v>184</v>
      </c>
      <c r="L154" s="21" t="s">
        <v>185</v>
      </c>
      <c r="M154" s="23" t="s">
        <v>188</v>
      </c>
      <c r="N154" s="7" t="s">
        <v>192</v>
      </c>
      <c r="O154" s="19" t="s">
        <v>190</v>
      </c>
      <c r="P154" s="23">
        <v>1</v>
      </c>
      <c r="Q154" s="23">
        <v>1</v>
      </c>
      <c r="R154" s="23">
        <v>0</v>
      </c>
      <c r="S154" s="26"/>
      <c r="T154" s="26">
        <f t="shared" si="28"/>
        <v>0</v>
      </c>
      <c r="U154" s="33"/>
      <c r="V154" s="33"/>
      <c r="W154" s="33"/>
      <c r="X154" s="34"/>
      <c r="Y154" s="34"/>
    </row>
    <row r="155" spans="2:25" ht="15" x14ac:dyDescent="0.25">
      <c r="B155" s="19" t="s">
        <v>182</v>
      </c>
      <c r="C155" s="19" t="s">
        <v>183</v>
      </c>
      <c r="D155" s="20" t="s">
        <v>114</v>
      </c>
      <c r="E155" s="20" t="s">
        <v>115</v>
      </c>
      <c r="F155" s="20" t="s">
        <v>114</v>
      </c>
      <c r="G155" s="21" t="s">
        <v>161</v>
      </c>
      <c r="H155" s="20" t="s">
        <v>154</v>
      </c>
      <c r="I155" s="7" t="s">
        <v>452</v>
      </c>
      <c r="J155" s="21" t="s">
        <v>293</v>
      </c>
      <c r="K155" s="21" t="s">
        <v>184</v>
      </c>
      <c r="L155" s="21" t="s">
        <v>185</v>
      </c>
      <c r="M155" s="23" t="s">
        <v>188</v>
      </c>
      <c r="N155" s="7" t="s">
        <v>193</v>
      </c>
      <c r="O155" s="19" t="s">
        <v>190</v>
      </c>
      <c r="P155" s="23">
        <v>2</v>
      </c>
      <c r="Q155" s="23">
        <v>2</v>
      </c>
      <c r="R155" s="23">
        <v>0</v>
      </c>
      <c r="S155" s="26"/>
      <c r="T155" s="26">
        <f t="shared" si="28"/>
        <v>0</v>
      </c>
      <c r="U155" s="33"/>
      <c r="V155" s="33"/>
      <c r="W155" s="33"/>
      <c r="X155" s="34"/>
      <c r="Y155" s="34"/>
    </row>
    <row r="156" spans="2:25" ht="15" x14ac:dyDescent="0.25">
      <c r="B156" s="19" t="s">
        <v>182</v>
      </c>
      <c r="C156" s="19" t="s">
        <v>183</v>
      </c>
      <c r="D156" s="20" t="s">
        <v>114</v>
      </c>
      <c r="E156" s="20" t="s">
        <v>115</v>
      </c>
      <c r="F156" s="20" t="s">
        <v>114</v>
      </c>
      <c r="G156" s="21" t="s">
        <v>161</v>
      </c>
      <c r="H156" s="20" t="s">
        <v>154</v>
      </c>
      <c r="I156" s="7" t="s">
        <v>453</v>
      </c>
      <c r="J156" s="21" t="s">
        <v>239</v>
      </c>
      <c r="K156" s="21" t="s">
        <v>184</v>
      </c>
      <c r="L156" s="21" t="s">
        <v>185</v>
      </c>
      <c r="M156" s="23" t="s">
        <v>188</v>
      </c>
      <c r="N156" s="7" t="s">
        <v>454</v>
      </c>
      <c r="O156" s="19" t="s">
        <v>190</v>
      </c>
      <c r="P156" s="23">
        <v>15</v>
      </c>
      <c r="Q156" s="23">
        <v>15</v>
      </c>
      <c r="R156" s="23">
        <v>0</v>
      </c>
      <c r="S156" s="26">
        <f>R156/P156</f>
        <v>0</v>
      </c>
      <c r="T156" s="26">
        <f t="shared" si="28"/>
        <v>0</v>
      </c>
      <c r="U156" s="33"/>
      <c r="V156" s="33"/>
      <c r="W156" s="33"/>
      <c r="X156" s="34"/>
      <c r="Y156" s="34"/>
    </row>
    <row r="157" spans="2:25" ht="15" x14ac:dyDescent="0.25">
      <c r="B157" s="19" t="s">
        <v>182</v>
      </c>
      <c r="C157" s="19" t="s">
        <v>183</v>
      </c>
      <c r="D157" s="20" t="s">
        <v>114</v>
      </c>
      <c r="E157" s="20" t="s">
        <v>115</v>
      </c>
      <c r="F157" s="20" t="s">
        <v>114</v>
      </c>
      <c r="G157" s="21" t="s">
        <v>161</v>
      </c>
      <c r="H157" s="20" t="s">
        <v>154</v>
      </c>
      <c r="I157" s="7" t="s">
        <v>455</v>
      </c>
      <c r="J157" s="21" t="s">
        <v>239</v>
      </c>
      <c r="K157" s="21" t="s">
        <v>184</v>
      </c>
      <c r="L157" s="21" t="s">
        <v>185</v>
      </c>
      <c r="M157" s="23" t="s">
        <v>188</v>
      </c>
      <c r="N157" s="7" t="s">
        <v>194</v>
      </c>
      <c r="O157" s="19" t="s">
        <v>190</v>
      </c>
      <c r="P157" s="23">
        <v>20</v>
      </c>
      <c r="Q157" s="23">
        <v>20</v>
      </c>
      <c r="R157" s="23">
        <v>4</v>
      </c>
      <c r="S157" s="26">
        <f>R157/P157</f>
        <v>0.2</v>
      </c>
      <c r="T157" s="26">
        <f t="shared" si="28"/>
        <v>0.2</v>
      </c>
      <c r="U157" s="33"/>
      <c r="V157" s="33"/>
      <c r="W157" s="33"/>
      <c r="X157" s="34"/>
      <c r="Y157" s="34"/>
    </row>
    <row r="158" spans="2:25" ht="15" x14ac:dyDescent="0.25">
      <c r="B158" s="19" t="s">
        <v>182</v>
      </c>
      <c r="C158" s="19" t="s">
        <v>183</v>
      </c>
      <c r="D158" s="20" t="s">
        <v>114</v>
      </c>
      <c r="E158" s="20" t="s">
        <v>115</v>
      </c>
      <c r="F158" s="20" t="s">
        <v>114</v>
      </c>
      <c r="G158" s="27" t="s">
        <v>163</v>
      </c>
      <c r="H158" s="28"/>
      <c r="I158" s="66" t="s">
        <v>164</v>
      </c>
      <c r="J158" s="27"/>
      <c r="K158" s="27"/>
      <c r="L158" s="27"/>
      <c r="M158" s="30"/>
      <c r="N158" s="30"/>
      <c r="O158" s="30"/>
      <c r="P158" s="30"/>
      <c r="Q158" s="30"/>
      <c r="R158" s="30"/>
      <c r="S158" s="32"/>
      <c r="T158" s="32"/>
      <c r="U158" s="24">
        <v>957977</v>
      </c>
      <c r="V158" s="24">
        <v>969353</v>
      </c>
      <c r="W158" s="24">
        <v>226561.57</v>
      </c>
      <c r="X158" s="25">
        <f>+W158/U158</f>
        <v>0.23650000991673079</v>
      </c>
      <c r="Y158" s="25">
        <f>+W158/V158</f>
        <v>0.2337245255340418</v>
      </c>
    </row>
    <row r="159" spans="2:25" ht="15" x14ac:dyDescent="0.25">
      <c r="B159" s="19" t="s">
        <v>182</v>
      </c>
      <c r="C159" s="19" t="s">
        <v>183</v>
      </c>
      <c r="D159" s="20" t="s">
        <v>114</v>
      </c>
      <c r="E159" s="20" t="s">
        <v>115</v>
      </c>
      <c r="F159" s="20" t="s">
        <v>114</v>
      </c>
      <c r="G159" s="21"/>
      <c r="H159" s="20"/>
      <c r="I159" s="7" t="s">
        <v>413</v>
      </c>
      <c r="J159" s="21" t="s">
        <v>293</v>
      </c>
      <c r="K159" s="21" t="s">
        <v>184</v>
      </c>
      <c r="L159" s="21" t="s">
        <v>185</v>
      </c>
      <c r="M159" s="23" t="s">
        <v>188</v>
      </c>
      <c r="N159" s="7" t="s">
        <v>215</v>
      </c>
      <c r="O159" s="19" t="s">
        <v>190</v>
      </c>
      <c r="P159" s="23">
        <v>10</v>
      </c>
      <c r="Q159" s="23">
        <v>10</v>
      </c>
      <c r="R159" s="23">
        <v>2</v>
      </c>
      <c r="S159" s="26">
        <f t="shared" ref="S159:S163" si="29">R159/P159</f>
        <v>0.2</v>
      </c>
      <c r="T159" s="26">
        <f t="shared" ref="T159:T163" si="30">R159/Q159</f>
        <v>0.2</v>
      </c>
      <c r="U159" s="33"/>
      <c r="V159" s="33"/>
      <c r="W159" s="33"/>
      <c r="X159" s="34"/>
      <c r="Y159" s="34"/>
    </row>
    <row r="160" spans="2:25" ht="15" x14ac:dyDescent="0.25">
      <c r="B160" s="19" t="s">
        <v>182</v>
      </c>
      <c r="C160" s="19" t="s">
        <v>183</v>
      </c>
      <c r="D160" s="20" t="s">
        <v>114</v>
      </c>
      <c r="E160" s="20" t="s">
        <v>115</v>
      </c>
      <c r="F160" s="20" t="s">
        <v>114</v>
      </c>
      <c r="G160" s="21" t="s">
        <v>163</v>
      </c>
      <c r="H160" s="20" t="s">
        <v>154</v>
      </c>
      <c r="I160" s="7" t="s">
        <v>213</v>
      </c>
      <c r="J160" s="21" t="s">
        <v>239</v>
      </c>
      <c r="K160" s="21" t="s">
        <v>184</v>
      </c>
      <c r="L160" s="21" t="s">
        <v>185</v>
      </c>
      <c r="M160" s="23" t="s">
        <v>188</v>
      </c>
      <c r="N160" s="7" t="s">
        <v>215</v>
      </c>
      <c r="O160" s="19" t="s">
        <v>190</v>
      </c>
      <c r="P160" s="23">
        <v>10</v>
      </c>
      <c r="Q160" s="23">
        <v>10</v>
      </c>
      <c r="R160" s="23">
        <v>2</v>
      </c>
      <c r="S160" s="26">
        <f t="shared" si="29"/>
        <v>0.2</v>
      </c>
      <c r="T160" s="26">
        <f t="shared" si="30"/>
        <v>0.2</v>
      </c>
      <c r="U160" s="33"/>
      <c r="V160" s="33"/>
      <c r="W160" s="33"/>
      <c r="X160" s="34"/>
      <c r="Y160" s="34"/>
    </row>
    <row r="161" spans="2:27" ht="15" x14ac:dyDescent="0.25">
      <c r="B161" s="19" t="s">
        <v>182</v>
      </c>
      <c r="C161" s="19" t="s">
        <v>183</v>
      </c>
      <c r="D161" s="20" t="s">
        <v>114</v>
      </c>
      <c r="E161" s="20" t="s">
        <v>115</v>
      </c>
      <c r="F161" s="20" t="s">
        <v>114</v>
      </c>
      <c r="G161" s="21" t="s">
        <v>163</v>
      </c>
      <c r="H161" s="20" t="s">
        <v>154</v>
      </c>
      <c r="I161" s="7" t="s">
        <v>214</v>
      </c>
      <c r="J161" s="21" t="s">
        <v>239</v>
      </c>
      <c r="K161" s="21" t="s">
        <v>184</v>
      </c>
      <c r="L161" s="21" t="s">
        <v>185</v>
      </c>
      <c r="M161" s="23" t="s">
        <v>188</v>
      </c>
      <c r="N161" s="7" t="s">
        <v>216</v>
      </c>
      <c r="O161" s="19" t="s">
        <v>190</v>
      </c>
      <c r="P161" s="23">
        <v>1</v>
      </c>
      <c r="Q161" s="23">
        <v>1</v>
      </c>
      <c r="R161" s="23">
        <v>0</v>
      </c>
      <c r="S161" s="26">
        <f t="shared" si="29"/>
        <v>0</v>
      </c>
      <c r="T161" s="26">
        <f t="shared" si="30"/>
        <v>0</v>
      </c>
      <c r="U161" s="33"/>
      <c r="V161" s="33"/>
      <c r="W161" s="33"/>
      <c r="X161" s="34"/>
      <c r="Y161" s="34"/>
    </row>
    <row r="162" spans="2:27" ht="15.75" x14ac:dyDescent="0.25">
      <c r="B162" s="19" t="s">
        <v>182</v>
      </c>
      <c r="C162" s="19" t="s">
        <v>183</v>
      </c>
      <c r="D162" s="20" t="s">
        <v>114</v>
      </c>
      <c r="E162" s="20" t="s">
        <v>115</v>
      </c>
      <c r="F162" s="20" t="s">
        <v>114</v>
      </c>
      <c r="G162" s="36"/>
      <c r="H162" s="20" t="s">
        <v>116</v>
      </c>
      <c r="I162" s="69" t="s">
        <v>242</v>
      </c>
      <c r="J162" s="21" t="s">
        <v>231</v>
      </c>
      <c r="K162" s="21" t="s">
        <v>184</v>
      </c>
      <c r="L162" s="21" t="s">
        <v>185</v>
      </c>
      <c r="M162" s="19" t="s">
        <v>186</v>
      </c>
      <c r="N162" s="7" t="s">
        <v>242</v>
      </c>
      <c r="O162" s="19" t="s">
        <v>190</v>
      </c>
      <c r="P162" s="77">
        <f>(4/4)*100</f>
        <v>100</v>
      </c>
      <c r="Q162" s="77">
        <f>(4/4)*100</f>
        <v>100</v>
      </c>
      <c r="R162" s="23">
        <f>(0.45/4)*100</f>
        <v>11.25</v>
      </c>
      <c r="S162" s="74">
        <f t="shared" si="29"/>
        <v>0.1125</v>
      </c>
      <c r="T162" s="26">
        <f t="shared" si="30"/>
        <v>0.1125</v>
      </c>
      <c r="U162" s="24">
        <f>+U164+U167+U173</f>
        <v>11436512.960000001</v>
      </c>
      <c r="V162" s="24">
        <f>+V164+V167+V173</f>
        <v>16635452.620000001</v>
      </c>
      <c r="W162" s="24">
        <f>+W164+W167+W173</f>
        <v>2079153.87</v>
      </c>
      <c r="X162" s="25">
        <f>+W162/U162</f>
        <v>0.18179963396814966</v>
      </c>
      <c r="Y162" s="25">
        <f>+W162/V162</f>
        <v>0.12498330628529661</v>
      </c>
    </row>
    <row r="163" spans="2:27" ht="15" x14ac:dyDescent="0.25">
      <c r="B163" s="19" t="s">
        <v>182</v>
      </c>
      <c r="C163" s="19" t="s">
        <v>183</v>
      </c>
      <c r="D163" s="20" t="s">
        <v>114</v>
      </c>
      <c r="E163" s="20" t="s">
        <v>115</v>
      </c>
      <c r="F163" s="20" t="s">
        <v>114</v>
      </c>
      <c r="G163" s="36"/>
      <c r="H163" s="20" t="s">
        <v>116</v>
      </c>
      <c r="I163" s="7" t="s">
        <v>456</v>
      </c>
      <c r="J163" s="21" t="s">
        <v>293</v>
      </c>
      <c r="K163" s="21" t="s">
        <v>184</v>
      </c>
      <c r="L163" s="21" t="s">
        <v>185</v>
      </c>
      <c r="M163" s="19" t="s">
        <v>248</v>
      </c>
      <c r="N163" s="19" t="s">
        <v>258</v>
      </c>
      <c r="O163" s="19" t="s">
        <v>190</v>
      </c>
      <c r="P163" s="23">
        <v>3</v>
      </c>
      <c r="Q163" s="23">
        <v>3</v>
      </c>
      <c r="R163" s="23">
        <v>0</v>
      </c>
      <c r="S163" s="26">
        <f t="shared" si="29"/>
        <v>0</v>
      </c>
      <c r="T163" s="26">
        <f t="shared" si="30"/>
        <v>0</v>
      </c>
      <c r="U163" s="24"/>
      <c r="V163" s="24"/>
      <c r="W163" s="24"/>
      <c r="X163" s="25"/>
      <c r="Y163" s="25"/>
    </row>
    <row r="164" spans="2:27" ht="15" x14ac:dyDescent="0.25">
      <c r="B164" s="19" t="s">
        <v>182</v>
      </c>
      <c r="C164" s="19" t="s">
        <v>183</v>
      </c>
      <c r="D164" s="20" t="s">
        <v>114</v>
      </c>
      <c r="E164" s="20" t="s">
        <v>115</v>
      </c>
      <c r="F164" s="20" t="s">
        <v>114</v>
      </c>
      <c r="G164" s="27" t="s">
        <v>165</v>
      </c>
      <c r="H164" s="28"/>
      <c r="I164" s="35" t="s">
        <v>166</v>
      </c>
      <c r="J164" s="27"/>
      <c r="K164" s="27"/>
      <c r="L164" s="27"/>
      <c r="M164" s="30"/>
      <c r="N164" s="30"/>
      <c r="O164" s="30"/>
      <c r="P164" s="30"/>
      <c r="Q164" s="23"/>
      <c r="R164" s="30"/>
      <c r="S164" s="32"/>
      <c r="T164" s="32"/>
      <c r="U164" s="24">
        <v>4436512.96</v>
      </c>
      <c r="V164" s="24">
        <v>5460913.6500000004</v>
      </c>
      <c r="W164" s="24">
        <v>681057.93</v>
      </c>
      <c r="X164" s="25">
        <f>+W164/U164</f>
        <v>0.15351198928989493</v>
      </c>
      <c r="Y164" s="25">
        <f>+W164/V164</f>
        <v>0.12471501540772395</v>
      </c>
    </row>
    <row r="165" spans="2:27" ht="15" x14ac:dyDescent="0.25">
      <c r="B165" s="19" t="s">
        <v>182</v>
      </c>
      <c r="C165" s="19" t="s">
        <v>183</v>
      </c>
      <c r="D165" s="20" t="s">
        <v>114</v>
      </c>
      <c r="E165" s="20" t="s">
        <v>115</v>
      </c>
      <c r="F165" s="20" t="s">
        <v>114</v>
      </c>
      <c r="G165" s="21" t="s">
        <v>165</v>
      </c>
      <c r="H165" s="20" t="s">
        <v>167</v>
      </c>
      <c r="I165" s="7" t="s">
        <v>457</v>
      </c>
      <c r="J165" s="21" t="s">
        <v>239</v>
      </c>
      <c r="K165" s="21" t="s">
        <v>184</v>
      </c>
      <c r="L165" s="21" t="s">
        <v>185</v>
      </c>
      <c r="M165" s="19" t="s">
        <v>248</v>
      </c>
      <c r="N165" s="7" t="s">
        <v>458</v>
      </c>
      <c r="O165" s="19" t="s">
        <v>190</v>
      </c>
      <c r="P165" s="23">
        <v>1</v>
      </c>
      <c r="Q165" s="23">
        <v>1</v>
      </c>
      <c r="R165" s="23">
        <v>0.06</v>
      </c>
      <c r="S165" s="74">
        <f>R165/P165</f>
        <v>0.06</v>
      </c>
      <c r="T165" s="26">
        <f>R165/Q165</f>
        <v>0.06</v>
      </c>
      <c r="U165" s="33"/>
      <c r="V165" s="33"/>
      <c r="W165" s="33"/>
      <c r="X165" s="34"/>
      <c r="Y165" s="34"/>
    </row>
    <row r="166" spans="2:27" ht="15" x14ac:dyDescent="0.25">
      <c r="B166" s="19" t="s">
        <v>182</v>
      </c>
      <c r="C166" s="19" t="s">
        <v>183</v>
      </c>
      <c r="D166" s="20" t="s">
        <v>114</v>
      </c>
      <c r="E166" s="20" t="s">
        <v>115</v>
      </c>
      <c r="F166" s="20" t="s">
        <v>114</v>
      </c>
      <c r="G166" s="21" t="s">
        <v>165</v>
      </c>
      <c r="H166" s="20" t="s">
        <v>167</v>
      </c>
      <c r="I166" s="7" t="s">
        <v>459</v>
      </c>
      <c r="J166" s="21" t="s">
        <v>239</v>
      </c>
      <c r="K166" s="21" t="s">
        <v>184</v>
      </c>
      <c r="L166" s="21" t="s">
        <v>185</v>
      </c>
      <c r="M166" s="19" t="s">
        <v>248</v>
      </c>
      <c r="N166" s="7" t="s">
        <v>460</v>
      </c>
      <c r="O166" s="19" t="s">
        <v>190</v>
      </c>
      <c r="P166" s="23">
        <v>1</v>
      </c>
      <c r="Q166" s="23">
        <v>1</v>
      </c>
      <c r="R166" s="23">
        <v>0.03</v>
      </c>
      <c r="S166" s="74">
        <f>R166/P166</f>
        <v>0.03</v>
      </c>
      <c r="T166" s="26">
        <f>R166/Q166</f>
        <v>0.03</v>
      </c>
      <c r="U166" s="33"/>
      <c r="V166" s="33"/>
      <c r="W166" s="33"/>
      <c r="X166" s="34"/>
      <c r="Y166" s="34"/>
    </row>
    <row r="167" spans="2:27" ht="23.25" x14ac:dyDescent="0.25">
      <c r="B167" s="19" t="s">
        <v>182</v>
      </c>
      <c r="C167" s="19" t="s">
        <v>183</v>
      </c>
      <c r="D167" s="20" t="s">
        <v>114</v>
      </c>
      <c r="E167" s="20" t="s">
        <v>115</v>
      </c>
      <c r="F167" s="20" t="s">
        <v>114</v>
      </c>
      <c r="G167" s="27" t="s">
        <v>168</v>
      </c>
      <c r="H167" s="28"/>
      <c r="I167" s="35" t="s">
        <v>169</v>
      </c>
      <c r="J167" s="27"/>
      <c r="K167" s="27"/>
      <c r="L167" s="27"/>
      <c r="M167" s="30"/>
      <c r="N167" s="30"/>
      <c r="O167" s="30"/>
      <c r="P167" s="30"/>
      <c r="Q167" s="30"/>
      <c r="R167" s="30"/>
      <c r="S167" s="32"/>
      <c r="T167" s="32"/>
      <c r="U167" s="24">
        <f>SUM(U168:U172)</f>
        <v>3000000</v>
      </c>
      <c r="V167" s="24">
        <f>SUM(V168:V172)</f>
        <v>4328518</v>
      </c>
      <c r="W167" s="24">
        <f>SUM(W168:W172)</f>
        <v>500483.55</v>
      </c>
      <c r="X167" s="24">
        <v>0</v>
      </c>
      <c r="Y167" s="25">
        <f t="shared" ref="Y167:Y171" si="31">+W167/V167</f>
        <v>0.11562468955887442</v>
      </c>
      <c r="AA167" s="65"/>
    </row>
    <row r="168" spans="2:27" ht="15" x14ac:dyDescent="0.25">
      <c r="B168" s="19" t="s">
        <v>182</v>
      </c>
      <c r="C168" s="19" t="s">
        <v>183</v>
      </c>
      <c r="D168" s="20" t="s">
        <v>114</v>
      </c>
      <c r="E168" s="20" t="s">
        <v>115</v>
      </c>
      <c r="F168" s="20" t="s">
        <v>114</v>
      </c>
      <c r="G168" s="19" t="s">
        <v>168</v>
      </c>
      <c r="H168" s="20" t="s">
        <v>154</v>
      </c>
      <c r="I168" s="7" t="s">
        <v>461</v>
      </c>
      <c r="J168" s="21" t="s">
        <v>293</v>
      </c>
      <c r="K168" s="21" t="s">
        <v>184</v>
      </c>
      <c r="L168" s="21" t="s">
        <v>185</v>
      </c>
      <c r="M168" s="19" t="s">
        <v>186</v>
      </c>
      <c r="N168" s="7" t="s">
        <v>287</v>
      </c>
      <c r="O168" s="19" t="s">
        <v>190</v>
      </c>
      <c r="P168" s="23">
        <v>1</v>
      </c>
      <c r="Q168" s="23">
        <v>1</v>
      </c>
      <c r="R168" s="23">
        <v>0</v>
      </c>
      <c r="S168" s="26">
        <f>R168/P168</f>
        <v>0</v>
      </c>
      <c r="T168" s="26">
        <f>R168/Q168</f>
        <v>0</v>
      </c>
      <c r="U168" s="33"/>
      <c r="V168" s="33"/>
      <c r="W168" s="33"/>
      <c r="X168" s="25"/>
      <c r="Y168" s="25"/>
    </row>
    <row r="169" spans="2:27" ht="20.25" customHeight="1" x14ac:dyDescent="0.25">
      <c r="B169" s="19" t="s">
        <v>182</v>
      </c>
      <c r="C169" s="19" t="s">
        <v>183</v>
      </c>
      <c r="D169" s="20" t="s">
        <v>114</v>
      </c>
      <c r="E169" s="20" t="s">
        <v>115</v>
      </c>
      <c r="F169" s="20" t="s">
        <v>114</v>
      </c>
      <c r="G169" s="19" t="s">
        <v>168</v>
      </c>
      <c r="H169" s="20" t="s">
        <v>154</v>
      </c>
      <c r="I169" s="7" t="s">
        <v>462</v>
      </c>
      <c r="J169" s="21" t="s">
        <v>191</v>
      </c>
      <c r="K169" s="21" t="s">
        <v>184</v>
      </c>
      <c r="L169" s="21" t="s">
        <v>185</v>
      </c>
      <c r="M169" s="23" t="s">
        <v>188</v>
      </c>
      <c r="N169" s="7" t="s">
        <v>223</v>
      </c>
      <c r="O169" s="19" t="s">
        <v>190</v>
      </c>
      <c r="P169" s="23">
        <v>1</v>
      </c>
      <c r="Q169" s="23">
        <v>1</v>
      </c>
      <c r="R169" s="23">
        <v>0.3</v>
      </c>
      <c r="S169" s="26">
        <f>R169/P169</f>
        <v>0.3</v>
      </c>
      <c r="T169" s="26">
        <f>R169/Q169</f>
        <v>0.3</v>
      </c>
      <c r="U169" s="33">
        <v>700000</v>
      </c>
      <c r="V169" s="33">
        <v>700000</v>
      </c>
      <c r="W169" s="33">
        <v>0</v>
      </c>
      <c r="X169" s="25">
        <f>+W169/U169</f>
        <v>0</v>
      </c>
      <c r="Y169" s="25">
        <f t="shared" si="31"/>
        <v>0</v>
      </c>
    </row>
    <row r="170" spans="2:27" ht="20.25" customHeight="1" x14ac:dyDescent="0.25">
      <c r="B170" s="19" t="s">
        <v>182</v>
      </c>
      <c r="C170" s="19" t="s">
        <v>183</v>
      </c>
      <c r="D170" s="20" t="s">
        <v>114</v>
      </c>
      <c r="E170" s="20" t="s">
        <v>115</v>
      </c>
      <c r="F170" s="20" t="s">
        <v>114</v>
      </c>
      <c r="G170" s="19" t="s">
        <v>168</v>
      </c>
      <c r="H170" s="20" t="s">
        <v>154</v>
      </c>
      <c r="I170" s="7" t="s">
        <v>463</v>
      </c>
      <c r="J170" s="21" t="s">
        <v>191</v>
      </c>
      <c r="K170" s="21" t="s">
        <v>184</v>
      </c>
      <c r="L170" s="21" t="s">
        <v>185</v>
      </c>
      <c r="M170" s="23" t="s">
        <v>188</v>
      </c>
      <c r="N170" s="7" t="s">
        <v>464</v>
      </c>
      <c r="O170" s="19" t="s">
        <v>190</v>
      </c>
      <c r="P170" s="23">
        <v>1</v>
      </c>
      <c r="Q170" s="23">
        <v>1</v>
      </c>
      <c r="R170" s="23">
        <v>0.15</v>
      </c>
      <c r="S170" s="26">
        <f>R170/P170</f>
        <v>0.15</v>
      </c>
      <c r="T170" s="26">
        <f>R170/Q170</f>
        <v>0.15</v>
      </c>
      <c r="U170" s="33">
        <v>2300000</v>
      </c>
      <c r="V170" s="33">
        <v>2300000</v>
      </c>
      <c r="W170" s="33">
        <v>64028.45</v>
      </c>
      <c r="X170" s="25">
        <f>+W170/U170</f>
        <v>2.7838456521739129E-2</v>
      </c>
      <c r="Y170" s="25">
        <f t="shared" si="31"/>
        <v>2.7838456521739129E-2</v>
      </c>
    </row>
    <row r="171" spans="2:27" ht="15" x14ac:dyDescent="0.25">
      <c r="B171" s="19" t="s">
        <v>182</v>
      </c>
      <c r="C171" s="19" t="s">
        <v>183</v>
      </c>
      <c r="D171" s="20" t="s">
        <v>114</v>
      </c>
      <c r="E171" s="20" t="s">
        <v>115</v>
      </c>
      <c r="F171" s="20" t="s">
        <v>114</v>
      </c>
      <c r="G171" s="19" t="s">
        <v>168</v>
      </c>
      <c r="H171" s="20" t="s">
        <v>154</v>
      </c>
      <c r="I171" s="7" t="s">
        <v>465</v>
      </c>
      <c r="J171" s="21" t="s">
        <v>191</v>
      </c>
      <c r="K171" s="21" t="s">
        <v>184</v>
      </c>
      <c r="L171" s="21" t="s">
        <v>185</v>
      </c>
      <c r="M171" s="23" t="s">
        <v>188</v>
      </c>
      <c r="N171" s="7" t="s">
        <v>466</v>
      </c>
      <c r="O171" s="19" t="s">
        <v>190</v>
      </c>
      <c r="P171" s="23">
        <v>1</v>
      </c>
      <c r="Q171" s="23">
        <v>1</v>
      </c>
      <c r="R171" s="23">
        <v>0</v>
      </c>
      <c r="S171" s="26">
        <f>R171/P171</f>
        <v>0</v>
      </c>
      <c r="T171" s="26">
        <f>R171/Q171</f>
        <v>0</v>
      </c>
      <c r="U171" s="33">
        <v>0</v>
      </c>
      <c r="V171" s="33">
        <v>1328518</v>
      </c>
      <c r="W171" s="33">
        <v>436455.1</v>
      </c>
      <c r="X171" s="25">
        <v>0</v>
      </c>
      <c r="Y171" s="25">
        <f t="shared" si="31"/>
        <v>0.32852780316111635</v>
      </c>
    </row>
    <row r="172" spans="2:27" ht="15" x14ac:dyDescent="0.25">
      <c r="B172" s="19" t="s">
        <v>182</v>
      </c>
      <c r="C172" s="19" t="s">
        <v>183</v>
      </c>
      <c r="D172" s="20" t="s">
        <v>114</v>
      </c>
      <c r="E172" s="20" t="s">
        <v>115</v>
      </c>
      <c r="F172" s="20" t="s">
        <v>114</v>
      </c>
      <c r="G172" s="19"/>
      <c r="H172" s="20" t="s">
        <v>154</v>
      </c>
      <c r="I172" s="7" t="s">
        <v>467</v>
      </c>
      <c r="J172" s="21" t="s">
        <v>293</v>
      </c>
      <c r="K172" s="21" t="s">
        <v>184</v>
      </c>
      <c r="L172" s="21" t="s">
        <v>185</v>
      </c>
      <c r="M172" s="23" t="s">
        <v>188</v>
      </c>
      <c r="N172" s="7" t="s">
        <v>193</v>
      </c>
      <c r="O172" s="19" t="s">
        <v>190</v>
      </c>
      <c r="P172" s="23">
        <v>15</v>
      </c>
      <c r="Q172" s="23">
        <v>15</v>
      </c>
      <c r="R172" s="23">
        <v>0</v>
      </c>
      <c r="S172" s="26">
        <f>R172/P172</f>
        <v>0</v>
      </c>
      <c r="T172" s="26">
        <f>R172/Q172</f>
        <v>0</v>
      </c>
      <c r="U172" s="33">
        <v>0</v>
      </c>
      <c r="V172" s="33"/>
      <c r="W172" s="33"/>
      <c r="X172" s="25"/>
      <c r="Y172" s="25"/>
    </row>
    <row r="173" spans="2:27" ht="23.25" x14ac:dyDescent="0.25">
      <c r="B173" s="19" t="s">
        <v>182</v>
      </c>
      <c r="C173" s="19" t="s">
        <v>183</v>
      </c>
      <c r="D173" s="20" t="s">
        <v>114</v>
      </c>
      <c r="E173" s="20" t="s">
        <v>115</v>
      </c>
      <c r="F173" s="20" t="s">
        <v>114</v>
      </c>
      <c r="G173" s="27" t="s">
        <v>225</v>
      </c>
      <c r="H173" s="28"/>
      <c r="I173" s="35" t="s">
        <v>226</v>
      </c>
      <c r="J173" s="27"/>
      <c r="K173" s="27"/>
      <c r="L173" s="27"/>
      <c r="M173" s="30"/>
      <c r="N173" s="30"/>
      <c r="O173" s="30"/>
      <c r="P173" s="30"/>
      <c r="Q173" s="30"/>
      <c r="R173" s="30"/>
      <c r="S173" s="32"/>
      <c r="T173" s="32"/>
      <c r="U173" s="24">
        <f>SUM(U174:U180)</f>
        <v>4000000</v>
      </c>
      <c r="V173" s="24">
        <f>SUM(V174:V180)</f>
        <v>6846020.9700000007</v>
      </c>
      <c r="W173" s="24">
        <f>SUM(W174:W180)</f>
        <v>897612.39</v>
      </c>
      <c r="X173" s="25"/>
      <c r="Y173" s="25">
        <f t="shared" ref="Y173:Y182" si="32">+W173/V173</f>
        <v>0.13111446691931472</v>
      </c>
      <c r="AA173" s="65"/>
    </row>
    <row r="174" spans="2:27" ht="15" x14ac:dyDescent="0.25">
      <c r="B174" s="19" t="s">
        <v>182</v>
      </c>
      <c r="C174" s="19" t="s">
        <v>183</v>
      </c>
      <c r="D174" s="20" t="s">
        <v>114</v>
      </c>
      <c r="E174" s="20" t="s">
        <v>115</v>
      </c>
      <c r="F174" s="20" t="s">
        <v>114</v>
      </c>
      <c r="G174" s="21" t="s">
        <v>225</v>
      </c>
      <c r="H174" s="20" t="s">
        <v>167</v>
      </c>
      <c r="I174" s="7" t="s">
        <v>468</v>
      </c>
      <c r="J174" s="21" t="s">
        <v>191</v>
      </c>
      <c r="K174" s="21" t="s">
        <v>184</v>
      </c>
      <c r="L174" s="21" t="s">
        <v>185</v>
      </c>
      <c r="M174" s="23" t="s">
        <v>186</v>
      </c>
      <c r="N174" s="7" t="s">
        <v>230</v>
      </c>
      <c r="O174" s="19" t="s">
        <v>190</v>
      </c>
      <c r="P174" s="23">
        <v>1</v>
      </c>
      <c r="Q174" s="23">
        <v>1</v>
      </c>
      <c r="R174" s="19">
        <v>0</v>
      </c>
      <c r="S174" s="26"/>
      <c r="T174" s="26">
        <f t="shared" ref="T174:T180" si="33">R174/Q174</f>
        <v>0</v>
      </c>
      <c r="U174" s="33">
        <v>1212075</v>
      </c>
      <c r="V174" s="33">
        <v>1212075</v>
      </c>
      <c r="W174" s="33">
        <v>0</v>
      </c>
      <c r="X174" s="25">
        <f>+W174/U174</f>
        <v>0</v>
      </c>
      <c r="Y174" s="25">
        <f t="shared" si="32"/>
        <v>0</v>
      </c>
      <c r="AA174" s="65"/>
    </row>
    <row r="175" spans="2:27" ht="15" x14ac:dyDescent="0.25">
      <c r="B175" s="19" t="s">
        <v>182</v>
      </c>
      <c r="C175" s="19" t="s">
        <v>183</v>
      </c>
      <c r="D175" s="20" t="s">
        <v>114</v>
      </c>
      <c r="E175" s="20" t="s">
        <v>115</v>
      </c>
      <c r="F175" s="20" t="s">
        <v>114</v>
      </c>
      <c r="G175" s="21" t="s">
        <v>225</v>
      </c>
      <c r="H175" s="20" t="s">
        <v>167</v>
      </c>
      <c r="I175" s="7" t="s">
        <v>469</v>
      </c>
      <c r="J175" s="21" t="s">
        <v>191</v>
      </c>
      <c r="K175" s="21" t="s">
        <v>184</v>
      </c>
      <c r="L175" s="21" t="s">
        <v>185</v>
      </c>
      <c r="M175" s="23" t="s">
        <v>186</v>
      </c>
      <c r="N175" s="7" t="s">
        <v>230</v>
      </c>
      <c r="O175" s="19" t="s">
        <v>190</v>
      </c>
      <c r="P175" s="23">
        <v>1</v>
      </c>
      <c r="Q175" s="23">
        <v>1</v>
      </c>
      <c r="R175" s="23">
        <v>0</v>
      </c>
      <c r="S175" s="26"/>
      <c r="T175" s="26">
        <f t="shared" si="33"/>
        <v>0</v>
      </c>
      <c r="U175" s="33">
        <v>1212074</v>
      </c>
      <c r="V175" s="33">
        <v>1212074</v>
      </c>
      <c r="W175" s="33">
        <v>0</v>
      </c>
      <c r="X175" s="25">
        <f>+W175/U175</f>
        <v>0</v>
      </c>
      <c r="Y175" s="25">
        <f t="shared" si="32"/>
        <v>0</v>
      </c>
      <c r="Z175" s="65"/>
      <c r="AA175" s="65"/>
    </row>
    <row r="176" spans="2:27" ht="15" x14ac:dyDescent="0.25">
      <c r="B176" s="19" t="s">
        <v>182</v>
      </c>
      <c r="C176" s="19" t="s">
        <v>183</v>
      </c>
      <c r="D176" s="20" t="s">
        <v>114</v>
      </c>
      <c r="E176" s="20" t="s">
        <v>115</v>
      </c>
      <c r="F176" s="20" t="s">
        <v>114</v>
      </c>
      <c r="G176" s="21" t="s">
        <v>225</v>
      </c>
      <c r="H176" s="20" t="s">
        <v>167</v>
      </c>
      <c r="I176" s="7" t="s">
        <v>470</v>
      </c>
      <c r="J176" s="21" t="s">
        <v>191</v>
      </c>
      <c r="K176" s="21" t="s">
        <v>184</v>
      </c>
      <c r="L176" s="21" t="s">
        <v>185</v>
      </c>
      <c r="M176" s="23" t="s">
        <v>186</v>
      </c>
      <c r="N176" s="7" t="s">
        <v>471</v>
      </c>
      <c r="O176" s="19" t="s">
        <v>190</v>
      </c>
      <c r="P176" s="23">
        <v>1</v>
      </c>
      <c r="Q176" s="23">
        <v>1</v>
      </c>
      <c r="R176" s="23">
        <v>0</v>
      </c>
      <c r="S176" s="26"/>
      <c r="T176" s="26">
        <f t="shared" si="33"/>
        <v>0</v>
      </c>
      <c r="U176" s="33">
        <v>1575851</v>
      </c>
      <c r="V176" s="33">
        <v>1575851</v>
      </c>
      <c r="W176" s="33">
        <v>0</v>
      </c>
      <c r="X176" s="25">
        <f>+W176/U176</f>
        <v>0</v>
      </c>
      <c r="Y176" s="25">
        <f t="shared" si="32"/>
        <v>0</v>
      </c>
      <c r="Z176" s="65"/>
      <c r="AA176" s="65"/>
    </row>
    <row r="177" spans="2:26" ht="15" x14ac:dyDescent="0.25">
      <c r="B177" s="19" t="s">
        <v>182</v>
      </c>
      <c r="C177" s="19" t="s">
        <v>183</v>
      </c>
      <c r="D177" s="20" t="s">
        <v>114</v>
      </c>
      <c r="E177" s="20" t="s">
        <v>115</v>
      </c>
      <c r="F177" s="20" t="s">
        <v>114</v>
      </c>
      <c r="G177" s="21" t="s">
        <v>225</v>
      </c>
      <c r="H177" s="20" t="s">
        <v>167</v>
      </c>
      <c r="I177" s="7" t="s">
        <v>472</v>
      </c>
      <c r="J177" s="21" t="s">
        <v>191</v>
      </c>
      <c r="K177" s="21" t="s">
        <v>184</v>
      </c>
      <c r="L177" s="21" t="s">
        <v>185</v>
      </c>
      <c r="M177" s="23" t="s">
        <v>186</v>
      </c>
      <c r="N177" s="7" t="s">
        <v>230</v>
      </c>
      <c r="O177" s="19" t="s">
        <v>190</v>
      </c>
      <c r="P177" s="23">
        <v>0</v>
      </c>
      <c r="Q177" s="23">
        <v>1</v>
      </c>
      <c r="R177" s="23">
        <v>0</v>
      </c>
      <c r="S177" s="26"/>
      <c r="T177" s="26">
        <f t="shared" si="33"/>
        <v>0</v>
      </c>
      <c r="U177" s="33">
        <v>0</v>
      </c>
      <c r="V177" s="33">
        <v>146500</v>
      </c>
      <c r="W177" s="33">
        <v>0</v>
      </c>
      <c r="X177" s="25"/>
      <c r="Y177" s="25">
        <f t="shared" si="32"/>
        <v>0</v>
      </c>
      <c r="Z177" s="65"/>
    </row>
    <row r="178" spans="2:26" ht="15" x14ac:dyDescent="0.25">
      <c r="B178" s="19" t="s">
        <v>182</v>
      </c>
      <c r="C178" s="19" t="s">
        <v>183</v>
      </c>
      <c r="D178" s="20" t="s">
        <v>114</v>
      </c>
      <c r="E178" s="20" t="s">
        <v>115</v>
      </c>
      <c r="F178" s="20" t="s">
        <v>114</v>
      </c>
      <c r="G178" s="21" t="s">
        <v>225</v>
      </c>
      <c r="H178" s="20" t="s">
        <v>167</v>
      </c>
      <c r="I178" s="7" t="s">
        <v>473</v>
      </c>
      <c r="J178" s="21" t="s">
        <v>191</v>
      </c>
      <c r="K178" s="21" t="s">
        <v>184</v>
      </c>
      <c r="L178" s="21" t="s">
        <v>185</v>
      </c>
      <c r="M178" s="23" t="s">
        <v>186</v>
      </c>
      <c r="N178" s="7" t="s">
        <v>474</v>
      </c>
      <c r="O178" s="19" t="s">
        <v>190</v>
      </c>
      <c r="P178" s="23">
        <v>1</v>
      </c>
      <c r="Q178" s="23">
        <v>1</v>
      </c>
      <c r="R178" s="23">
        <v>0</v>
      </c>
      <c r="S178" s="26"/>
      <c r="T178" s="26">
        <f t="shared" si="33"/>
        <v>0</v>
      </c>
      <c r="U178" s="33">
        <v>0</v>
      </c>
      <c r="V178" s="33">
        <v>147000</v>
      </c>
      <c r="W178" s="33">
        <v>138163.63</v>
      </c>
      <c r="X178" s="25"/>
      <c r="Y178" s="25">
        <f t="shared" si="32"/>
        <v>0.93988863945578238</v>
      </c>
    </row>
    <row r="179" spans="2:26" ht="15" customHeight="1" x14ac:dyDescent="0.25">
      <c r="B179" s="19" t="s">
        <v>182</v>
      </c>
      <c r="C179" s="19" t="s">
        <v>183</v>
      </c>
      <c r="D179" s="20" t="s">
        <v>114</v>
      </c>
      <c r="E179" s="20" t="s">
        <v>115</v>
      </c>
      <c r="F179" s="20" t="s">
        <v>114</v>
      </c>
      <c r="G179" s="21" t="s">
        <v>225</v>
      </c>
      <c r="H179" s="20" t="s">
        <v>167</v>
      </c>
      <c r="I179" s="7" t="s">
        <v>475</v>
      </c>
      <c r="J179" s="21" t="s">
        <v>191</v>
      </c>
      <c r="K179" s="21" t="s">
        <v>184</v>
      </c>
      <c r="L179" s="21" t="s">
        <v>185</v>
      </c>
      <c r="M179" s="23" t="s">
        <v>186</v>
      </c>
      <c r="N179" s="7" t="s">
        <v>474</v>
      </c>
      <c r="O179" s="19" t="s">
        <v>190</v>
      </c>
      <c r="P179" s="23">
        <v>1</v>
      </c>
      <c r="Q179" s="23">
        <v>1</v>
      </c>
      <c r="R179" s="23">
        <v>0</v>
      </c>
      <c r="S179" s="26"/>
      <c r="T179" s="26">
        <f t="shared" si="33"/>
        <v>0</v>
      </c>
      <c r="U179" s="33">
        <v>0</v>
      </c>
      <c r="V179" s="33">
        <f>790000+58797.84+10300.31+790000</f>
        <v>1649098.15</v>
      </c>
      <c r="W179" s="33">
        <f>235090.6+3065.2+235090.6+17497.23</f>
        <v>490743.63</v>
      </c>
      <c r="X179" s="25"/>
      <c r="Y179" s="25">
        <f t="shared" si="32"/>
        <v>0.29758303349015341</v>
      </c>
    </row>
    <row r="180" spans="2:26" ht="15" customHeight="1" x14ac:dyDescent="0.25">
      <c r="B180" s="19" t="s">
        <v>182</v>
      </c>
      <c r="C180" s="19" t="s">
        <v>183</v>
      </c>
      <c r="D180" s="20" t="s">
        <v>114</v>
      </c>
      <c r="E180" s="20" t="s">
        <v>115</v>
      </c>
      <c r="F180" s="20" t="s">
        <v>114</v>
      </c>
      <c r="G180" s="21" t="s">
        <v>225</v>
      </c>
      <c r="H180" s="20" t="s">
        <v>167</v>
      </c>
      <c r="I180" s="7" t="s">
        <v>476</v>
      </c>
      <c r="J180" s="21" t="s">
        <v>191</v>
      </c>
      <c r="K180" s="21" t="s">
        <v>184</v>
      </c>
      <c r="L180" s="21" t="s">
        <v>185</v>
      </c>
      <c r="M180" s="23" t="s">
        <v>186</v>
      </c>
      <c r="N180" s="7" t="s">
        <v>230</v>
      </c>
      <c r="O180" s="19" t="s">
        <v>190</v>
      </c>
      <c r="P180" s="23">
        <v>1</v>
      </c>
      <c r="Q180" s="23">
        <v>1</v>
      </c>
      <c r="R180" s="23">
        <v>0</v>
      </c>
      <c r="S180" s="26"/>
      <c r="T180" s="26">
        <f t="shared" si="33"/>
        <v>0</v>
      </c>
      <c r="U180" s="33">
        <v>0</v>
      </c>
      <c r="V180" s="33">
        <f>297000+301140.94+8281.88+297000</f>
        <v>903422.82</v>
      </c>
      <c r="W180" s="33">
        <f>88336.74+2463.27+88336.74+89568.38</f>
        <v>268705.13</v>
      </c>
      <c r="X180" s="25"/>
      <c r="Y180" s="25">
        <f t="shared" si="32"/>
        <v>0.29743008926872139</v>
      </c>
    </row>
    <row r="181" spans="2:26" ht="15.75" x14ac:dyDescent="0.25">
      <c r="B181" s="19" t="s">
        <v>182</v>
      </c>
      <c r="C181" s="19" t="s">
        <v>183</v>
      </c>
      <c r="D181" s="20" t="s">
        <v>114</v>
      </c>
      <c r="E181" s="20" t="s">
        <v>115</v>
      </c>
      <c r="F181" s="20" t="s">
        <v>114</v>
      </c>
      <c r="G181" s="36"/>
      <c r="H181" s="20" t="s">
        <v>116</v>
      </c>
      <c r="I181" s="69" t="s">
        <v>243</v>
      </c>
      <c r="J181" s="21" t="s">
        <v>231</v>
      </c>
      <c r="K181" s="21" t="s">
        <v>184</v>
      </c>
      <c r="L181" s="21" t="s">
        <v>185</v>
      </c>
      <c r="M181" s="19" t="s">
        <v>186</v>
      </c>
      <c r="N181" s="7" t="s">
        <v>243</v>
      </c>
      <c r="O181" s="19" t="s">
        <v>190</v>
      </c>
      <c r="P181" s="23">
        <f>(1/1)*100</f>
        <v>100</v>
      </c>
      <c r="Q181" s="23">
        <f>(1/1)*100</f>
        <v>100</v>
      </c>
      <c r="R181" s="23">
        <f>(0/1)*100</f>
        <v>0</v>
      </c>
      <c r="S181" s="26">
        <f>R181/P181</f>
        <v>0</v>
      </c>
      <c r="T181" s="26">
        <f>R181/Q181</f>
        <v>0</v>
      </c>
      <c r="U181" s="24">
        <f>+U182+U185+U189+U191+U195+U199</f>
        <v>9376000</v>
      </c>
      <c r="V181" s="24">
        <f>+V182+V185+V189+V191+V195+V199</f>
        <v>9942000</v>
      </c>
      <c r="W181" s="24">
        <f>+W182+W185+W189+W191+W195+W199</f>
        <v>9176000</v>
      </c>
      <c r="X181" s="25">
        <f>+W181/U181</f>
        <v>0.97866894197952214</v>
      </c>
      <c r="Y181" s="25">
        <f t="shared" si="32"/>
        <v>0.92295312814323072</v>
      </c>
    </row>
    <row r="182" spans="2:26" ht="43.5" customHeight="1" x14ac:dyDescent="0.25">
      <c r="B182" s="19" t="s">
        <v>182</v>
      </c>
      <c r="C182" s="19" t="s">
        <v>183</v>
      </c>
      <c r="D182" s="20" t="s">
        <v>114</v>
      </c>
      <c r="E182" s="20" t="s">
        <v>115</v>
      </c>
      <c r="F182" s="20" t="s">
        <v>114</v>
      </c>
      <c r="G182" s="27" t="s">
        <v>170</v>
      </c>
      <c r="H182" s="28"/>
      <c r="I182" s="35" t="s">
        <v>171</v>
      </c>
      <c r="J182" s="27"/>
      <c r="K182" s="27"/>
      <c r="L182" s="27"/>
      <c r="M182" s="30"/>
      <c r="N182" s="30"/>
      <c r="O182" s="30"/>
      <c r="P182" s="30"/>
      <c r="Q182" s="30"/>
      <c r="R182" s="30"/>
      <c r="S182" s="32"/>
      <c r="T182" s="32"/>
      <c r="U182" s="24">
        <v>1400000</v>
      </c>
      <c r="V182" s="24">
        <v>1400000</v>
      </c>
      <c r="W182" s="24">
        <v>1400000</v>
      </c>
      <c r="X182" s="25">
        <f>+W182/U182</f>
        <v>1</v>
      </c>
      <c r="Y182" s="25">
        <f t="shared" si="32"/>
        <v>1</v>
      </c>
    </row>
    <row r="183" spans="2:26" ht="15" x14ac:dyDescent="0.25">
      <c r="B183" s="19" t="s">
        <v>182</v>
      </c>
      <c r="C183" s="19" t="s">
        <v>183</v>
      </c>
      <c r="D183" s="20" t="s">
        <v>114</v>
      </c>
      <c r="E183" s="20" t="s">
        <v>115</v>
      </c>
      <c r="F183" s="20" t="s">
        <v>114</v>
      </c>
      <c r="G183" s="19" t="s">
        <v>170</v>
      </c>
      <c r="H183" s="20" t="s">
        <v>136</v>
      </c>
      <c r="I183" s="7" t="s">
        <v>477</v>
      </c>
      <c r="J183" s="21" t="s">
        <v>191</v>
      </c>
      <c r="K183" s="21" t="s">
        <v>184</v>
      </c>
      <c r="L183" s="21" t="s">
        <v>185</v>
      </c>
      <c r="M183" s="23" t="s">
        <v>188</v>
      </c>
      <c r="N183" s="7" t="s">
        <v>251</v>
      </c>
      <c r="O183" s="19" t="s">
        <v>190</v>
      </c>
      <c r="P183" s="38">
        <v>18000</v>
      </c>
      <c r="Q183" s="38">
        <v>18000</v>
      </c>
      <c r="R183" s="38">
        <v>5628</v>
      </c>
      <c r="S183" s="26">
        <f>R183/P183</f>
        <v>0.31266666666666665</v>
      </c>
      <c r="T183" s="26">
        <f>R183/Q183</f>
        <v>0.31266666666666665</v>
      </c>
      <c r="U183" s="33"/>
      <c r="V183" s="33"/>
      <c r="W183" s="33"/>
      <c r="X183" s="34"/>
      <c r="Y183" s="34"/>
    </row>
    <row r="184" spans="2:26" ht="15" x14ac:dyDescent="0.25">
      <c r="B184" s="19" t="s">
        <v>182</v>
      </c>
      <c r="C184" s="19" t="s">
        <v>183</v>
      </c>
      <c r="D184" s="20" t="s">
        <v>114</v>
      </c>
      <c r="E184" s="20" t="s">
        <v>115</v>
      </c>
      <c r="F184" s="20" t="s">
        <v>114</v>
      </c>
      <c r="G184" s="19" t="s">
        <v>170</v>
      </c>
      <c r="H184" s="20" t="s">
        <v>136</v>
      </c>
      <c r="I184" s="7" t="s">
        <v>478</v>
      </c>
      <c r="J184" s="21" t="s">
        <v>191</v>
      </c>
      <c r="K184" s="21" t="s">
        <v>184</v>
      </c>
      <c r="L184" s="21" t="s">
        <v>185</v>
      </c>
      <c r="M184" s="23" t="s">
        <v>188</v>
      </c>
      <c r="N184" s="7" t="s">
        <v>222</v>
      </c>
      <c r="O184" s="19" t="s">
        <v>190</v>
      </c>
      <c r="P184" s="38">
        <v>7</v>
      </c>
      <c r="Q184" s="38">
        <v>7</v>
      </c>
      <c r="R184" s="38">
        <v>1</v>
      </c>
      <c r="S184" s="26">
        <v>0</v>
      </c>
      <c r="T184" s="26">
        <f>R184/Q184</f>
        <v>0.14285714285714285</v>
      </c>
      <c r="U184" s="33"/>
      <c r="V184" s="33"/>
      <c r="W184" s="33"/>
      <c r="X184" s="34"/>
      <c r="Y184" s="34"/>
    </row>
    <row r="185" spans="2:26" ht="39.75" customHeight="1" x14ac:dyDescent="0.25">
      <c r="B185" s="19" t="s">
        <v>182</v>
      </c>
      <c r="C185" s="19" t="s">
        <v>183</v>
      </c>
      <c r="D185" s="20" t="s">
        <v>114</v>
      </c>
      <c r="E185" s="20" t="s">
        <v>115</v>
      </c>
      <c r="F185" s="20" t="s">
        <v>114</v>
      </c>
      <c r="G185" s="27" t="s">
        <v>172</v>
      </c>
      <c r="H185" s="28"/>
      <c r="I185" s="35" t="s">
        <v>173</v>
      </c>
      <c r="J185" s="27"/>
      <c r="K185" s="27"/>
      <c r="L185" s="27"/>
      <c r="M185" s="30"/>
      <c r="N185" s="30"/>
      <c r="O185" s="30"/>
      <c r="P185" s="30"/>
      <c r="Q185" s="30"/>
      <c r="R185" s="30"/>
      <c r="S185" s="32"/>
      <c r="T185" s="32"/>
      <c r="U185" s="24">
        <v>1876000</v>
      </c>
      <c r="V185" s="24">
        <v>2442000</v>
      </c>
      <c r="W185" s="24">
        <v>1826000</v>
      </c>
      <c r="X185" s="25">
        <f>+W185/U185</f>
        <v>0.9733475479744137</v>
      </c>
      <c r="Y185" s="25">
        <f>+W185/V185</f>
        <v>0.74774774774774777</v>
      </c>
    </row>
    <row r="186" spans="2:26" ht="15" x14ac:dyDescent="0.25">
      <c r="B186" s="19" t="s">
        <v>182</v>
      </c>
      <c r="C186" s="19" t="s">
        <v>183</v>
      </c>
      <c r="D186" s="20" t="s">
        <v>114</v>
      </c>
      <c r="E186" s="20" t="s">
        <v>115</v>
      </c>
      <c r="F186" s="20" t="s">
        <v>114</v>
      </c>
      <c r="G186" s="19" t="s">
        <v>172</v>
      </c>
      <c r="H186" s="20" t="s">
        <v>136</v>
      </c>
      <c r="I186" s="7" t="s">
        <v>479</v>
      </c>
      <c r="J186" s="21" t="s">
        <v>191</v>
      </c>
      <c r="K186" s="21" t="s">
        <v>184</v>
      </c>
      <c r="L186" s="21" t="s">
        <v>185</v>
      </c>
      <c r="M186" s="23" t="s">
        <v>188</v>
      </c>
      <c r="N186" s="7" t="s">
        <v>251</v>
      </c>
      <c r="O186" s="19" t="s">
        <v>190</v>
      </c>
      <c r="P186" s="38">
        <v>8700</v>
      </c>
      <c r="Q186" s="38">
        <v>8700</v>
      </c>
      <c r="R186" s="38">
        <v>1074</v>
      </c>
      <c r="S186" s="26">
        <f>R186/P186</f>
        <v>0.12344827586206897</v>
      </c>
      <c r="T186" s="26">
        <f>R186/Q186</f>
        <v>0.12344827586206897</v>
      </c>
      <c r="U186" s="33"/>
      <c r="V186" s="33"/>
      <c r="W186" s="33"/>
      <c r="X186" s="34"/>
      <c r="Y186" s="34"/>
    </row>
    <row r="187" spans="2:26" ht="15" x14ac:dyDescent="0.25">
      <c r="B187" s="19" t="s">
        <v>182</v>
      </c>
      <c r="C187" s="19" t="s">
        <v>183</v>
      </c>
      <c r="D187" s="20" t="s">
        <v>114</v>
      </c>
      <c r="E187" s="20" t="s">
        <v>115</v>
      </c>
      <c r="F187" s="20" t="s">
        <v>114</v>
      </c>
      <c r="G187" s="19" t="s">
        <v>172</v>
      </c>
      <c r="H187" s="20" t="s">
        <v>136</v>
      </c>
      <c r="I187" s="7" t="s">
        <v>480</v>
      </c>
      <c r="J187" s="21" t="s">
        <v>191</v>
      </c>
      <c r="K187" s="21" t="s">
        <v>184</v>
      </c>
      <c r="L187" s="21" t="s">
        <v>185</v>
      </c>
      <c r="M187" s="23" t="s">
        <v>188</v>
      </c>
      <c r="N187" s="7" t="s">
        <v>222</v>
      </c>
      <c r="O187" s="19" t="s">
        <v>190</v>
      </c>
      <c r="P187" s="38">
        <v>7</v>
      </c>
      <c r="Q187" s="38">
        <v>7</v>
      </c>
      <c r="R187" s="38">
        <v>1</v>
      </c>
      <c r="S187" s="26">
        <f>R187/P187</f>
        <v>0.14285714285714285</v>
      </c>
      <c r="T187" s="26">
        <f>R187/Q187</f>
        <v>0.14285714285714285</v>
      </c>
      <c r="U187" s="33"/>
      <c r="V187" s="33"/>
      <c r="W187" s="33"/>
      <c r="X187" s="34"/>
      <c r="Y187" s="34"/>
    </row>
    <row r="188" spans="2:26" ht="15" x14ac:dyDescent="0.25">
      <c r="B188" s="19" t="s">
        <v>182</v>
      </c>
      <c r="C188" s="19" t="s">
        <v>183</v>
      </c>
      <c r="D188" s="20" t="s">
        <v>114</v>
      </c>
      <c r="E188" s="20" t="s">
        <v>115</v>
      </c>
      <c r="F188" s="20" t="s">
        <v>114</v>
      </c>
      <c r="G188" s="19" t="s">
        <v>172</v>
      </c>
      <c r="H188" s="20" t="s">
        <v>136</v>
      </c>
      <c r="I188" s="7" t="s">
        <v>481</v>
      </c>
      <c r="J188" s="21" t="s">
        <v>191</v>
      </c>
      <c r="K188" s="21" t="s">
        <v>184</v>
      </c>
      <c r="L188" s="21" t="s">
        <v>185</v>
      </c>
      <c r="M188" s="23" t="s">
        <v>188</v>
      </c>
      <c r="N188" s="7" t="s">
        <v>482</v>
      </c>
      <c r="O188" s="19" t="s">
        <v>190</v>
      </c>
      <c r="P188" s="38">
        <v>1</v>
      </c>
      <c r="Q188" s="38">
        <v>1</v>
      </c>
      <c r="R188" s="38">
        <v>0.5</v>
      </c>
      <c r="S188" s="26">
        <f>R188/P188</f>
        <v>0.5</v>
      </c>
      <c r="T188" s="26">
        <f>R188/Q188</f>
        <v>0.5</v>
      </c>
      <c r="U188" s="33"/>
      <c r="V188" s="33"/>
      <c r="W188" s="33"/>
      <c r="X188" s="34"/>
      <c r="Y188" s="34"/>
    </row>
    <row r="189" spans="2:26" ht="34.5" x14ac:dyDescent="0.25">
      <c r="B189" s="19" t="s">
        <v>182</v>
      </c>
      <c r="C189" s="19" t="s">
        <v>183</v>
      </c>
      <c r="D189" s="20" t="s">
        <v>114</v>
      </c>
      <c r="E189" s="20" t="s">
        <v>115</v>
      </c>
      <c r="F189" s="20" t="s">
        <v>114</v>
      </c>
      <c r="G189" s="27" t="s">
        <v>174</v>
      </c>
      <c r="H189" s="28"/>
      <c r="I189" s="35" t="s">
        <v>175</v>
      </c>
      <c r="J189" s="27"/>
      <c r="K189" s="27"/>
      <c r="L189" s="27"/>
      <c r="M189" s="30"/>
      <c r="N189" s="30"/>
      <c r="O189" s="30"/>
      <c r="P189" s="30"/>
      <c r="Q189" s="30"/>
      <c r="R189" s="30"/>
      <c r="S189" s="32"/>
      <c r="T189" s="32"/>
      <c r="U189" s="24">
        <v>1800000</v>
      </c>
      <c r="V189" s="24">
        <v>1800000</v>
      </c>
      <c r="W189" s="24">
        <v>1800000</v>
      </c>
      <c r="X189" s="25">
        <f>+W189/U189</f>
        <v>1</v>
      </c>
      <c r="Y189" s="25">
        <f>+W189/V189</f>
        <v>1</v>
      </c>
    </row>
    <row r="190" spans="2:26" ht="15" x14ac:dyDescent="0.25">
      <c r="B190" s="19" t="s">
        <v>182</v>
      </c>
      <c r="C190" s="19" t="s">
        <v>183</v>
      </c>
      <c r="D190" s="20" t="s">
        <v>114</v>
      </c>
      <c r="E190" s="20" t="s">
        <v>115</v>
      </c>
      <c r="F190" s="20" t="s">
        <v>114</v>
      </c>
      <c r="G190" s="19" t="s">
        <v>174</v>
      </c>
      <c r="H190" s="20" t="s">
        <v>136</v>
      </c>
      <c r="I190" s="7" t="s">
        <v>483</v>
      </c>
      <c r="J190" s="21" t="s">
        <v>191</v>
      </c>
      <c r="K190" s="21" t="s">
        <v>184</v>
      </c>
      <c r="L190" s="21" t="s">
        <v>185</v>
      </c>
      <c r="M190" s="23" t="s">
        <v>188</v>
      </c>
      <c r="N190" s="7" t="s">
        <v>222</v>
      </c>
      <c r="O190" s="19" t="s">
        <v>190</v>
      </c>
      <c r="P190" s="23">
        <v>4</v>
      </c>
      <c r="Q190" s="23">
        <v>4</v>
      </c>
      <c r="R190" s="23">
        <v>1</v>
      </c>
      <c r="S190" s="26">
        <f>R190/P190</f>
        <v>0.25</v>
      </c>
      <c r="T190" s="26">
        <f>R190/Q190</f>
        <v>0.25</v>
      </c>
      <c r="U190" s="33"/>
      <c r="V190" s="33"/>
      <c r="W190" s="33"/>
      <c r="X190" s="34"/>
      <c r="Y190" s="34"/>
    </row>
    <row r="191" spans="2:26" ht="23.25" x14ac:dyDescent="0.25">
      <c r="B191" s="19" t="s">
        <v>182</v>
      </c>
      <c r="C191" s="19" t="s">
        <v>183</v>
      </c>
      <c r="D191" s="20" t="s">
        <v>114</v>
      </c>
      <c r="E191" s="20" t="s">
        <v>115</v>
      </c>
      <c r="F191" s="20" t="s">
        <v>114</v>
      </c>
      <c r="G191" s="27" t="s">
        <v>176</v>
      </c>
      <c r="H191" s="28"/>
      <c r="I191" s="35" t="s">
        <v>177</v>
      </c>
      <c r="J191" s="27"/>
      <c r="K191" s="27"/>
      <c r="L191" s="27"/>
      <c r="M191" s="30"/>
      <c r="N191" s="30"/>
      <c r="O191" s="30"/>
      <c r="P191" s="30"/>
      <c r="Q191" s="30"/>
      <c r="R191" s="30"/>
      <c r="S191" s="32"/>
      <c r="T191" s="32"/>
      <c r="U191" s="24">
        <v>1400000</v>
      </c>
      <c r="V191" s="24">
        <v>1400000</v>
      </c>
      <c r="W191" s="24">
        <v>1350000</v>
      </c>
      <c r="X191" s="25">
        <f>+W191/U191</f>
        <v>0.9642857142857143</v>
      </c>
      <c r="Y191" s="25">
        <f>+W191/V191</f>
        <v>0.9642857142857143</v>
      </c>
    </row>
    <row r="192" spans="2:26" ht="15" x14ac:dyDescent="0.25">
      <c r="B192" s="19" t="s">
        <v>182</v>
      </c>
      <c r="C192" s="19" t="s">
        <v>183</v>
      </c>
      <c r="D192" s="20" t="s">
        <v>114</v>
      </c>
      <c r="E192" s="20" t="s">
        <v>115</v>
      </c>
      <c r="F192" s="20" t="s">
        <v>114</v>
      </c>
      <c r="G192" s="19" t="s">
        <v>176</v>
      </c>
      <c r="H192" s="20" t="s">
        <v>136</v>
      </c>
      <c r="I192" s="7" t="s">
        <v>484</v>
      </c>
      <c r="J192" s="21" t="s">
        <v>191</v>
      </c>
      <c r="K192" s="21" t="s">
        <v>184</v>
      </c>
      <c r="L192" s="21" t="s">
        <v>185</v>
      </c>
      <c r="M192" s="23" t="s">
        <v>188</v>
      </c>
      <c r="N192" s="7" t="s">
        <v>251</v>
      </c>
      <c r="O192" s="19" t="s">
        <v>190</v>
      </c>
      <c r="P192" s="38">
        <v>18000</v>
      </c>
      <c r="Q192" s="38">
        <v>18000</v>
      </c>
      <c r="R192" s="38">
        <v>2893</v>
      </c>
      <c r="S192" s="26">
        <f>R192/P192</f>
        <v>0.16072222222222221</v>
      </c>
      <c r="T192" s="26">
        <f>R192/Q192</f>
        <v>0.16072222222222221</v>
      </c>
      <c r="U192" s="33"/>
      <c r="V192" s="33"/>
      <c r="W192" s="33"/>
      <c r="X192" s="34"/>
      <c r="Y192" s="34"/>
    </row>
    <row r="193" spans="2:25" ht="15" x14ac:dyDescent="0.25">
      <c r="B193" s="19" t="s">
        <v>182</v>
      </c>
      <c r="C193" s="19" t="s">
        <v>183</v>
      </c>
      <c r="D193" s="20" t="s">
        <v>114</v>
      </c>
      <c r="E193" s="20" t="s">
        <v>115</v>
      </c>
      <c r="F193" s="20" t="s">
        <v>114</v>
      </c>
      <c r="G193" s="19" t="s">
        <v>176</v>
      </c>
      <c r="H193" s="20" t="s">
        <v>136</v>
      </c>
      <c r="I193" s="7" t="s">
        <v>485</v>
      </c>
      <c r="J193" s="21" t="s">
        <v>191</v>
      </c>
      <c r="K193" s="21" t="s">
        <v>184</v>
      </c>
      <c r="L193" s="21" t="s">
        <v>185</v>
      </c>
      <c r="M193" s="23" t="s">
        <v>188</v>
      </c>
      <c r="N193" s="7" t="s">
        <v>222</v>
      </c>
      <c r="O193" s="19" t="s">
        <v>190</v>
      </c>
      <c r="P193" s="38">
        <v>7</v>
      </c>
      <c r="Q193" s="38">
        <v>7</v>
      </c>
      <c r="R193" s="38">
        <v>1</v>
      </c>
      <c r="S193" s="26">
        <f>R193/P193</f>
        <v>0.14285714285714285</v>
      </c>
      <c r="T193" s="26">
        <f>R193/Q193</f>
        <v>0.14285714285714285</v>
      </c>
      <c r="U193" s="33"/>
      <c r="V193" s="33"/>
      <c r="W193" s="33"/>
      <c r="X193" s="34"/>
      <c r="Y193" s="34"/>
    </row>
    <row r="194" spans="2:25" ht="15" x14ac:dyDescent="0.25">
      <c r="B194" s="19" t="s">
        <v>182</v>
      </c>
      <c r="C194" s="19" t="s">
        <v>183</v>
      </c>
      <c r="D194" s="20" t="s">
        <v>114</v>
      </c>
      <c r="E194" s="20" t="s">
        <v>115</v>
      </c>
      <c r="F194" s="20" t="s">
        <v>114</v>
      </c>
      <c r="G194" s="19" t="s">
        <v>176</v>
      </c>
      <c r="H194" s="20" t="s">
        <v>136</v>
      </c>
      <c r="I194" s="7" t="s">
        <v>486</v>
      </c>
      <c r="J194" s="21" t="s">
        <v>191</v>
      </c>
      <c r="K194" s="21" t="s">
        <v>184</v>
      </c>
      <c r="L194" s="21" t="s">
        <v>185</v>
      </c>
      <c r="M194" s="23" t="s">
        <v>188</v>
      </c>
      <c r="N194" s="7" t="s">
        <v>482</v>
      </c>
      <c r="O194" s="19" t="s">
        <v>190</v>
      </c>
      <c r="P194" s="38">
        <v>1</v>
      </c>
      <c r="Q194" s="38">
        <v>1</v>
      </c>
      <c r="R194" s="38">
        <v>0.5</v>
      </c>
      <c r="S194" s="26">
        <f>R194/P194</f>
        <v>0.5</v>
      </c>
      <c r="T194" s="26">
        <f>R194/Q194</f>
        <v>0.5</v>
      </c>
      <c r="U194" s="33"/>
      <c r="V194" s="33"/>
      <c r="W194" s="33"/>
      <c r="X194" s="34"/>
      <c r="Y194" s="34"/>
    </row>
    <row r="195" spans="2:25" ht="23.25" x14ac:dyDescent="0.25">
      <c r="B195" s="19" t="s">
        <v>182</v>
      </c>
      <c r="C195" s="19" t="s">
        <v>183</v>
      </c>
      <c r="D195" s="20" t="s">
        <v>114</v>
      </c>
      <c r="E195" s="20" t="s">
        <v>115</v>
      </c>
      <c r="F195" s="20" t="s">
        <v>114</v>
      </c>
      <c r="G195" s="27" t="s">
        <v>178</v>
      </c>
      <c r="H195" s="28"/>
      <c r="I195" s="35" t="s">
        <v>179</v>
      </c>
      <c r="J195" s="27"/>
      <c r="K195" s="27"/>
      <c r="L195" s="27"/>
      <c r="M195" s="30"/>
      <c r="N195" s="30"/>
      <c r="O195" s="30"/>
      <c r="P195" s="30"/>
      <c r="Q195" s="30"/>
      <c r="R195" s="30"/>
      <c r="S195" s="32"/>
      <c r="T195" s="32"/>
      <c r="U195" s="24">
        <v>1400000</v>
      </c>
      <c r="V195" s="24">
        <v>1400000</v>
      </c>
      <c r="W195" s="24">
        <v>1350000</v>
      </c>
      <c r="X195" s="25">
        <f>+W195/U195</f>
        <v>0.9642857142857143</v>
      </c>
      <c r="Y195" s="25">
        <f>+W195/V195</f>
        <v>0.9642857142857143</v>
      </c>
    </row>
    <row r="196" spans="2:25" ht="15" x14ac:dyDescent="0.25">
      <c r="B196" s="19" t="s">
        <v>182</v>
      </c>
      <c r="C196" s="19" t="s">
        <v>183</v>
      </c>
      <c r="D196" s="20" t="s">
        <v>114</v>
      </c>
      <c r="E196" s="20" t="s">
        <v>115</v>
      </c>
      <c r="F196" s="20" t="s">
        <v>114</v>
      </c>
      <c r="G196" s="19" t="s">
        <v>178</v>
      </c>
      <c r="H196" s="20" t="s">
        <v>136</v>
      </c>
      <c r="I196" s="7" t="s">
        <v>487</v>
      </c>
      <c r="J196" s="21" t="s">
        <v>191</v>
      </c>
      <c r="K196" s="21" t="s">
        <v>184</v>
      </c>
      <c r="L196" s="21" t="s">
        <v>185</v>
      </c>
      <c r="M196" s="23" t="s">
        <v>188</v>
      </c>
      <c r="N196" s="7" t="s">
        <v>251</v>
      </c>
      <c r="O196" s="19" t="s">
        <v>190</v>
      </c>
      <c r="P196" s="38">
        <v>18000</v>
      </c>
      <c r="Q196" s="38">
        <v>18000</v>
      </c>
      <c r="R196" s="38">
        <v>2830</v>
      </c>
      <c r="S196" s="26">
        <f>R196/P196</f>
        <v>0.15722222222222224</v>
      </c>
      <c r="T196" s="26">
        <f>R196/Q196</f>
        <v>0.15722222222222224</v>
      </c>
      <c r="U196" s="33"/>
      <c r="V196" s="33"/>
      <c r="W196" s="33"/>
      <c r="X196" s="34"/>
      <c r="Y196" s="34"/>
    </row>
    <row r="197" spans="2:25" ht="15" x14ac:dyDescent="0.25">
      <c r="B197" s="19" t="s">
        <v>182</v>
      </c>
      <c r="C197" s="19" t="s">
        <v>183</v>
      </c>
      <c r="D197" s="20" t="s">
        <v>114</v>
      </c>
      <c r="E197" s="20" t="s">
        <v>115</v>
      </c>
      <c r="F197" s="20" t="s">
        <v>114</v>
      </c>
      <c r="G197" s="19" t="s">
        <v>178</v>
      </c>
      <c r="H197" s="20" t="s">
        <v>136</v>
      </c>
      <c r="I197" s="7" t="s">
        <v>488</v>
      </c>
      <c r="J197" s="21" t="s">
        <v>191</v>
      </c>
      <c r="K197" s="21" t="s">
        <v>184</v>
      </c>
      <c r="L197" s="21" t="s">
        <v>185</v>
      </c>
      <c r="M197" s="23" t="s">
        <v>188</v>
      </c>
      <c r="N197" s="7" t="s">
        <v>222</v>
      </c>
      <c r="O197" s="19" t="s">
        <v>190</v>
      </c>
      <c r="P197" s="38">
        <v>7</v>
      </c>
      <c r="Q197" s="38">
        <v>7</v>
      </c>
      <c r="R197" s="38">
        <v>1</v>
      </c>
      <c r="S197" s="26">
        <f>R197/P197</f>
        <v>0.14285714285714285</v>
      </c>
      <c r="T197" s="26">
        <f>R197/Q197</f>
        <v>0.14285714285714285</v>
      </c>
      <c r="U197" s="33"/>
      <c r="V197" s="33"/>
      <c r="W197" s="33"/>
      <c r="X197" s="34"/>
      <c r="Y197" s="34"/>
    </row>
    <row r="198" spans="2:25" ht="15" x14ac:dyDescent="0.25">
      <c r="B198" s="19" t="s">
        <v>182</v>
      </c>
      <c r="C198" s="19" t="s">
        <v>183</v>
      </c>
      <c r="D198" s="20" t="s">
        <v>114</v>
      </c>
      <c r="E198" s="20" t="s">
        <v>115</v>
      </c>
      <c r="F198" s="20" t="s">
        <v>114</v>
      </c>
      <c r="G198" s="19" t="s">
        <v>178</v>
      </c>
      <c r="H198" s="20" t="s">
        <v>136</v>
      </c>
      <c r="I198" s="7" t="s">
        <v>489</v>
      </c>
      <c r="J198" s="21" t="s">
        <v>191</v>
      </c>
      <c r="K198" s="21" t="s">
        <v>184</v>
      </c>
      <c r="L198" s="21" t="s">
        <v>185</v>
      </c>
      <c r="M198" s="23" t="s">
        <v>188</v>
      </c>
      <c r="N198" s="7" t="s">
        <v>482</v>
      </c>
      <c r="O198" s="19" t="s">
        <v>190</v>
      </c>
      <c r="P198" s="38">
        <v>1</v>
      </c>
      <c r="Q198" s="38">
        <v>1</v>
      </c>
      <c r="R198" s="38">
        <v>0.5</v>
      </c>
      <c r="S198" s="26">
        <f>R198/P198</f>
        <v>0.5</v>
      </c>
      <c r="T198" s="26">
        <f>R198/Q198</f>
        <v>0.5</v>
      </c>
      <c r="U198" s="33"/>
      <c r="V198" s="33"/>
      <c r="W198" s="33"/>
      <c r="X198" s="34"/>
      <c r="Y198" s="34"/>
    </row>
    <row r="199" spans="2:25" ht="23.25" x14ac:dyDescent="0.25">
      <c r="B199" s="19" t="s">
        <v>182</v>
      </c>
      <c r="C199" s="19" t="s">
        <v>183</v>
      </c>
      <c r="D199" s="20" t="s">
        <v>114</v>
      </c>
      <c r="E199" s="20" t="s">
        <v>115</v>
      </c>
      <c r="F199" s="20" t="s">
        <v>114</v>
      </c>
      <c r="G199" s="27" t="s">
        <v>180</v>
      </c>
      <c r="H199" s="28"/>
      <c r="I199" s="35" t="s">
        <v>181</v>
      </c>
      <c r="J199" s="27"/>
      <c r="K199" s="27"/>
      <c r="L199" s="27"/>
      <c r="M199" s="30"/>
      <c r="N199" s="30"/>
      <c r="O199" s="30"/>
      <c r="P199" s="30"/>
      <c r="Q199" s="30"/>
      <c r="R199" s="30"/>
      <c r="S199" s="32"/>
      <c r="T199" s="32"/>
      <c r="U199" s="24">
        <v>1500000</v>
      </c>
      <c r="V199" s="24">
        <v>1500000</v>
      </c>
      <c r="W199" s="24">
        <v>1450000</v>
      </c>
      <c r="X199" s="25">
        <f>+W199/U199</f>
        <v>0.96666666666666667</v>
      </c>
      <c r="Y199" s="25">
        <f>+W199/V199</f>
        <v>0.96666666666666667</v>
      </c>
    </row>
    <row r="200" spans="2:25" ht="15" x14ac:dyDescent="0.25">
      <c r="B200" s="19" t="s">
        <v>182</v>
      </c>
      <c r="C200" s="19" t="s">
        <v>183</v>
      </c>
      <c r="D200" s="20" t="s">
        <v>114</v>
      </c>
      <c r="E200" s="20" t="s">
        <v>115</v>
      </c>
      <c r="F200" s="20" t="s">
        <v>114</v>
      </c>
      <c r="G200" s="19" t="s">
        <v>180</v>
      </c>
      <c r="H200" s="20" t="s">
        <v>136</v>
      </c>
      <c r="I200" s="7" t="s">
        <v>490</v>
      </c>
      <c r="J200" s="21" t="s">
        <v>191</v>
      </c>
      <c r="K200" s="21" t="s">
        <v>184</v>
      </c>
      <c r="L200" s="21" t="s">
        <v>185</v>
      </c>
      <c r="M200" s="23" t="s">
        <v>188</v>
      </c>
      <c r="N200" s="7" t="s">
        <v>251</v>
      </c>
      <c r="O200" s="19" t="s">
        <v>190</v>
      </c>
      <c r="P200" s="38">
        <v>7000</v>
      </c>
      <c r="Q200" s="38">
        <v>7000</v>
      </c>
      <c r="R200" s="38">
        <v>755</v>
      </c>
      <c r="S200" s="26">
        <f>R200/P200</f>
        <v>0.10785714285714286</v>
      </c>
      <c r="T200" s="26">
        <f>R200/Q200</f>
        <v>0.10785714285714286</v>
      </c>
      <c r="U200" s="23"/>
      <c r="V200" s="23"/>
      <c r="W200" s="23"/>
      <c r="X200" s="23"/>
      <c r="Y200" s="23"/>
    </row>
    <row r="201" spans="2:25" ht="15" x14ac:dyDescent="0.25">
      <c r="B201" s="19" t="s">
        <v>182</v>
      </c>
      <c r="C201" s="19" t="s">
        <v>183</v>
      </c>
      <c r="D201" s="20" t="s">
        <v>114</v>
      </c>
      <c r="E201" s="20" t="s">
        <v>115</v>
      </c>
      <c r="F201" s="20" t="s">
        <v>114</v>
      </c>
      <c r="G201" s="19" t="s">
        <v>180</v>
      </c>
      <c r="H201" s="20" t="s">
        <v>136</v>
      </c>
      <c r="I201" s="7" t="s">
        <v>491</v>
      </c>
      <c r="J201" s="21" t="s">
        <v>191</v>
      </c>
      <c r="K201" s="21" t="s">
        <v>184</v>
      </c>
      <c r="L201" s="21" t="s">
        <v>185</v>
      </c>
      <c r="M201" s="23" t="s">
        <v>188</v>
      </c>
      <c r="N201" s="7" t="s">
        <v>222</v>
      </c>
      <c r="O201" s="19" t="s">
        <v>190</v>
      </c>
      <c r="P201" s="38">
        <v>7</v>
      </c>
      <c r="Q201" s="38">
        <v>7</v>
      </c>
      <c r="R201" s="38">
        <v>1</v>
      </c>
      <c r="S201" s="26">
        <f>R201/P201</f>
        <v>0.14285714285714285</v>
      </c>
      <c r="T201" s="26">
        <f>R201/Q201</f>
        <v>0.14285714285714285</v>
      </c>
      <c r="U201" s="23"/>
      <c r="V201" s="23"/>
      <c r="W201" s="23"/>
      <c r="X201" s="23"/>
      <c r="Y201" s="23"/>
    </row>
    <row r="202" spans="2:25" ht="15" x14ac:dyDescent="0.25">
      <c r="B202" s="19" t="s">
        <v>182</v>
      </c>
      <c r="C202" s="19" t="s">
        <v>183</v>
      </c>
      <c r="D202" s="20" t="s">
        <v>114</v>
      </c>
      <c r="E202" s="20" t="s">
        <v>115</v>
      </c>
      <c r="F202" s="20" t="s">
        <v>114</v>
      </c>
      <c r="G202" s="19" t="s">
        <v>180</v>
      </c>
      <c r="H202" s="20" t="s">
        <v>136</v>
      </c>
      <c r="I202" s="7" t="s">
        <v>492</v>
      </c>
      <c r="J202" s="21" t="s">
        <v>191</v>
      </c>
      <c r="K202" s="21" t="s">
        <v>184</v>
      </c>
      <c r="L202" s="21" t="s">
        <v>185</v>
      </c>
      <c r="M202" s="23" t="s">
        <v>188</v>
      </c>
      <c r="N202" s="7" t="s">
        <v>482</v>
      </c>
      <c r="O202" s="19" t="s">
        <v>190</v>
      </c>
      <c r="P202" s="38">
        <v>1</v>
      </c>
      <c r="Q202" s="38">
        <v>1</v>
      </c>
      <c r="R202" s="38">
        <v>0.5</v>
      </c>
      <c r="S202" s="26">
        <f>R202/P202</f>
        <v>0.5</v>
      </c>
      <c r="T202" s="26">
        <f t="shared" ref="T202:T205" si="34">R202/Q202</f>
        <v>0.5</v>
      </c>
      <c r="U202" s="23"/>
      <c r="V202" s="23"/>
      <c r="W202" s="23"/>
      <c r="X202" s="23"/>
      <c r="Y202" s="23"/>
    </row>
    <row r="203" spans="2:25" ht="15.75" x14ac:dyDescent="0.25">
      <c r="B203" s="19" t="s">
        <v>182</v>
      </c>
      <c r="C203" s="19" t="s">
        <v>183</v>
      </c>
      <c r="D203" s="20" t="s">
        <v>114</v>
      </c>
      <c r="E203" s="20" t="s">
        <v>115</v>
      </c>
      <c r="F203" s="20" t="s">
        <v>114</v>
      </c>
      <c r="G203" s="36"/>
      <c r="H203" s="20" t="s">
        <v>116</v>
      </c>
      <c r="I203" s="69" t="s">
        <v>244</v>
      </c>
      <c r="J203" s="21" t="s">
        <v>231</v>
      </c>
      <c r="K203" s="21" t="s">
        <v>184</v>
      </c>
      <c r="L203" s="21" t="s">
        <v>185</v>
      </c>
      <c r="M203" s="19" t="s">
        <v>186</v>
      </c>
      <c r="N203" s="7" t="s">
        <v>244</v>
      </c>
      <c r="O203" s="19" t="s">
        <v>190</v>
      </c>
      <c r="P203" s="23">
        <f>(10/10)*100</f>
        <v>100</v>
      </c>
      <c r="Q203" s="23">
        <f>(10/10)*100</f>
        <v>100</v>
      </c>
      <c r="R203" s="23">
        <f>(3/10)*100</f>
        <v>30</v>
      </c>
      <c r="S203" s="26">
        <f>R203/P203</f>
        <v>0.3</v>
      </c>
      <c r="T203" s="26">
        <f t="shared" si="34"/>
        <v>0.3</v>
      </c>
      <c r="U203" s="24">
        <f>+U204</f>
        <v>461675</v>
      </c>
      <c r="V203" s="24">
        <f>+V204</f>
        <v>461675</v>
      </c>
      <c r="W203" s="24">
        <f>+W204</f>
        <v>0</v>
      </c>
      <c r="X203" s="25">
        <f>+W203/U203</f>
        <v>0</v>
      </c>
      <c r="Y203" s="25">
        <f>+W203/V203</f>
        <v>0</v>
      </c>
    </row>
    <row r="204" spans="2:25" ht="15" x14ac:dyDescent="0.25">
      <c r="B204" s="19" t="s">
        <v>182</v>
      </c>
      <c r="C204" s="19" t="s">
        <v>183</v>
      </c>
      <c r="D204" s="20" t="s">
        <v>114</v>
      </c>
      <c r="E204" s="20" t="s">
        <v>115</v>
      </c>
      <c r="F204" s="20" t="s">
        <v>114</v>
      </c>
      <c r="G204" s="27" t="s">
        <v>110</v>
      </c>
      <c r="H204" s="28"/>
      <c r="I204" s="35" t="s">
        <v>109</v>
      </c>
      <c r="J204" s="27"/>
      <c r="K204" s="27"/>
      <c r="L204" s="27"/>
      <c r="M204" s="30"/>
      <c r="N204" s="30"/>
      <c r="O204" s="30"/>
      <c r="P204" s="30"/>
      <c r="Q204" s="30"/>
      <c r="R204" s="30"/>
      <c r="S204" s="32"/>
      <c r="T204" s="32"/>
      <c r="U204" s="24">
        <v>461675</v>
      </c>
      <c r="V204" s="24">
        <v>461675</v>
      </c>
      <c r="W204" s="24">
        <v>0</v>
      </c>
      <c r="X204" s="25">
        <f>+W204/U204</f>
        <v>0</v>
      </c>
      <c r="Y204" s="25">
        <f>+W204/V204</f>
        <v>0</v>
      </c>
    </row>
    <row r="205" spans="2:25" ht="15" x14ac:dyDescent="0.25">
      <c r="B205" s="19" t="s">
        <v>182</v>
      </c>
      <c r="C205" s="19" t="s">
        <v>183</v>
      </c>
      <c r="D205" s="20" t="s">
        <v>114</v>
      </c>
      <c r="E205" s="20" t="s">
        <v>115</v>
      </c>
      <c r="F205" s="20" t="s">
        <v>114</v>
      </c>
      <c r="G205" s="21"/>
      <c r="H205" s="20" t="s">
        <v>116</v>
      </c>
      <c r="I205" s="7" t="s">
        <v>493</v>
      </c>
      <c r="J205" s="21" t="s">
        <v>293</v>
      </c>
      <c r="K205" s="21" t="s">
        <v>184</v>
      </c>
      <c r="L205" s="21" t="s">
        <v>185</v>
      </c>
      <c r="M205" s="23" t="s">
        <v>188</v>
      </c>
      <c r="N205" s="7" t="s">
        <v>317</v>
      </c>
      <c r="O205" s="19" t="s">
        <v>190</v>
      </c>
      <c r="P205" s="23">
        <v>15</v>
      </c>
      <c r="Q205" s="23">
        <v>15</v>
      </c>
      <c r="R205" s="23">
        <v>8</v>
      </c>
      <c r="S205" s="26">
        <f>R205/P205</f>
        <v>0.53333333333333333</v>
      </c>
      <c r="T205" s="26">
        <f t="shared" si="34"/>
        <v>0.53333333333333333</v>
      </c>
      <c r="U205" s="33"/>
      <c r="V205" s="33"/>
      <c r="W205" s="33"/>
      <c r="X205" s="34"/>
      <c r="Y205" s="34"/>
    </row>
    <row r="206" spans="2:25" ht="15" x14ac:dyDescent="0.25">
      <c r="B206" s="19" t="s">
        <v>182</v>
      </c>
      <c r="C206" s="19" t="s">
        <v>183</v>
      </c>
      <c r="D206" s="20" t="s">
        <v>114</v>
      </c>
      <c r="E206" s="20" t="s">
        <v>115</v>
      </c>
      <c r="F206" s="20" t="s">
        <v>114</v>
      </c>
      <c r="G206" s="21" t="s">
        <v>110</v>
      </c>
      <c r="H206" s="20" t="s">
        <v>111</v>
      </c>
      <c r="I206" s="7" t="s">
        <v>318</v>
      </c>
      <c r="J206" s="21" t="s">
        <v>239</v>
      </c>
      <c r="K206" s="21" t="s">
        <v>184</v>
      </c>
      <c r="L206" s="21" t="s">
        <v>185</v>
      </c>
      <c r="M206" s="23" t="s">
        <v>188</v>
      </c>
      <c r="N206" s="7" t="s">
        <v>319</v>
      </c>
      <c r="O206" s="19" t="s">
        <v>190</v>
      </c>
      <c r="P206" s="23">
        <v>15</v>
      </c>
      <c r="Q206" s="23">
        <v>15</v>
      </c>
      <c r="R206" s="23">
        <v>8</v>
      </c>
      <c r="S206" s="26">
        <f>R206/P206</f>
        <v>0.53333333333333333</v>
      </c>
      <c r="T206" s="26">
        <f>R206/Q206</f>
        <v>0.53333333333333333</v>
      </c>
      <c r="U206" s="33"/>
      <c r="V206" s="33"/>
      <c r="W206" s="33"/>
      <c r="X206" s="34"/>
      <c r="Y206" s="34"/>
    </row>
    <row r="207" spans="2:25" ht="15" x14ac:dyDescent="0.25">
      <c r="B207" s="19" t="s">
        <v>182</v>
      </c>
      <c r="C207" s="19" t="s">
        <v>183</v>
      </c>
      <c r="D207" s="20" t="s">
        <v>114</v>
      </c>
      <c r="E207" s="20" t="s">
        <v>115</v>
      </c>
      <c r="F207" s="20" t="s">
        <v>114</v>
      </c>
      <c r="G207" s="21" t="s">
        <v>110</v>
      </c>
      <c r="H207" s="20" t="s">
        <v>111</v>
      </c>
      <c r="I207" s="7" t="s">
        <v>320</v>
      </c>
      <c r="J207" s="21" t="s">
        <v>239</v>
      </c>
      <c r="K207" s="21" t="s">
        <v>184</v>
      </c>
      <c r="L207" s="21" t="s">
        <v>185</v>
      </c>
      <c r="M207" s="23" t="s">
        <v>188</v>
      </c>
      <c r="N207" s="7" t="s">
        <v>321</v>
      </c>
      <c r="O207" s="19" t="s">
        <v>190</v>
      </c>
      <c r="P207" s="23">
        <v>15</v>
      </c>
      <c r="Q207" s="23">
        <v>15</v>
      </c>
      <c r="R207" s="23">
        <v>0</v>
      </c>
      <c r="S207" s="26">
        <f>R207/P207</f>
        <v>0</v>
      </c>
      <c r="T207" s="26">
        <f>R207/Q207</f>
        <v>0</v>
      </c>
      <c r="U207" s="33"/>
      <c r="V207" s="33"/>
      <c r="W207" s="33"/>
      <c r="X207" s="34"/>
      <c r="Y207" s="34"/>
    </row>
    <row r="208" spans="2:25" x14ac:dyDescent="0.2">
      <c r="B208" s="59"/>
      <c r="C208" s="39"/>
      <c r="D208" s="40"/>
      <c r="E208" s="41"/>
      <c r="F208" s="41"/>
      <c r="G208" s="42"/>
      <c r="H208" s="43"/>
      <c r="I208" s="43"/>
      <c r="J208" s="44"/>
      <c r="K208" s="44"/>
      <c r="L208" s="44"/>
      <c r="M208" s="44"/>
      <c r="N208" s="44"/>
      <c r="O208" s="41"/>
      <c r="P208" s="45"/>
      <c r="Q208" s="45"/>
      <c r="R208" s="45"/>
      <c r="S208" s="45"/>
      <c r="T208" s="46"/>
      <c r="U208" s="16"/>
      <c r="V208" s="16"/>
      <c r="W208" s="16"/>
      <c r="X208" s="16"/>
      <c r="Y208" s="47"/>
    </row>
    <row r="209" spans="2:25" s="54" customFormat="1" x14ac:dyDescent="0.2">
      <c r="B209" s="60"/>
      <c r="C209" s="108" t="s">
        <v>77</v>
      </c>
      <c r="D209" s="109"/>
      <c r="E209" s="48"/>
      <c r="F209" s="48"/>
      <c r="G209" s="48"/>
      <c r="H209" s="48"/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9">
        <v>0</v>
      </c>
      <c r="Q209" s="50">
        <v>0</v>
      </c>
      <c r="R209" s="49">
        <v>0</v>
      </c>
      <c r="S209" s="51">
        <v>0</v>
      </c>
      <c r="T209" s="52">
        <v>0</v>
      </c>
      <c r="U209" s="53">
        <f>+U10</f>
        <v>227091033.59000003</v>
      </c>
      <c r="V209" s="53">
        <f>+V10</f>
        <v>272477064.84000003</v>
      </c>
      <c r="W209" s="53">
        <f>+W10</f>
        <v>50395974.859999999</v>
      </c>
      <c r="X209" s="52">
        <v>0</v>
      </c>
      <c r="Y209" s="52">
        <v>0</v>
      </c>
    </row>
    <row r="210" spans="2:25" x14ac:dyDescent="0.2">
      <c r="V210" s="56"/>
      <c r="W210" s="56"/>
    </row>
    <row r="211" spans="2:25" x14ac:dyDescent="0.2">
      <c r="B211" s="61" t="s">
        <v>73</v>
      </c>
      <c r="U211" s="56"/>
      <c r="V211" s="56"/>
      <c r="W211" s="56"/>
    </row>
    <row r="212" spans="2:25" ht="15" customHeight="1" x14ac:dyDescent="0.2">
      <c r="U212" s="65"/>
      <c r="V212" s="65"/>
      <c r="W212" s="65"/>
    </row>
    <row r="213" spans="2:25" ht="15" customHeight="1" x14ac:dyDescent="0.2">
      <c r="B213" s="45"/>
      <c r="C213" s="45"/>
      <c r="D213" s="45"/>
      <c r="E213" s="45"/>
      <c r="F213" s="45"/>
      <c r="G213" s="45"/>
      <c r="H213" s="16"/>
      <c r="I213" s="16"/>
      <c r="V213" s="65"/>
      <c r="W213" s="65"/>
    </row>
    <row r="214" spans="2:25" ht="15" customHeight="1" x14ac:dyDescent="0.2">
      <c r="C214" s="81" t="s">
        <v>285</v>
      </c>
      <c r="D214" s="81"/>
      <c r="H214" s="62"/>
      <c r="I214" s="62"/>
      <c r="J214" s="110" t="s">
        <v>254</v>
      </c>
      <c r="K214" s="110"/>
      <c r="L214" s="110"/>
      <c r="M214" s="110"/>
      <c r="N214" s="110"/>
      <c r="O214" s="110"/>
      <c r="W214" s="65"/>
    </row>
    <row r="215" spans="2:25" ht="15" customHeight="1" x14ac:dyDescent="0.2">
      <c r="C215" s="81" t="s">
        <v>286</v>
      </c>
      <c r="D215" s="81"/>
      <c r="J215" s="111" t="s">
        <v>229</v>
      </c>
      <c r="K215" s="111"/>
      <c r="L215" s="111"/>
      <c r="M215" s="111"/>
      <c r="N215" s="111"/>
      <c r="O215" s="111"/>
    </row>
  </sheetData>
  <mergeCells count="34">
    <mergeCell ref="C209:D209"/>
    <mergeCell ref="J214:O214"/>
    <mergeCell ref="J215:O215"/>
    <mergeCell ref="B6:C6"/>
    <mergeCell ref="D6:H6"/>
    <mergeCell ref="I6:O6"/>
    <mergeCell ref="B7:B8"/>
    <mergeCell ref="C7:C8"/>
    <mergeCell ref="D7:D8"/>
    <mergeCell ref="E7:E8"/>
    <mergeCell ref="F7:F8"/>
    <mergeCell ref="G7:G8"/>
    <mergeCell ref="L7:L8"/>
    <mergeCell ref="X7:Y7"/>
    <mergeCell ref="V7:V8"/>
    <mergeCell ref="M7:M8"/>
    <mergeCell ref="W7:W8"/>
    <mergeCell ref="I149:N149"/>
    <mergeCell ref="E4:I4"/>
    <mergeCell ref="B1:Y2"/>
    <mergeCell ref="B3:Y3"/>
    <mergeCell ref="N7:N8"/>
    <mergeCell ref="O7:O8"/>
    <mergeCell ref="P7:P8"/>
    <mergeCell ref="Q7:Q8"/>
    <mergeCell ref="R7:R8"/>
    <mergeCell ref="S7:T7"/>
    <mergeCell ref="H7:H8"/>
    <mergeCell ref="I7:I8"/>
    <mergeCell ref="J7:J8"/>
    <mergeCell ref="K7:K8"/>
    <mergeCell ref="P6:T6"/>
    <mergeCell ref="U6:Y6"/>
    <mergeCell ref="U7:U8"/>
  </mergeCells>
  <dataValidations disablePrompts="1" count="16">
    <dataValidation allowBlank="1" showInputMessage="1" showErrorMessage="1" prompt="Señalar la dimensión bajo la cual se mide el objetivo. Ej: eficiencia, eficacia, economía, calidad." sqref="L7:L8"/>
    <dataValidation allowBlank="1" showInputMessage="1" showErrorMessage="1" prompt="Se refiere a la expresión matemática del indicador. Determina la forma en que se relacionan las variables." sqref="O7:O9"/>
    <dataValidation allowBlank="1" showInputMessage="1" showErrorMessage="1" prompt="Hace referencia a la determinación concreta de la unidad de medición en que se quiere expresar el resultado del indicador. Ej: porcentaje, becas otorgadas, etc." sqref="N7:N9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Indicar si el indicador es estratégico o de gestión." sqref="K7:K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La expresión que identifica al indicador y que manifiesta lo que se desea medir con él." sqref="I7:I9"/>
    <dataValidation allowBlank="1" showInputMessage="1" showErrorMessage="1" prompt="Unidad responsable del programa." sqref="H7:H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eje al que se encuentra alineado el programa." sqref="B7:B8"/>
    <dataValidation allowBlank="1" showInputMessage="1" showErrorMessage="1" prompt="Valor absoluto y relativo que registre el gasto con relación a la meta anual." sqref="U6:Y6"/>
    <dataValidation allowBlank="1" showInputMessage="1" showErrorMessage="1" prompt="Nivel cuantificable anual de las metas aprobadas y modificadas." sqref="P6:T6"/>
  </dataValidations>
  <pageMargins left="3.937007874015748E-2" right="0.11811023622047245" top="3.937007874015748E-2" bottom="0.35433070866141736" header="0.31496062992125984" footer="0.31496062992125984"/>
  <pageSetup scale="4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IR</vt:lpstr>
      <vt:lpstr>IR!Área_de_impresión</vt:lpstr>
      <vt:lpstr>IR!Títulos_a_imprimir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2020-04-22T14:22:31Z</cp:lastPrinted>
  <dcterms:created xsi:type="dcterms:W3CDTF">2014-01-27T16:27:43Z</dcterms:created>
  <dcterms:modified xsi:type="dcterms:W3CDTF">2020-04-22T14:22:38Z</dcterms:modified>
</cp:coreProperties>
</file>