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"/>
    </mc:Choice>
  </mc:AlternateContent>
  <xr:revisionPtr revIDLastSave="0" documentId="13_ncr:1_{B17A73CA-D566-41A9-83D9-98BD0232A488}" xr6:coauthVersionLast="47" xr6:coauthVersionMax="47" xr10:uidLastSave="{00000000-0000-0000-0000-000000000000}"/>
  <bookViews>
    <workbookView xWindow="-120" yWindow="-120" windowWidth="29040" windowHeight="15720" tabRatio="863" activeTab="6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Conciliacion_Eg!$A$1:$C$53</definedName>
  </definedNames>
  <calcPr calcId="191029"/>
</workbook>
</file>

<file path=xl/calcChain.xml><?xml version="1.0" encoding="utf-8"?>
<calcChain xmlns="http://schemas.openxmlformats.org/spreadsheetml/2006/main">
  <c r="G10" i="65" l="1"/>
  <c r="E9" i="61"/>
  <c r="E50" i="59"/>
  <c r="E46" i="59"/>
  <c r="H20" i="59"/>
  <c r="H15" i="59"/>
  <c r="E9" i="59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<sst xmlns="http://schemas.openxmlformats.org/spreadsheetml/2006/main" count="862" uniqueCount="606">
  <si>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</si>
  <si>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</si>
  <si>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</si>
  <si>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</si>
  <si>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</si>
  <si>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</si>
  <si>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</si>
  <si>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</si>
  <si>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</si>
  <si>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</si>
  <si>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</si>
  <si>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</si>
  <si>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</si>
  <si>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</si>
  <si>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</si>
  <si>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</si>
  <si>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</si>
  <si>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</si>
  <si>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</si>
  <si>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</si>
  <si>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</si>
  <si>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</si>
  <si>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</si>
  <si>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</si>
  <si>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</si>
  <si>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</si>
  <si>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</si>
  <si>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</si>
  <si>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</si>
  <si>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</si>
  <si>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</si>
  <si>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</si>
  <si>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</si>
  <si>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</si>
  <si>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</si>
  <si>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</si>
  <si>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</si>
  <si>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</si>
  <si>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</si>
  <si>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</si>
  <si>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</si>
  <si>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</si>
  <si>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</si>
  <si>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</si>
  <si>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</si>
  <si>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</si>
  <si>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</si>
  <si>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</si>
  <si>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</si>
  <si>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</si>
  <si>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</si>
  <si>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</si>
  <si>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</si>
  <si>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</si>
  <si>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</si>
  <si>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</si>
  <si>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</si>
  <si>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</si>
  <si>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</si>
  <si>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</si>
  <si>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</si>
  <si>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</si>
  <si>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</si>
  <si>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</si>
  <si>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</si>
  <si>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</si>
  <si>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</si>
  <si>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</si>
  <si>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</si>
  <si>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</si>
  <si>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</si>
  <si>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</si>
  <si>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</si>
  <si>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</si>
  <si>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</si>
  <si>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</si>
  <si>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</si>
  <si>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</si>
  <si>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</si>
  <si>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</si>
  <si>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</si>
  <si>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</si>
  <si>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</si>
  <si>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</si>
  <si>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</si>
  <si>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</si>
  <si>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</si>
  <si>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</si>
  <si>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</si>
  <si>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</si>
  <si>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</si>
  <si>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</si>
  <si>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</si>
  <si>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</si>
  <si>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</si>
  <si>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</si>
  <si>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</si>
  <si>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</si>
  <si>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</si>
  <si>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</si>
  <si>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</si>
  <si>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</si>
  <si>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</si>
  <si>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</si>
  <si>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</si>
  <si>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</si>
  <si>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</si>
  <si>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</si>
  <si>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</si>
  <si>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</si>
  <si>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</si>
  <si>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</si>
  <si>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</si>
  <si>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</si>
  <si>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</si>
  <si>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</si>
  <si>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</si>
  <si>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</si>
  <si>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</si>
  <si>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</si>
  <si>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</si>
  <si>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</si>
  <si>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</si>
  <si>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</si>
  <si>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</si>
  <si>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</si>
  <si>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</si>
  <si>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</si>
  <si>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</si>
  <si>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</si>
  <si>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</si>
  <si>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</si>
  <si>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</si>
  <si>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</si>
  <si>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</si>
  <si>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</si>
  <si>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</si>
  <si>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</si>
  <si>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</si>
  <si>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</si>
  <si>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</si>
  <si>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</si>
  <si>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</si>
  <si>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</si>
  <si>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</si>
  <si>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</si>
  <si>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</si>
  <si>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</si>
  <si>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</si>
  <si>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</si>
  <si>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</si>
  <si>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</si>
  <si>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</si>
  <si>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</si>
  <si>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</si>
  <si>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</si>
  <si>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</si>
  <si>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</si>
  <si>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</si>
  <si>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</si>
  <si>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</si>
  <si>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</si>
  <si>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</si>
  <si>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</si>
  <si>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</si>
  <si>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</si>
  <si>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</si>
  <si>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</si>
  <si>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</si>
  <si>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</si>
  <si>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</si>
  <si>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</si>
  <si>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</si>
  <si>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</si>
  <si>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</si>
  <si>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</si>
  <si>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</si>
  <si>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</si>
  <si>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</si>
  <si>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</si>
  <si>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</si>
  <si>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</si>
  <si>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</si>
  <si>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</si>
  <si>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</si>
  <si>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</si>
  <si>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</si>
  <si>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</si>
  <si>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</si>
  <si>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</si>
  <si>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</si>
  <si>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</si>
  <si>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</si>
  <si>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</si>
  <si>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</si>
  <si>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</si>
  <si>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</si>
  <si>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</si>
  <si>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</si>
  <si>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</si>
  <si>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</si>
  <si>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</si>
  <si>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</si>
  <si>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</si>
  <si>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</si>
  <si>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</si>
  <si>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</si>
  <si>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</si>
  <si>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</si>
  <si>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</si>
  <si>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</si>
  <si>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</si>
  <si>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</si>
  <si>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</si>
  <si>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</si>
  <si>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</si>
  <si>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</si>
  <si>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</si>
  <si>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</si>
  <si>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</si>
  <si>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</si>
  <si>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</si>
  <si>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</si>
  <si>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</si>
  <si>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</si>
  <si>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</si>
  <si>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</si>
  <si>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</si>
  <si>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</si>
  <si>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</si>
  <si>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</si>
  <si>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</si>
  <si>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</si>
  <si>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</si>
  <si>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</si>
  <si>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</si>
  <si>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</si>
  <si>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</si>
  <si>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</si>
  <si>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</si>
  <si>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</si>
  <si>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</si>
  <si>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</si>
  <si>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</si>
  <si>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</si>
  <si>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</si>
  <si>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</si>
  <si>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</si>
  <si>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</si>
  <si>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</si>
  <si>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</si>
  <si>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</si>
  <si>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</si>
  <si>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</si>
  <si>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</si>
  <si>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</si>
  <si>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</si>
  <si>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</si>
  <si>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</si>
  <si>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</si>
  <si>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</si>
  <si>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</si>
  <si>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</si>
  <si>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</si>
  <si>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</si>
  <si>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</si>
  <si>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</si>
  <si>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</si>
  <si>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</si>
  <si>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</si>
  <si>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</si>
  <si>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</si>
  <si>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</si>
  <si>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</si>
  <si>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</si>
  <si>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</si>
  <si>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</si>
  <si>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</si>
  <si>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</si>
  <si>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</si>
  <si>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</si>
  <si>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</si>
  <si>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</si>
  <si>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</si>
  <si>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</si>
  <si>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</si>
  <si>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</si>
  <si>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</si>
  <si>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</si>
  <si>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</si>
  <si>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</si>
  <si>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</si>
  <si>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</si>
  <si>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</si>
  <si>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</si>
  <si>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</si>
  <si>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</si>
  <si>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</si>
  <si>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</si>
  <si>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</si>
  <si>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</si>
  <si>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</si>
  <si>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</si>
  <si>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</si>
  <si>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</si>
  <si>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</si>
  <si>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</si>
  <si>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</si>
  <si>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</si>
  <si>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</si>
  <si>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</si>
  <si>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</si>
  <si>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</si>
  <si>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</si>
  <si>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</si>
  <si>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</si>
  <si>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</si>
  <si>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</si>
  <si>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</si>
  <si>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</si>
  <si>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</si>
  <si>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</si>
  <si>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</si>
  <si>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</si>
  <si>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</si>
  <si>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</si>
  <si>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</si>
  <si>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</si>
  <si>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</si>
  <si>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</si>
  <si>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</si>
  <si>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</si>
  <si>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</si>
  <si>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</si>
  <si>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</si>
  <si>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</si>
  <si>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</si>
  <si>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</si>
  <si>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</si>
  <si>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</si>
  <si>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</si>
  <si>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</si>
  <si>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</si>
  <si>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</si>
  <si>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</si>
  <si>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</si>
  <si>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</si>
  <si>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</si>
  <si>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</si>
  <si>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</si>
  <si>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</si>
  <si>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</si>
  <si>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</si>
  <si>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</si>
  <si>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</si>
  <si>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</si>
  <si>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</si>
  <si>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</si>
  <si>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</si>
  <si>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</si>
  <si>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</si>
  <si>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</si>
  <si>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</si>
  <si>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</si>
  <si>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</si>
  <si>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</si>
  <si>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</si>
  <si>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</si>
  <si>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</si>
  <si>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</si>
  <si>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</si>
  <si>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</si>
  <si>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</si>
  <si>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</si>
  <si>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</si>
  <si>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</si>
  <si>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</si>
  <si>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</si>
  <si>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</si>
  <si>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</si>
  <si>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</si>
  <si>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</si>
  <si>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</si>
  <si>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</si>
  <si>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</si>
  <si>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</si>
  <si>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</si>
  <si>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</si>
  <si>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</si>
  <si>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</si>
  <si>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</si>
  <si>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</si>
  <si>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</si>
  <si>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</si>
  <si>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</si>
  <si>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</si>
  <si>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</si>
  <si>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</si>
  <si>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</si>
  <si>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</si>
  <si>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</si>
  <si>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</si>
  <si>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</si>
  <si>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</si>
  <si>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</si>
  <si>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</si>
  <si>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</si>
  <si>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</si>
  <si>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</si>
  <si>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</si>
  <si>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</si>
  <si>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</si>
  <si>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</si>
  <si>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</si>
  <si>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</si>
  <si>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</si>
  <si>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</si>
  <si>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</si>
  <si>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</si>
  <si>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</si>
  <si>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</si>
  <si>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</si>
  <si>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</si>
  <si>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</si>
  <si>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</si>
  <si>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</si>
  <si>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</si>
  <si>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</si>
  <si>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</si>
  <si>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</si>
  <si>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</si>
  <si>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</si>
  <si>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</si>
  <si>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</si>
  <si>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</si>
  <si>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</si>
  <si>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</si>
  <si>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</si>
  <si>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</si>
  <si>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</si>
  <si>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</si>
  <si>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</si>
  <si>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</si>
  <si>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</si>
  <si>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</si>
  <si>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</si>
  <si>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</si>
  <si>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</si>
  <si>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</si>
  <si>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</si>
  <si>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</si>
  <si>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</si>
  <si>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</si>
  <si>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</si>
  <si>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</si>
  <si>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</si>
  <si>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</si>
  <si>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</si>
  <si>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</si>
  <si>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</si>
  <si>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</si>
  <si>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</si>
  <si>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</si>
  <si>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</si>
  <si>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</si>
  <si>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</si>
  <si>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</si>
  <si>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</si>
  <si>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</si>
  <si>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</si>
  <si>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</si>
  <si>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</si>
  <si>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</si>
  <si>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</si>
  <si>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</si>
  <si>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</si>
  <si>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</si>
  <si>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</si>
  <si>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</si>
  <si>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</si>
  <si>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</si>
  <si>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</si>
  <si>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</si>
  <si>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</si>
  <si>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</si>
  <si>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</si>
  <si>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</si>
  <si>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</si>
  <si>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</si>
  <si>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</si>
  <si>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</si>
  <si>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</si>
  <si>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</si>
  <si>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</si>
  <si>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</si>
  <si>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</si>
  <si>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</si>
  <si>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</si>
  <si>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</si>
  <si>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</si>
  <si>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</si>
  <si>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</si>
  <si>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</si>
  <si>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</si>
  <si>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</si>
  <si>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</si>
  <si>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</si>
  <si>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</si>
  <si>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</si>
  <si>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</si>
  <si>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</si>
  <si>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</si>
  <si>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</si>
  <si>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</si>
  <si>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</si>
  <si>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</si>
  <si>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</si>
  <si>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</si>
  <si>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</si>
  <si>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</si>
  <si>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</si>
  <si>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</si>
  <si>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</si>
  <si>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</si>
  <si>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</si>
  <si>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</si>
  <si>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</si>
  <si>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</si>
  <si>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</si>
  <si>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</si>
  <si>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</si>
  <si>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</si>
  <si>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</si>
  <si>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</si>
  <si>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</si>
  <si>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</si>
  <si>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</si>
  <si>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</si>
  <si>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</si>
  <si>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</si>
  <si>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</si>
  <si>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</si>
  <si>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</si>
  <si>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</si>
  <si>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</si>
  <si>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</si>
  <si>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</si>
  <si>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</si>
  <si>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</si>
  <si>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</si>
  <si>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</si>
  <si>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</si>
  <si>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</si>
  <si>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</si>
  <si>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</si>
  <si>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</si>
  <si>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</si>
  <si>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</si>
  <si>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</si>
  <si>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</si>
  <si>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</si>
  <si>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</si>
  <si>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</si>
  <si>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</si>
  <si>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</si>
  <si>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</si>
  <si>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</si>
  <si>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</si>
  <si>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</si>
  <si>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</si>
  <si>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</si>
  <si>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</si>
  <si>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</si>
  <si>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</si>
  <si>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</si>
  <si>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</si>
  <si>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</si>
  <si>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</si>
  <si>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</si>
  <si>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</si>
  <si>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</si>
  <si>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</si>
  <si>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</si>
  <si>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</si>
  <si>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</si>
  <si>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</si>
  <si>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</si>
  <si>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</si>
  <si>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</si>
  <si>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</si>
  <si>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</si>
  <si>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</si>
  <si>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</si>
  <si>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</si>
  <si>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</si>
  <si>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</si>
  <si>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</si>
  <si>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</si>
  <si>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</si>
  <si>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</si>
  <si>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</si>
  <si>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</si>
  <si>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ESTATAL DE LA CULTURA DEL ESTADO DE GUANAJUATO</t>
  </si>
  <si>
    <t>Del 1 de Enero al 31 de Marzo de 2025</t>
  </si>
  <si>
    <t xml:space="preserve">Bajo protesta de decir verdad declaramos que los Estados Financieros y sus notas, son razonablemente </t>
  </si>
  <si>
    <t>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</si>
</sst>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3" fontId="5" fillId="0" borderId="0" xfId="1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216</xdr:row>
      <xdr:rowOff>0</xdr:rowOff>
    </xdr:from>
    <xdr:to>
      <xdr:col>3</xdr:col>
      <xdr:colOff>361950</xdr:colOff>
      <xdr:row>222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875EE7-6199-444E-B5DE-CDAEBBD1B9F8}"/>
            </a:ext>
          </a:extLst>
        </xdr:cNvPr>
        <xdr:cNvSpPr txBox="1"/>
      </xdr:nvSpPr>
      <xdr:spPr>
        <a:xfrm>
          <a:off x="2009775" y="33661350"/>
          <a:ext cx="56007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330954</xdr:colOff>
      <xdr:row>176</xdr:row>
      <xdr:rowOff>137225</xdr:rowOff>
    </xdr:from>
    <xdr:to>
      <xdr:col>2</xdr:col>
      <xdr:colOff>847563</xdr:colOff>
      <xdr:row>182</xdr:row>
      <xdr:rowOff>145135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5BB5D7-D9A0-415D-8AF0-113A0C08A7DD}"/>
            </a:ext>
          </a:extLst>
        </xdr:cNvPr>
        <xdr:cNvSpPr txBox="1"/>
      </xdr:nvSpPr>
      <xdr:spPr>
        <a:xfrm>
          <a:off x="330954" y="26096886"/>
          <a:ext cx="5488982" cy="879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33</xdr:row>
      <xdr:rowOff>95250</xdr:rowOff>
    </xdr:from>
    <xdr:to>
      <xdr:col>4</xdr:col>
      <xdr:colOff>695325</xdr:colOff>
      <xdr:row>39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8AEEC62-3C79-4E4E-9017-F9FB93137020}"/>
            </a:ext>
          </a:extLst>
        </xdr:cNvPr>
        <xdr:cNvSpPr txBox="1"/>
      </xdr:nvSpPr>
      <xdr:spPr>
        <a:xfrm>
          <a:off x="1543050" y="5191125"/>
          <a:ext cx="56673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150</xdr:row>
      <xdr:rowOff>133350</xdr:rowOff>
    </xdr:from>
    <xdr:to>
      <xdr:col>3</xdr:col>
      <xdr:colOff>209550</xdr:colOff>
      <xdr:row>157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3B8C16-46BF-49FE-AEE8-0BD0D342977D}"/>
            </a:ext>
          </a:extLst>
        </xdr:cNvPr>
        <xdr:cNvSpPr txBox="1"/>
      </xdr:nvSpPr>
      <xdr:spPr>
        <a:xfrm>
          <a:off x="1790700" y="21945600"/>
          <a:ext cx="4333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29</xdr:row>
      <xdr:rowOff>47625</xdr:rowOff>
    </xdr:from>
    <xdr:to>
      <xdr:col>2</xdr:col>
      <xdr:colOff>714375</xdr:colOff>
      <xdr:row>35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424B047-6E34-4432-9E1C-51CDEA95590A}"/>
            </a:ext>
          </a:extLst>
        </xdr:cNvPr>
        <xdr:cNvSpPr txBox="1"/>
      </xdr:nvSpPr>
      <xdr:spPr>
        <a:xfrm>
          <a:off x="742950" y="4619625"/>
          <a:ext cx="440055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45</xdr:row>
      <xdr:rowOff>95250</xdr:rowOff>
    </xdr:from>
    <xdr:to>
      <xdr:col>3</xdr:col>
      <xdr:colOff>381000</xdr:colOff>
      <xdr:row>52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F4E0F2-EF72-4CF0-9073-D345C6CE8E69}"/>
            </a:ext>
          </a:extLst>
        </xdr:cNvPr>
        <xdr:cNvSpPr txBox="1"/>
      </xdr:nvSpPr>
      <xdr:spPr>
        <a:xfrm>
          <a:off x="1771650" y="6943725"/>
          <a:ext cx="41814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3223847</xdr:colOff>
      <xdr:row>65</xdr:row>
      <xdr:rowOff>122115</xdr:rowOff>
    </xdr:from>
    <xdr:to>
      <xdr:col>5</xdr:col>
      <xdr:colOff>903655</xdr:colOff>
      <xdr:row>71</xdr:row>
      <xdr:rowOff>31505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D07A50-ED51-4847-8213-33165869CDBC}"/>
            </a:ext>
          </a:extLst>
        </xdr:cNvPr>
        <xdr:cNvSpPr txBox="1"/>
      </xdr:nvSpPr>
      <xdr:spPr>
        <a:xfrm>
          <a:off x="3895482" y="9940192"/>
          <a:ext cx="6557596" cy="788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149999999999999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showGridLines="0" topLeftCell="A201" zoomScaleNormal="100" workbookViewId="0">
      <selection activeCell="G243" sqref="G24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24.28515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6180499.5</v>
      </c>
      <c r="D9" s="78"/>
      <c r="E9" s="39" t="str">
        <f>+IF(SUM(C9:C90)&lt;&gt;0,"","SIN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1051286.46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1051286.46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1051286.46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5128934.8600000003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5128934.8600000003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5128934.8600000003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278.18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278.18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278.18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7790182.6099999994</v>
      </c>
      <c r="D94" s="112">
        <v>1</v>
      </c>
      <c r="E94" s="41" t="str">
        <f>+IF(SUM(C94:C212)&lt;&gt;0,"","SIN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5417084.6899999995</v>
      </c>
      <c r="D95" s="112">
        <f>C95/$C$94</f>
        <v>0.69537326160317059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4883121.3499999996</v>
      </c>
      <c r="D96" s="112">
        <f t="shared" ref="D96:D159" si="0">C96/$C$94</f>
        <v>0.62683015205981163</v>
      </c>
      <c r="E96" s="41"/>
    </row>
    <row r="97" spans="1:5" x14ac:dyDescent="0.2">
      <c r="A97" s="43">
        <v>5111</v>
      </c>
      <c r="B97" s="41" t="s">
        <v>280</v>
      </c>
      <c r="C97" s="141">
        <v>32159.1</v>
      </c>
      <c r="D97" s="44">
        <f t="shared" si="0"/>
        <v>4.1281574014347781E-3</v>
      </c>
      <c r="E97" s="41"/>
    </row>
    <row r="98" spans="1:5" x14ac:dyDescent="0.2">
      <c r="A98" s="43">
        <v>5112</v>
      </c>
      <c r="B98" s="41" t="s">
        <v>281</v>
      </c>
      <c r="C98" s="141">
        <v>3865666.62</v>
      </c>
      <c r="D98" s="44">
        <f t="shared" si="0"/>
        <v>0.49622285041659636</v>
      </c>
      <c r="E98" s="41"/>
    </row>
    <row r="99" spans="1:5" x14ac:dyDescent="0.2">
      <c r="A99" s="43">
        <v>5113</v>
      </c>
      <c r="B99" s="41" t="s">
        <v>282</v>
      </c>
      <c r="C99" s="141">
        <v>33721.620000000003</v>
      </c>
      <c r="D99" s="44">
        <f t="shared" si="0"/>
        <v>4.3287329306905689E-3</v>
      </c>
      <c r="E99" s="41"/>
    </row>
    <row r="100" spans="1:5" x14ac:dyDescent="0.2">
      <c r="A100" s="43">
        <v>5114</v>
      </c>
      <c r="B100" s="41" t="s">
        <v>283</v>
      </c>
      <c r="C100" s="141">
        <v>828794.49</v>
      </c>
      <c r="D100" s="44">
        <f t="shared" si="0"/>
        <v>0.10638961003765225</v>
      </c>
      <c r="E100" s="41"/>
    </row>
    <row r="101" spans="1:5" x14ac:dyDescent="0.2">
      <c r="A101" s="43">
        <v>5115</v>
      </c>
      <c r="B101" s="41" t="s">
        <v>284</v>
      </c>
      <c r="C101" s="141">
        <v>122779.52</v>
      </c>
      <c r="D101" s="44">
        <f t="shared" si="0"/>
        <v>1.5760801273437673E-2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0</v>
      </c>
      <c r="D103" s="112">
        <f t="shared" si="0"/>
        <v>0</v>
      </c>
      <c r="E103" s="41"/>
    </row>
    <row r="104" spans="1:5" x14ac:dyDescent="0.2">
      <c r="A104" s="43">
        <v>5121</v>
      </c>
      <c r="B104" s="41" t="s">
        <v>287</v>
      </c>
      <c r="C104" s="141">
        <v>0</v>
      </c>
      <c r="D104" s="44">
        <f t="shared" si="0"/>
        <v>0</v>
      </c>
      <c r="E104" s="41"/>
    </row>
    <row r="105" spans="1:5" x14ac:dyDescent="0.2">
      <c r="A105" s="43">
        <v>5122</v>
      </c>
      <c r="B105" s="41" t="s">
        <v>288</v>
      </c>
      <c r="C105" s="141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1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1">
        <v>0</v>
      </c>
      <c r="D109" s="44">
        <f t="shared" si="0"/>
        <v>0</v>
      </c>
      <c r="E109" s="41"/>
    </row>
    <row r="110" spans="1:5" x14ac:dyDescent="0.2">
      <c r="A110" s="43">
        <v>5127</v>
      </c>
      <c r="B110" s="41" t="s">
        <v>293</v>
      </c>
      <c r="C110" s="141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533963.34</v>
      </c>
      <c r="D113" s="112">
        <f t="shared" si="0"/>
        <v>6.854310954335896E-2</v>
      </c>
      <c r="E113" s="41"/>
    </row>
    <row r="114" spans="1:5" x14ac:dyDescent="0.2">
      <c r="A114" s="43">
        <v>5131</v>
      </c>
      <c r="B114" s="41" t="s">
        <v>297</v>
      </c>
      <c r="C114" s="141">
        <v>0</v>
      </c>
      <c r="D114" s="44">
        <f t="shared" si="0"/>
        <v>0</v>
      </c>
      <c r="E114" s="41"/>
    </row>
    <row r="115" spans="1:5" x14ac:dyDescent="0.2">
      <c r="A115" s="43">
        <v>5132</v>
      </c>
      <c r="B115" s="41" t="s">
        <v>298</v>
      </c>
      <c r="C115" s="141">
        <v>90447.31</v>
      </c>
      <c r="D115" s="44">
        <f t="shared" si="0"/>
        <v>1.1610422313322384E-2</v>
      </c>
      <c r="E115" s="41"/>
    </row>
    <row r="116" spans="1:5" x14ac:dyDescent="0.2">
      <c r="A116" s="43">
        <v>5133</v>
      </c>
      <c r="B116" s="41" t="s">
        <v>299</v>
      </c>
      <c r="C116" s="141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1">
        <v>0</v>
      </c>
      <c r="D117" s="44">
        <f t="shared" si="0"/>
        <v>0</v>
      </c>
      <c r="E117" s="41"/>
    </row>
    <row r="118" spans="1:5" x14ac:dyDescent="0.2">
      <c r="A118" s="43">
        <v>5135</v>
      </c>
      <c r="B118" s="41" t="s">
        <v>301</v>
      </c>
      <c r="C118" s="141">
        <v>338476.88</v>
      </c>
      <c r="D118" s="44">
        <f t="shared" si="0"/>
        <v>4.3449158632752519E-2</v>
      </c>
      <c r="E118" s="41"/>
    </row>
    <row r="119" spans="1:5" x14ac:dyDescent="0.2">
      <c r="A119" s="43">
        <v>5136</v>
      </c>
      <c r="B119" s="41" t="s">
        <v>302</v>
      </c>
      <c r="C119" s="141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1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1">
        <v>0</v>
      </c>
      <c r="D121" s="44">
        <f t="shared" si="0"/>
        <v>0</v>
      </c>
      <c r="E121" s="41"/>
    </row>
    <row r="122" spans="1:5" x14ac:dyDescent="0.2">
      <c r="A122" s="43">
        <v>5139</v>
      </c>
      <c r="B122" s="41" t="s">
        <v>305</v>
      </c>
      <c r="C122" s="141">
        <v>105039.15</v>
      </c>
      <c r="D122" s="44">
        <f t="shared" si="0"/>
        <v>1.3483528597284062E-2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2373097.92</v>
      </c>
      <c r="D181" s="112">
        <f t="shared" si="1"/>
        <v>0.30462673839682947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69907</v>
      </c>
      <c r="D182" s="112">
        <f t="shared" si="1"/>
        <v>8.9737305914065098E-3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69907</v>
      </c>
      <c r="D190" s="44">
        <f t="shared" si="1"/>
        <v>8.9737305914065098E-3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2303190.92</v>
      </c>
      <c r="D200" s="112">
        <f t="shared" si="1"/>
        <v>0.29565300780542297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2303190.11</v>
      </c>
      <c r="D207" s="44">
        <f t="shared" si="1"/>
        <v>0.29565290382839948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0.81</v>
      </c>
      <c r="D209" s="44">
        <f t="shared" si="1"/>
        <v>1.0397702346030116E-7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48" orientation="portrait" verticalDpi="4294967295" r:id="rId1"/>
  <rowBreaks count="1" manualBreakCount="1">
    <brk id="9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showGridLines="0" zoomScale="118" zoomScaleNormal="118" workbookViewId="0">
      <selection activeCell="F49" sqref="F4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7109375" style="14" customWidth="1"/>
    <col min="8" max="8" width="26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+IF(SUM(C9:C11)&lt;&gt;0,"","SIN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32397.68</v>
      </c>
      <c r="D15" s="143">
        <v>27476.880000000001</v>
      </c>
      <c r="E15" s="143">
        <v>505606.74</v>
      </c>
      <c r="F15" s="143">
        <v>0</v>
      </c>
      <c r="G15" s="143">
        <v>0</v>
      </c>
      <c r="H15" s="14" t="str">
        <f>+IF(SUM(C15:C16)&lt;&gt;0,"","SIN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20526.37</v>
      </c>
      <c r="D20" s="143">
        <v>20526.37</v>
      </c>
      <c r="E20" s="143">
        <v>0</v>
      </c>
      <c r="F20" s="143">
        <v>0</v>
      </c>
      <c r="G20" s="143">
        <v>0</v>
      </c>
      <c r="H20" s="14" t="str">
        <f>+IF(SUM(C20:C28)&lt;&gt;0,"","SIN INFORMACIÓN QUE REVELAR")</f>
        <v/>
      </c>
    </row>
    <row r="21" spans="1:8" x14ac:dyDescent="0.2">
      <c r="A21" s="16">
        <v>1125</v>
      </c>
      <c r="B21" s="14" t="s">
        <v>129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338476.87</v>
      </c>
      <c r="D27" s="143">
        <v>338476.87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57361.88</v>
      </c>
      <c r="E32" s="14" t="str">
        <f>+IF(SUM(C32:C37)&lt;&gt;0,"","SIN INFORMACIÓN QUE REVELAR")</f>
        <v/>
      </c>
    </row>
    <row r="33" spans="1:8" x14ac:dyDescent="0.2">
      <c r="A33" s="16">
        <v>1141</v>
      </c>
      <c r="B33" s="14" t="s">
        <v>137</v>
      </c>
      <c r="C33" s="143">
        <v>57361.88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  <c r="E41" s="14" t="str">
        <f>+IF(SUM(C41:C42)&lt;&gt;0,"","SIN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22688254.920000002</v>
      </c>
      <c r="E46" s="14" t="str">
        <f>IF(OR(C46&lt;&gt;0),"","SIN INFORMACIÓN QUE REVELAR")</f>
        <v/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+IF(SUM(C50:C52)&lt;&gt;0,"","SIN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27203626.109999999</v>
      </c>
      <c r="D56" s="143">
        <f>SUM(D57:D63)</f>
        <v>0</v>
      </c>
      <c r="E56" s="143">
        <f>SUM(E57:E63)</f>
        <v>11963538.460000001</v>
      </c>
      <c r="F56" s="143"/>
    </row>
    <row r="57" spans="1:10" x14ac:dyDescent="0.2">
      <c r="A57" s="16">
        <v>1231</v>
      </c>
      <c r="B57" s="14" t="s">
        <v>150</v>
      </c>
      <c r="C57" s="143">
        <v>462255</v>
      </c>
      <c r="D57" s="144"/>
      <c r="E57" s="144"/>
      <c r="F57" s="143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  <c r="F58" s="143"/>
    </row>
    <row r="59" spans="1:10" x14ac:dyDescent="0.2">
      <c r="A59" s="16">
        <v>1233</v>
      </c>
      <c r="B59" s="14" t="s">
        <v>152</v>
      </c>
      <c r="C59" s="143">
        <v>9795385.0899999999</v>
      </c>
      <c r="D59" s="143">
        <v>0</v>
      </c>
      <c r="E59" s="143">
        <v>5981769.2300000004</v>
      </c>
      <c r="F59" s="143"/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  <c r="F60" s="143"/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  <c r="F61" s="143"/>
    </row>
    <row r="62" spans="1:10" x14ac:dyDescent="0.2">
      <c r="A62" s="16">
        <v>1236</v>
      </c>
      <c r="B62" s="14" t="s">
        <v>155</v>
      </c>
      <c r="C62" s="143">
        <v>16945986.02</v>
      </c>
      <c r="D62" s="143">
        <v>0</v>
      </c>
      <c r="E62" s="143">
        <v>0</v>
      </c>
      <c r="F62" s="143"/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5981769.2300000004</v>
      </c>
      <c r="F63" s="143"/>
    </row>
    <row r="64" spans="1:10" x14ac:dyDescent="0.2">
      <c r="A64" s="16">
        <v>1240</v>
      </c>
      <c r="B64" s="14" t="s">
        <v>157</v>
      </c>
      <c r="C64" s="143">
        <f>SUM(C65:C72)</f>
        <v>154109774.19999999</v>
      </c>
      <c r="D64" s="143">
        <f t="shared" ref="D64:E64" si="0">SUM(D65:D72)</f>
        <v>0</v>
      </c>
      <c r="E64" s="143">
        <f t="shared" si="0"/>
        <v>58807635.219999999</v>
      </c>
      <c r="F64" s="143"/>
    </row>
    <row r="65" spans="1:9" x14ac:dyDescent="0.2">
      <c r="A65" s="16">
        <v>1241</v>
      </c>
      <c r="B65" s="14" t="s">
        <v>158</v>
      </c>
      <c r="C65" s="143">
        <v>19623712.260000002</v>
      </c>
      <c r="D65" s="143">
        <v>0</v>
      </c>
      <c r="E65" s="143">
        <v>28689595.640000001</v>
      </c>
      <c r="F65" s="143"/>
    </row>
    <row r="66" spans="1:9" x14ac:dyDescent="0.2">
      <c r="A66" s="16">
        <v>1242</v>
      </c>
      <c r="B66" s="14" t="s">
        <v>159</v>
      </c>
      <c r="C66" s="143">
        <v>8758858.9299999997</v>
      </c>
      <c r="D66" s="143">
        <v>0</v>
      </c>
      <c r="E66" s="143">
        <v>8445818.8200000003</v>
      </c>
      <c r="F66" s="143"/>
    </row>
    <row r="67" spans="1:9" x14ac:dyDescent="0.2">
      <c r="A67" s="16">
        <v>1243</v>
      </c>
      <c r="B67" s="14" t="s">
        <v>160</v>
      </c>
      <c r="C67" s="143">
        <v>515506.36</v>
      </c>
      <c r="D67" s="143">
        <v>0</v>
      </c>
      <c r="E67" s="143">
        <v>446289.36</v>
      </c>
      <c r="F67" s="143"/>
    </row>
    <row r="68" spans="1:9" x14ac:dyDescent="0.2">
      <c r="A68" s="16">
        <v>1244</v>
      </c>
      <c r="B68" s="14" t="s">
        <v>161</v>
      </c>
      <c r="C68" s="143">
        <v>15425722.91</v>
      </c>
      <c r="D68" s="143">
        <v>0</v>
      </c>
      <c r="E68" s="143">
        <v>11124759.51</v>
      </c>
      <c r="F68" s="143"/>
    </row>
    <row r="69" spans="1:9" x14ac:dyDescent="0.2">
      <c r="A69" s="16">
        <v>1245</v>
      </c>
      <c r="B69" s="14" t="s">
        <v>162</v>
      </c>
      <c r="C69" s="143">
        <v>158850.60999999999</v>
      </c>
      <c r="D69" s="143">
        <v>0</v>
      </c>
      <c r="E69" s="143">
        <v>158850.60999999999</v>
      </c>
      <c r="F69" s="143"/>
    </row>
    <row r="70" spans="1:9" x14ac:dyDescent="0.2">
      <c r="A70" s="16">
        <v>1246</v>
      </c>
      <c r="B70" s="14" t="s">
        <v>163</v>
      </c>
      <c r="C70" s="143">
        <v>11770909.02</v>
      </c>
      <c r="D70" s="143">
        <v>0</v>
      </c>
      <c r="E70" s="143">
        <v>9942321.2799999993</v>
      </c>
      <c r="F70" s="143"/>
    </row>
    <row r="71" spans="1:9" x14ac:dyDescent="0.2">
      <c r="A71" s="16">
        <v>1247</v>
      </c>
      <c r="B71" s="14" t="s">
        <v>164</v>
      </c>
      <c r="C71" s="143">
        <v>97856214.109999999</v>
      </c>
      <c r="D71" s="143">
        <v>0</v>
      </c>
      <c r="E71" s="143">
        <v>0</v>
      </c>
      <c r="F71" s="143"/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0</v>
      </c>
      <c r="D76" s="143">
        <f>SUM(D77:D81)</f>
        <v>0</v>
      </c>
      <c r="E76" s="143">
        <f>SUM(E77:E81)</f>
        <v>0</v>
      </c>
      <c r="F76" s="14" t="str">
        <f>+IF(SUM(C76:C88)&lt;&gt;0,"","SIN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0</v>
      </c>
      <c r="D80" s="143">
        <v>0</v>
      </c>
      <c r="E80" s="143">
        <v>0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+IF(SUM(C92:C94)&lt;&gt;0,"","SIN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17874</v>
      </c>
      <c r="E98" s="14" t="str">
        <f>+IF(SUM(C98:C106)&lt;&gt;0,"","SIN INFORMACIÓN QUE REVELAR")</f>
        <v/>
      </c>
    </row>
    <row r="99" spans="1:8" x14ac:dyDescent="0.2">
      <c r="A99" s="16">
        <v>1191</v>
      </c>
      <c r="B99" s="14" t="s">
        <v>485</v>
      </c>
      <c r="C99" s="143">
        <v>17874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767310.31</v>
      </c>
      <c r="D110" s="143">
        <f>SUM(D111:D119)</f>
        <v>767310.31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+IF(SUM(C110:C123)&lt;&gt;0,"","SIN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19303.45</v>
      </c>
      <c r="D111" s="143">
        <f>C111</f>
        <v>19303.45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0</v>
      </c>
      <c r="D112" s="143">
        <f t="shared" ref="D112:D119" si="1">C112</f>
        <v>0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88506.9</v>
      </c>
      <c r="D114" s="143">
        <f t="shared" si="1"/>
        <v>88506.9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81820.3</v>
      </c>
      <c r="D117" s="143">
        <f t="shared" si="1"/>
        <v>81820.3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577679.66</v>
      </c>
      <c r="D119" s="143">
        <f t="shared" si="1"/>
        <v>577679.66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+IF(SUM(C127:C140)&lt;&gt;0,"","SIN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+IF(SUM(C144:C151)&lt;&gt;0,"","SIN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+IF(SUM(C155:C163)&lt;&gt;0,"","SIN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 t="str">
        <f>+IF(SUM(C167:C170)&lt;&gt;0,"","SIN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showGridLines="0" zoomScaleNormal="100" workbookViewId="0">
      <selection activeCell="D33" sqref="D33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7109375" style="22" customWidth="1"/>
    <col min="5" max="5" width="24.28515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164366478.38999999</v>
      </c>
      <c r="E9" s="22" t="str">
        <f>+IF(SUM(C9:C11)&lt;&gt;0,"","SIN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6515616.6399999997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-1609683.11</v>
      </c>
      <c r="E15" s="22" t="str">
        <f>+IF(SUM(C15:C29)&lt;&gt;0,"","SIN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16067572.23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showGridLines="0" topLeftCell="A124" zoomScaleNormal="100" workbookViewId="0">
      <selection activeCell="E166" sqref="E166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24.28515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223.64</v>
      </c>
      <c r="D9" s="146">
        <v>223.64</v>
      </c>
      <c r="E9" s="22" t="str">
        <f>+IF(SUM(C9:C16)&lt;&gt;0,"","SIN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46428183.240000002</v>
      </c>
      <c r="D10" s="146">
        <v>69647855.159999996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46428406.880000003</v>
      </c>
      <c r="D16" s="147">
        <f>SUM(D9:D15)</f>
        <v>69648078.799999997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535987.47</v>
      </c>
      <c r="D21" s="147">
        <f>SUM(D22:D28)</f>
        <v>36617067.700000003</v>
      </c>
      <c r="E21" s="22" t="str">
        <f>+IF(SUM(C21:C44)&lt;&gt;0,"","SIN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535987.47</v>
      </c>
      <c r="D27" s="146">
        <v>36617067.700000003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11294.11</v>
      </c>
      <c r="D29" s="147">
        <f>SUM(D30:D37)</f>
        <v>6053947.0499999998</v>
      </c>
    </row>
    <row r="30" spans="1:5" x14ac:dyDescent="0.2">
      <c r="A30" s="26">
        <v>1241</v>
      </c>
      <c r="B30" s="22" t="s">
        <v>158</v>
      </c>
      <c r="C30" s="146">
        <v>11294.11</v>
      </c>
      <c r="D30" s="146">
        <v>570629.39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18883.87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0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5035274.6399999997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38484.75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390674.4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547281.57999999996</v>
      </c>
      <c r="D44" s="147">
        <f>D21+D29+D38</f>
        <v>42671014.75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-1609683.11</v>
      </c>
      <c r="D48" s="147">
        <v>9739857.8699999992</v>
      </c>
      <c r="E48" s="22" t="str">
        <f>+IF(SUM(C48:C145)&lt;&gt;0,"","SIN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2373097.92</v>
      </c>
      <c r="D49" s="147">
        <f>D54+D66+D94+D97+D50</f>
        <v>22701255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2373097.92</v>
      </c>
      <c r="D66" s="147">
        <f>D67+D76+D79+D85</f>
        <v>21223899.210000001</v>
      </c>
    </row>
    <row r="67" spans="1:4" x14ac:dyDescent="0.2">
      <c r="A67" s="26">
        <v>5510</v>
      </c>
      <c r="B67" s="22" t="s">
        <v>358</v>
      </c>
      <c r="C67" s="146">
        <f>SUM(C68:C75)</f>
        <v>69907</v>
      </c>
      <c r="D67" s="146">
        <f>SUM(D68:D75)</f>
        <v>3703567.15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301107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2775341.73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0</v>
      </c>
    </row>
    <row r="75" spans="1:4" x14ac:dyDescent="0.2">
      <c r="A75" s="26">
        <v>5518</v>
      </c>
      <c r="B75" s="22" t="s">
        <v>41</v>
      </c>
      <c r="C75" s="146">
        <v>69907</v>
      </c>
      <c r="D75" s="146">
        <v>627118.42000000004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2303190.92</v>
      </c>
      <c r="D85" s="146">
        <f>SUM(D86:D93)</f>
        <v>17520332.060000002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2303190.11</v>
      </c>
      <c r="D92" s="146">
        <v>17520335.710000001</v>
      </c>
    </row>
    <row r="93" spans="1:4" x14ac:dyDescent="0.2">
      <c r="A93" s="26">
        <v>5599</v>
      </c>
      <c r="B93" s="22" t="s">
        <v>381</v>
      </c>
      <c r="C93" s="146">
        <v>0.81</v>
      </c>
      <c r="D93" s="146">
        <v>-3.65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0</v>
      </c>
      <c r="D97" s="147">
        <f>SUM(D98:D102)</f>
        <v>1477355.79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107034.75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1362126.73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8194.31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36812093.880000003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36812093.880000003</v>
      </c>
    </row>
    <row r="105" spans="1:4" x14ac:dyDescent="0.2">
      <c r="A105" s="98"/>
      <c r="B105" s="101" t="s">
        <v>542</v>
      </c>
      <c r="C105" s="154">
        <v>0</v>
      </c>
      <c r="D105" s="154">
        <v>36812093.880000003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30904.799999999999</v>
      </c>
      <c r="D112" s="150">
        <f>+D113+D135</f>
        <v>22400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30904.799999999999</v>
      </c>
      <c r="D135" s="147">
        <f>SUM(D136:D144)</f>
        <v>22400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22400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30904.799999999999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732510.00999999978</v>
      </c>
      <c r="D145" s="147">
        <f>D48+D49+D103-D109-D112</f>
        <v>69230806.75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workbookViewId="0">
      <selection activeCell="B24" sqref="B24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6180499.5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6180499.5</v>
      </c>
    </row>
    <row r="23" spans="1:3" x14ac:dyDescent="0.2">
      <c r="B23" s="30" t="s">
        <v>604</v>
      </c>
    </row>
    <row r="24" spans="1:3" x14ac:dyDescent="0.2">
      <c r="B24" s="30" t="s">
        <v>605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3"/>
  <sheetViews>
    <sheetView showGridLines="0" tabSelected="1" zoomScaleNormal="100" workbookViewId="0">
      <selection activeCell="F39" sqref="F39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5964366.2699999996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547281.57999999996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11294.11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535987.47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2373097.92</v>
      </c>
    </row>
    <row r="32" spans="1:3" x14ac:dyDescent="0.2">
      <c r="A32" s="76" t="s">
        <v>470</v>
      </c>
      <c r="B32" s="63" t="s">
        <v>358</v>
      </c>
      <c r="C32" s="93">
        <v>69907</v>
      </c>
    </row>
    <row r="33" spans="1:5" x14ac:dyDescent="0.2">
      <c r="A33" s="76" t="s">
        <v>471</v>
      </c>
      <c r="B33" s="63" t="s">
        <v>40</v>
      </c>
      <c r="C33" s="93">
        <v>0</v>
      </c>
    </row>
    <row r="34" spans="1:5" x14ac:dyDescent="0.2">
      <c r="A34" s="76" t="s">
        <v>472</v>
      </c>
      <c r="B34" s="63" t="s">
        <v>368</v>
      </c>
      <c r="C34" s="93">
        <v>0</v>
      </c>
    </row>
    <row r="35" spans="1:5" x14ac:dyDescent="0.2">
      <c r="A35" s="76" t="s">
        <v>473</v>
      </c>
      <c r="B35" s="63" t="s">
        <v>374</v>
      </c>
      <c r="C35" s="93">
        <v>2303190.92</v>
      </c>
    </row>
    <row r="36" spans="1:5" x14ac:dyDescent="0.2">
      <c r="A36" s="76" t="s">
        <v>474</v>
      </c>
      <c r="B36" s="63" t="s">
        <v>382</v>
      </c>
      <c r="C36" s="93">
        <v>0</v>
      </c>
    </row>
    <row r="37" spans="1:5" x14ac:dyDescent="0.2">
      <c r="A37" s="76" t="s">
        <v>551</v>
      </c>
      <c r="B37" s="63" t="s">
        <v>599</v>
      </c>
      <c r="C37" s="93">
        <v>0</v>
      </c>
    </row>
    <row r="38" spans="1:5" x14ac:dyDescent="0.2">
      <c r="A38" s="76" t="s">
        <v>552</v>
      </c>
      <c r="B38" s="71" t="s">
        <v>475</v>
      </c>
      <c r="C38" s="95">
        <v>0</v>
      </c>
    </row>
    <row r="39" spans="1:5" x14ac:dyDescent="0.2">
      <c r="A39" s="64"/>
      <c r="B39" s="67"/>
      <c r="C39" s="68"/>
    </row>
    <row r="40" spans="1:5" x14ac:dyDescent="0.2">
      <c r="A40" s="69" t="s">
        <v>550</v>
      </c>
      <c r="B40" s="45"/>
      <c r="C40" s="88">
        <f>C6-C8+C31</f>
        <v>7790182.6099999994</v>
      </c>
      <c r="E40" s="161"/>
    </row>
    <row r="42" spans="1:5" x14ac:dyDescent="0.2">
      <c r="B42" s="30" t="s">
        <v>604</v>
      </c>
    </row>
    <row r="43" spans="1:5" x14ac:dyDescent="0.2">
      <c r="B43" s="30" t="s">
        <v>605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showGridLines="0" zoomScale="78" zoomScaleNormal="78" workbookViewId="0">
      <selection activeCell="H40" sqref="H40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4.28515625" style="22" bestFit="1" customWidth="1"/>
    <col min="8" max="10" width="20.285156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+IF(SUM(C10:C35)&lt;&gt;0,"","SIN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8178854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-22662379.620000001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20664025.120000001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-30904.799999999999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-6149594.7000000002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-8178854</v>
      </c>
    </row>
    <row r="51" spans="1:3" x14ac:dyDescent="0.2">
      <c r="A51" s="22">
        <v>8220</v>
      </c>
      <c r="B51" s="103" t="s">
        <v>46</v>
      </c>
      <c r="C51" s="160">
        <v>20992497.170000002</v>
      </c>
    </row>
    <row r="52" spans="1:3" x14ac:dyDescent="0.2">
      <c r="A52" s="22">
        <v>8230</v>
      </c>
      <c r="B52" s="103" t="s">
        <v>600</v>
      </c>
      <c r="C52" s="160">
        <v>-19118746.940000001</v>
      </c>
    </row>
    <row r="53" spans="1:3" x14ac:dyDescent="0.2">
      <c r="A53" s="22">
        <v>8240</v>
      </c>
      <c r="B53" s="103" t="s">
        <v>45</v>
      </c>
      <c r="C53" s="160">
        <v>340737.5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5964366.2699999996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35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2025-04-28T22:33:41Z</cp:lastPrinted>
  <dcterms:created xsi:type="dcterms:W3CDTF">2012-12-11T20:36:24Z</dcterms:created>
  <dcterms:modified xsi:type="dcterms:W3CDTF">2025-05-07T18:50:34Z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