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IR" sheetId="35" r:id="rId2"/>
  </sheets>
  <definedNames>
    <definedName name="_xlnm.Print_Area" localSheetId="1">IR!$B$1:$Y$207</definedName>
    <definedName name="_xlnm.Print_Titles" localSheetId="1">IR!$7:$8</definedName>
  </definedNames>
  <calcPr calcId="145621" concurrentCalc="0"/>
</workbook>
</file>

<file path=xl/calcChain.xml><?xml version="1.0" encoding="utf-8"?>
<calcChain xmlns="http://schemas.openxmlformats.org/spreadsheetml/2006/main">
  <c r="V156" i="35" l="1"/>
  <c r="V157" i="35"/>
  <c r="W159" i="35"/>
  <c r="V159" i="35"/>
  <c r="V160" i="35"/>
  <c r="Y161" i="35"/>
  <c r="T161" i="35"/>
  <c r="W142" i="35"/>
  <c r="R178" i="35"/>
  <c r="R130" i="35"/>
  <c r="R73" i="35"/>
  <c r="R67" i="35"/>
  <c r="R84" i="35"/>
  <c r="R46" i="35"/>
  <c r="R20" i="35"/>
  <c r="S135" i="35"/>
  <c r="T135" i="35"/>
  <c r="S136" i="35"/>
  <c r="T136" i="35"/>
  <c r="T158" i="35"/>
  <c r="W137" i="35"/>
  <c r="W141" i="35"/>
  <c r="W140" i="35"/>
  <c r="Y140" i="35"/>
  <c r="W149" i="35"/>
  <c r="W167" i="35"/>
  <c r="W156" i="35"/>
  <c r="W165" i="35"/>
  <c r="W163" i="35"/>
  <c r="W160" i="35"/>
  <c r="W169" i="35"/>
  <c r="W175" i="35"/>
  <c r="W171" i="35"/>
  <c r="W176" i="35"/>
  <c r="W130" i="35"/>
  <c r="X130" i="35"/>
  <c r="V138" i="35"/>
  <c r="V137" i="35"/>
  <c r="V140" i="35"/>
  <c r="V149" i="35"/>
  <c r="V167" i="35"/>
  <c r="V130" i="35"/>
  <c r="V163" i="35"/>
  <c r="V169" i="35"/>
  <c r="V171" i="35"/>
  <c r="V176" i="35"/>
  <c r="U137" i="35"/>
  <c r="U140" i="35"/>
  <c r="U149" i="35"/>
  <c r="U167" i="35"/>
  <c r="U156" i="35"/>
  <c r="U163" i="35"/>
  <c r="U159" i="35"/>
  <c r="U169" i="35"/>
  <c r="U171" i="35"/>
  <c r="U176" i="35"/>
  <c r="U130" i="35"/>
  <c r="W20" i="35"/>
  <c r="W52" i="35"/>
  <c r="W67" i="35"/>
  <c r="W73" i="35"/>
  <c r="W84" i="35"/>
  <c r="W95" i="35"/>
  <c r="W178" i="35"/>
  <c r="W196" i="35"/>
  <c r="W46" i="35"/>
  <c r="W9" i="35"/>
  <c r="W201" i="35"/>
  <c r="Y176" i="35"/>
  <c r="Y177" i="35"/>
  <c r="T177" i="35"/>
  <c r="U178" i="35"/>
  <c r="V20" i="35"/>
  <c r="V52" i="35"/>
  <c r="V67" i="35"/>
  <c r="V73" i="35"/>
  <c r="V84" i="35"/>
  <c r="V95" i="35"/>
  <c r="V178" i="35"/>
  <c r="V196" i="35"/>
  <c r="V46" i="35"/>
  <c r="U20" i="35"/>
  <c r="U52" i="35"/>
  <c r="U67" i="35"/>
  <c r="U73" i="35"/>
  <c r="U84" i="35"/>
  <c r="U95" i="35"/>
  <c r="U196" i="35"/>
  <c r="U46" i="35"/>
  <c r="U9" i="35"/>
  <c r="Q178" i="35"/>
  <c r="P178" i="35"/>
  <c r="Y173" i="35"/>
  <c r="T173" i="35"/>
  <c r="T178" i="35"/>
  <c r="S178" i="35"/>
  <c r="X171" i="35"/>
  <c r="Y166" i="35"/>
  <c r="T166" i="35"/>
  <c r="X149" i="35"/>
  <c r="X146" i="35"/>
  <c r="X145" i="35"/>
  <c r="X144" i="35"/>
  <c r="X139" i="35"/>
  <c r="X138" i="35"/>
  <c r="Y148" i="35"/>
  <c r="Y147" i="35"/>
  <c r="Y146" i="35"/>
  <c r="Y145" i="35"/>
  <c r="Y144" i="35"/>
  <c r="X137" i="35"/>
  <c r="T18" i="35"/>
  <c r="S18" i="35"/>
  <c r="Q14" i="35"/>
  <c r="P14" i="35"/>
  <c r="Q12" i="35"/>
  <c r="P12" i="35"/>
  <c r="Y155" i="35"/>
  <c r="T155" i="35"/>
  <c r="Y154" i="35"/>
  <c r="T154" i="35"/>
  <c r="Y153" i="35"/>
  <c r="T153" i="35"/>
  <c r="Y152" i="35"/>
  <c r="T152" i="35"/>
  <c r="Y151" i="35"/>
  <c r="T151" i="35"/>
  <c r="Y175" i="35"/>
  <c r="T175" i="35"/>
  <c r="Y174" i="35"/>
  <c r="T174" i="35"/>
  <c r="S170" i="35"/>
  <c r="S194" i="35"/>
  <c r="S192" i="35"/>
  <c r="S189" i="35"/>
  <c r="S139" i="35"/>
  <c r="Q73" i="35"/>
  <c r="P73" i="35"/>
  <c r="T146" i="35"/>
  <c r="T145" i="35"/>
  <c r="T144" i="35"/>
  <c r="T107" i="35"/>
  <c r="S107" i="35"/>
  <c r="T57" i="35"/>
  <c r="S57" i="35"/>
  <c r="T30" i="35"/>
  <c r="S30" i="35"/>
  <c r="T198" i="35"/>
  <c r="S198" i="35"/>
  <c r="T101" i="35"/>
  <c r="S101" i="35"/>
  <c r="S74" i="35"/>
  <c r="T74" i="35"/>
  <c r="R196" i="35"/>
  <c r="Q84" i="35"/>
  <c r="P84" i="35"/>
  <c r="Q67" i="35"/>
  <c r="P67" i="35"/>
  <c r="P52" i="35"/>
  <c r="Q46" i="35"/>
  <c r="P46" i="35"/>
  <c r="Q196" i="35"/>
  <c r="P196" i="35"/>
  <c r="Q130" i="35"/>
  <c r="P130" i="35"/>
  <c r="Q90" i="35"/>
  <c r="P90" i="35"/>
  <c r="Q20" i="35"/>
  <c r="P20" i="35"/>
  <c r="Q10" i="35"/>
  <c r="P10" i="35"/>
  <c r="Q9" i="35"/>
  <c r="P9" i="35"/>
  <c r="S73" i="35"/>
  <c r="T73" i="35"/>
  <c r="T194" i="35"/>
  <c r="S195" i="35"/>
  <c r="S46" i="35"/>
  <c r="Y172" i="35"/>
  <c r="T172" i="35"/>
  <c r="Y171" i="35"/>
  <c r="T117" i="35"/>
  <c r="T118" i="35"/>
  <c r="T119" i="35"/>
  <c r="T120" i="35"/>
  <c r="T116" i="35"/>
  <c r="S120" i="35"/>
  <c r="S119" i="35"/>
  <c r="S118" i="35"/>
  <c r="S117" i="35"/>
  <c r="S116" i="35"/>
  <c r="S115" i="35"/>
  <c r="Y139" i="35"/>
  <c r="Y138" i="35"/>
  <c r="T139" i="35"/>
  <c r="Y170" i="35"/>
  <c r="T170" i="35"/>
  <c r="T147" i="35"/>
  <c r="T148" i="35"/>
  <c r="Y169" i="35"/>
  <c r="S138" i="35"/>
  <c r="T138" i="35"/>
  <c r="Y160" i="35"/>
  <c r="T160" i="35"/>
  <c r="Y162" i="35"/>
  <c r="T162" i="35"/>
  <c r="Y159" i="35"/>
  <c r="Y46" i="35"/>
  <c r="X46" i="35"/>
  <c r="T43" i="35"/>
  <c r="S43" i="35"/>
  <c r="Y165" i="35"/>
  <c r="Y164" i="35"/>
  <c r="S97" i="35"/>
  <c r="T97" i="35"/>
  <c r="T165" i="35"/>
  <c r="T123" i="35"/>
  <c r="S123" i="35"/>
  <c r="T106" i="35"/>
  <c r="S106" i="35"/>
  <c r="S25" i="35"/>
  <c r="T25" i="35"/>
  <c r="S183" i="35"/>
  <c r="S184" i="35"/>
  <c r="S77" i="35"/>
  <c r="T77" i="35"/>
  <c r="T76" i="35"/>
  <c r="S76" i="35"/>
  <c r="T69" i="35"/>
  <c r="S69" i="35"/>
  <c r="S14" i="35"/>
  <c r="S96" i="35"/>
  <c r="S95" i="35"/>
  <c r="S67" i="35"/>
  <c r="S90" i="35"/>
  <c r="Q52" i="35"/>
  <c r="S84" i="35"/>
  <c r="T164" i="35"/>
  <c r="T195" i="35"/>
  <c r="T108" i="35"/>
  <c r="S108" i="35"/>
  <c r="S131" i="35"/>
  <c r="T131" i="35"/>
  <c r="T103" i="35"/>
  <c r="S103" i="35"/>
  <c r="S102" i="35"/>
  <c r="T102" i="35"/>
  <c r="S100" i="35"/>
  <c r="T100" i="35"/>
  <c r="T99" i="35"/>
  <c r="S99" i="35"/>
  <c r="T98" i="35"/>
  <c r="S98" i="35"/>
  <c r="T91" i="35"/>
  <c r="S91" i="35"/>
  <c r="T134" i="35"/>
  <c r="S134" i="35"/>
  <c r="S45" i="35"/>
  <c r="S44" i="35"/>
  <c r="T192" i="35"/>
  <c r="T189" i="35"/>
  <c r="T184" i="35"/>
  <c r="T181" i="35"/>
  <c r="T54" i="35"/>
  <c r="S54" i="35"/>
  <c r="T59" i="35"/>
  <c r="S59" i="35"/>
  <c r="T22" i="35"/>
  <c r="S22" i="35"/>
  <c r="T27" i="35"/>
  <c r="S27" i="35"/>
  <c r="T36" i="35"/>
  <c r="S36" i="35"/>
  <c r="S130" i="35"/>
  <c r="T130" i="35"/>
  <c r="S20" i="35"/>
  <c r="T20" i="35"/>
  <c r="T105" i="35"/>
  <c r="T28" i="35"/>
  <c r="S28" i="35"/>
  <c r="T96" i="35"/>
  <c r="T45" i="35"/>
  <c r="T44" i="35"/>
  <c r="T95" i="35"/>
  <c r="T67" i="35"/>
  <c r="T90" i="35"/>
  <c r="T52" i="35"/>
  <c r="T84" i="35"/>
  <c r="T46" i="35"/>
  <c r="Y163" i="35"/>
  <c r="T115" i="35"/>
  <c r="Y114" i="35"/>
  <c r="V10" i="35"/>
  <c r="T157" i="35"/>
  <c r="Y142" i="35"/>
  <c r="T142" i="35"/>
  <c r="Y168" i="35"/>
  <c r="T168" i="35"/>
  <c r="Y150" i="35"/>
  <c r="T150" i="35"/>
  <c r="Y143" i="35"/>
  <c r="Y141" i="35"/>
  <c r="T143" i="35"/>
  <c r="T141" i="35"/>
  <c r="T66" i="35"/>
  <c r="S66" i="35"/>
  <c r="S110" i="35"/>
  <c r="T110" i="35"/>
  <c r="S132" i="35"/>
  <c r="T132" i="35"/>
  <c r="T62" i="35"/>
  <c r="S62" i="35"/>
  <c r="S83" i="35"/>
  <c r="T83" i="35"/>
  <c r="T199" i="35"/>
  <c r="S199" i="35"/>
  <c r="Y197" i="35"/>
  <c r="X197" i="35"/>
  <c r="T196" i="35"/>
  <c r="S196" i="35"/>
  <c r="Y193" i="35"/>
  <c r="X193" i="35"/>
  <c r="T191" i="35"/>
  <c r="S191" i="35"/>
  <c r="Y190" i="35"/>
  <c r="X190" i="35"/>
  <c r="T188" i="35"/>
  <c r="S188" i="35"/>
  <c r="Y187" i="35"/>
  <c r="X187" i="35"/>
  <c r="T186" i="35"/>
  <c r="S186" i="35"/>
  <c r="Y185" i="35"/>
  <c r="X185" i="35"/>
  <c r="T183" i="35"/>
  <c r="Y182" i="35"/>
  <c r="X182" i="35"/>
  <c r="T180" i="35"/>
  <c r="S180" i="35"/>
  <c r="Y179" i="35"/>
  <c r="X179" i="35"/>
  <c r="Y137" i="35"/>
  <c r="Y133" i="35"/>
  <c r="X133" i="35"/>
  <c r="T129" i="35"/>
  <c r="S129" i="35"/>
  <c r="T128" i="35"/>
  <c r="S128" i="35"/>
  <c r="Y127" i="35"/>
  <c r="X127" i="35"/>
  <c r="T126" i="35"/>
  <c r="S126" i="35"/>
  <c r="T125" i="35"/>
  <c r="S125" i="35"/>
  <c r="Y124" i="35"/>
  <c r="T122" i="35"/>
  <c r="S122" i="35"/>
  <c r="Y121" i="35"/>
  <c r="X121" i="35"/>
  <c r="T113" i="35"/>
  <c r="S113" i="35"/>
  <c r="T112" i="35"/>
  <c r="S112" i="35"/>
  <c r="Y111" i="35"/>
  <c r="X111" i="35"/>
  <c r="Y109" i="35"/>
  <c r="X109" i="35"/>
  <c r="Y104" i="35"/>
  <c r="X104" i="35"/>
  <c r="T94" i="35"/>
  <c r="S94" i="35"/>
  <c r="T93" i="35"/>
  <c r="S93" i="35"/>
  <c r="T92" i="35"/>
  <c r="S92" i="35"/>
  <c r="Y89" i="35"/>
  <c r="X89" i="35"/>
  <c r="T88" i="35"/>
  <c r="S88" i="35"/>
  <c r="T87" i="35"/>
  <c r="S87" i="35"/>
  <c r="Y86" i="35"/>
  <c r="X86" i="35"/>
  <c r="T85" i="35"/>
  <c r="S85" i="35"/>
  <c r="T82" i="35"/>
  <c r="S82" i="35"/>
  <c r="Y81" i="35"/>
  <c r="X81" i="35"/>
  <c r="T80" i="35"/>
  <c r="S80" i="35"/>
  <c r="T79" i="35"/>
  <c r="S79" i="35"/>
  <c r="Y78" i="35"/>
  <c r="X78" i="35"/>
  <c r="Y75" i="35"/>
  <c r="X75" i="35"/>
  <c r="W10" i="35"/>
  <c r="T72" i="35"/>
  <c r="S72" i="35"/>
  <c r="T71" i="35"/>
  <c r="S71" i="35"/>
  <c r="T70" i="35"/>
  <c r="S70" i="35"/>
  <c r="Y68" i="35"/>
  <c r="X68" i="35"/>
  <c r="Y65" i="35"/>
  <c r="X65" i="35"/>
  <c r="T64" i="35"/>
  <c r="S64" i="35"/>
  <c r="T63" i="35"/>
  <c r="S63" i="35"/>
  <c r="T61" i="35"/>
  <c r="S61" i="35"/>
  <c r="T60" i="35"/>
  <c r="S60" i="35"/>
  <c r="Y58" i="35"/>
  <c r="X58" i="35"/>
  <c r="T56" i="35"/>
  <c r="S56" i="35"/>
  <c r="T55" i="35"/>
  <c r="S55" i="35"/>
  <c r="Y53" i="35"/>
  <c r="X53" i="35"/>
  <c r="T51" i="35"/>
  <c r="S51" i="35"/>
  <c r="T50" i="35"/>
  <c r="S50" i="35"/>
  <c r="T49" i="35"/>
  <c r="S49" i="35"/>
  <c r="T48" i="35"/>
  <c r="S48" i="35"/>
  <c r="Y47" i="35"/>
  <c r="X47" i="35"/>
  <c r="T42" i="35"/>
  <c r="S42" i="35"/>
  <c r="T41" i="35"/>
  <c r="S41" i="35"/>
  <c r="Y40" i="35"/>
  <c r="X40" i="35"/>
  <c r="T39" i="35"/>
  <c r="S39" i="35"/>
  <c r="T38" i="35"/>
  <c r="S38" i="35"/>
  <c r="T37" i="35"/>
  <c r="S37" i="35"/>
  <c r="Y35" i="35"/>
  <c r="X35" i="35"/>
  <c r="T34" i="35"/>
  <c r="S34" i="35"/>
  <c r="Y33" i="35"/>
  <c r="X33" i="35"/>
  <c r="T32" i="35"/>
  <c r="S32" i="35"/>
  <c r="T31" i="35"/>
  <c r="S31" i="35"/>
  <c r="T29" i="35"/>
  <c r="S29" i="35"/>
  <c r="Y26" i="35"/>
  <c r="X26" i="35"/>
  <c r="T24" i="35"/>
  <c r="S24" i="35"/>
  <c r="T23" i="35"/>
  <c r="S23" i="35"/>
  <c r="Y21" i="35"/>
  <c r="X21" i="35"/>
  <c r="T19" i="35"/>
  <c r="S19" i="35"/>
  <c r="T17" i="35"/>
  <c r="S17" i="35"/>
  <c r="T16" i="35"/>
  <c r="S16" i="35"/>
  <c r="Y15" i="35"/>
  <c r="X15" i="35"/>
  <c r="T14" i="35"/>
  <c r="T13" i="35"/>
  <c r="S13" i="35"/>
  <c r="T12" i="35"/>
  <c r="S12" i="35"/>
  <c r="Y11" i="35"/>
  <c r="X11" i="35"/>
  <c r="U10" i="35"/>
  <c r="S10" i="35"/>
  <c r="T9" i="35"/>
  <c r="S9" i="35"/>
  <c r="T10" i="35"/>
  <c r="X124" i="35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X178" i="35"/>
  <c r="X84" i="35"/>
  <c r="X196" i="35"/>
  <c r="Y67" i="35"/>
  <c r="X52" i="35"/>
  <c r="X67" i="35"/>
  <c r="U201" i="35"/>
  <c r="Y167" i="35"/>
  <c r="Y196" i="35"/>
  <c r="Y52" i="35"/>
  <c r="E126" i="3"/>
  <c r="Y73" i="35"/>
  <c r="E119" i="3"/>
  <c r="E138" i="3"/>
  <c r="E196" i="3"/>
  <c r="E132" i="3"/>
  <c r="Y20" i="35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Y178" i="35"/>
  <c r="X95" i="35"/>
  <c r="Y84" i="35"/>
  <c r="E159" i="3"/>
  <c r="E160" i="3"/>
  <c r="E175" i="3"/>
  <c r="E151" i="3"/>
  <c r="Y149" i="35"/>
  <c r="Y95" i="35"/>
  <c r="X10" i="35"/>
  <c r="Y10" i="35"/>
  <c r="X73" i="35"/>
  <c r="X20" i="35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  <c r="V9" i="35"/>
  <c r="V201" i="35"/>
  <c r="Y130" i="35"/>
  <c r="X9" i="35"/>
  <c r="Y9" i="35"/>
</calcChain>
</file>

<file path=xl/sharedStrings.xml><?xml version="1.0" encoding="utf-8"?>
<sst xmlns="http://schemas.openxmlformats.org/spreadsheetml/2006/main" count="2629" uniqueCount="485">
  <si>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</si>
  <si>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</si>
  <si>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</si>
  <si>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</si>
  <si>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</si>
  <si>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</si>
  <si>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</si>
  <si>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</si>
  <si>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</si>
  <si>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</si>
  <si>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</si>
  <si>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</si>
  <si>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</si>
  <si>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</si>
  <si>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</si>
  <si>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</si>
  <si>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</si>
  <si>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</si>
  <si>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</si>
  <si>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</si>
  <si>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</si>
  <si>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</si>
  <si>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</si>
  <si>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</si>
  <si>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</si>
  <si>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</si>
  <si>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</si>
  <si>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</si>
  <si>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</si>
  <si>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</si>
  <si>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</si>
  <si>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</si>
  <si>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</si>
  <si>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</si>
  <si>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</si>
  <si>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</si>
  <si>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</si>
  <si>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</si>
  <si>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</si>
  <si>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</si>
  <si>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</si>
  <si>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</si>
  <si>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</si>
  <si>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</si>
  <si>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</si>
  <si>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</si>
  <si>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</si>
  <si>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</si>
  <si>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</si>
  <si>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</si>
  <si>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</si>
  <si>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</si>
  <si>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</si>
  <si>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</si>
  <si>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</si>
  <si>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</si>
  <si>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</si>
  <si>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</si>
  <si>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</si>
  <si>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</si>
  <si>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</si>
  <si>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</si>
  <si>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</si>
  <si>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</si>
  <si>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</si>
  <si>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</si>
  <si>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</si>
  <si>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</si>
  <si>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</si>
  <si>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</si>
  <si>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</si>
  <si>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</si>
  <si>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</si>
  <si>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</si>
  <si>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Modificado</t>
  </si>
  <si>
    <t>Devengado</t>
  </si>
  <si>
    <t>Aprobado</t>
  </si>
  <si>
    <t>Total del Gasto</t>
  </si>
  <si>
    <t>UR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</si>
  <si>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</si>
  <si>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</si>
  <si>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</si>
  <si>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</si>
  <si>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</si>
  <si>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</si>
  <si>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</si>
  <si>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</si>
  <si>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</si>
  <si>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</si>
  <si>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</si>
  <si>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</si>
  <si>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</si>
  <si>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</si>
  <si>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</si>
  <si>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</si>
  <si>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</si>
  <si>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</si>
  <si>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</si>
  <si>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</si>
  <si>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</si>
  <si>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</si>
  <si>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</si>
  <si>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</si>
  <si>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</si>
  <si>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</si>
  <si>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</si>
  <si>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INDICADORES PARA RESULTADOS</t>
  </si>
  <si>
    <t>INSTITUTO ESTATAL DE LA CULTURA</t>
  </si>
  <si>
    <t>Juan Alcocer Flores</t>
  </si>
  <si>
    <t>DIRECCIÓN EDITORIAL</t>
  </si>
  <si>
    <t>ESPACIOS CULTURALES REHABILITADOS Y EQUIPADOS</t>
  </si>
  <si>
    <t>P0430</t>
  </si>
  <si>
    <t>0301</t>
  </si>
  <si>
    <t>GUANAJUATO LECTOR</t>
  </si>
  <si>
    <t>Q0388</t>
  </si>
  <si>
    <t>02</t>
  </si>
  <si>
    <t>04</t>
  </si>
  <si>
    <t>3011</t>
  </si>
  <si>
    <t>TASA DE VARIACIÓN EN EL NÚMERO DE ASISTENTES A ACTIVIDAES ARTÍSTICAS Y CULTURALES</t>
  </si>
  <si>
    <t>0101</t>
  </si>
  <si>
    <t>DIRECCIÓN ESTRATÉGICA</t>
  </si>
  <si>
    <t>0201</t>
  </si>
  <si>
    <t>ADMINISTRACIÓN DE LOS RECURSOS HUMANOS, MATERIALES, FINANCIEROS Y DE SERVICIOS</t>
  </si>
  <si>
    <t>P0437</t>
  </si>
  <si>
    <t>VINCULACIÓN CON EL SECTOR EDUCATIVO</t>
  </si>
  <si>
    <t>P0431</t>
  </si>
  <si>
    <t>FESTIVAL INTERNACIONAL CERVANTINO</t>
  </si>
  <si>
    <t>0601</t>
  </si>
  <si>
    <t>Q0013</t>
  </si>
  <si>
    <t>CULTURA EN MOVIMIENTO</t>
  </si>
  <si>
    <t>P0428</t>
  </si>
  <si>
    <t>DIFUSIÓN ARTÍSTICA</t>
  </si>
  <si>
    <t>P0434</t>
  </si>
  <si>
    <t>OPERACIÓN DE TEATROS</t>
  </si>
  <si>
    <t>P0424</t>
  </si>
  <si>
    <t>APOYOS A CASAS DE LA CULTURA(TALLERES Y ACTIVIDADES DE PROMOCIÓN CULTURAL)</t>
  </si>
  <si>
    <t>P0435</t>
  </si>
  <si>
    <t>OPERAR LOS CENTROS DE ATENCIÓN A VISITANTES DE LOS SITIOS ARQUEOLÓGICOS</t>
  </si>
  <si>
    <t>1101</t>
  </si>
  <si>
    <t>P0433</t>
  </si>
  <si>
    <t>OPERACIÓN DE LOS MUSEOS ADSCRITOS AL IEC</t>
  </si>
  <si>
    <t>1001</t>
  </si>
  <si>
    <t>Q0024</t>
  </si>
  <si>
    <t>CIRCUITO ESTATAL DE EXPOSIONES</t>
  </si>
  <si>
    <t>P0429</t>
  </si>
  <si>
    <t>0701</t>
  </si>
  <si>
    <t>P2043</t>
  </si>
  <si>
    <t>BIBLIOTECA CENTRAL ESTATAL</t>
  </si>
  <si>
    <t>P0432</t>
  </si>
  <si>
    <t>LECTURA EN MOVIMIENTO</t>
  </si>
  <si>
    <t>P0436</t>
  </si>
  <si>
    <t>RED ESTATAL DE BIBLIOTECAS PÚBLICAS</t>
  </si>
  <si>
    <t>P0425</t>
  </si>
  <si>
    <t>ATENCIÓN A MIGRANTES</t>
  </si>
  <si>
    <t>Q0011</t>
  </si>
  <si>
    <t>ARTE JÓVEN</t>
  </si>
  <si>
    <t>0401</t>
  </si>
  <si>
    <t>Q0012</t>
  </si>
  <si>
    <t>TALLER SOBRE TÉCNICA MADONNARI</t>
  </si>
  <si>
    <t>Q0021</t>
  </si>
  <si>
    <t>BANDAS DE VIENTO Y ORQUESTAS INFANTILES Y JUVENILES</t>
  </si>
  <si>
    <t>Q0023</t>
  </si>
  <si>
    <t>ATENCIÓN A CREADORES</t>
  </si>
  <si>
    <t>P0426</t>
  </si>
  <si>
    <t>COORDINACIÓN ACADÉMICA</t>
  </si>
  <si>
    <t>P0427</t>
  </si>
  <si>
    <t>COORDINACIÓN DE CULTURAS POPULARES</t>
  </si>
  <si>
    <t>P0423</t>
  </si>
  <si>
    <t>CONSERVACIÓN Y DIFUSIÓN DEL PATRIMONIO</t>
  </si>
  <si>
    <t>0501</t>
  </si>
  <si>
    <t>Q0022</t>
  </si>
  <si>
    <t>CENTRO DE LAS ARTES DE GUANAJUATO, CLAUSTRO MAYOR</t>
  </si>
  <si>
    <t>Q0014</t>
  </si>
  <si>
    <t>PRESERVACIÓN DE ZONAS ARQUEOLÓGICAS DE GUANAJUATO, SITIO ARQUEOLÓGICO CAÑADA DE LA VIRGEN</t>
  </si>
  <si>
    <t>Q0015</t>
  </si>
  <si>
    <t>PRESERVACIÓN DE ZONAS ARQUEOLÓGICAS DE GUANAJUATO, SITIO ARQUEOLÓGICO EL CÓPORO</t>
  </si>
  <si>
    <t>Q0016</t>
  </si>
  <si>
    <t>PRESERVACIÓN DE ZONAS ARQUEOLÓGICAS DE GUANAJUATO, SITIO ARQUEOLÓGICO CERRO DE LOS REMEDIOS</t>
  </si>
  <si>
    <t>Q0017</t>
  </si>
  <si>
    <t>PRESERVACIÓN DE ZONAS ARQUEOLÓGICAS DE GUANAJUATO, SITIO ARQUEOLÓGICO PLAZUELAS</t>
  </si>
  <si>
    <t>Q0018</t>
  </si>
  <si>
    <t>PRESERVACIÓN DE ZONAS ARQUEOLÓGICAS DE GUANAJUATO, SITIO ARQUEOLÓGICO PERALTA</t>
  </si>
  <si>
    <t>Q0019</t>
  </si>
  <si>
    <t>PRESERVACIÓN DE ZONAS ARQUEOLÓGICAS DE GUANAJUATO, SITIO ARQUEOLÓGICO VICTORIA</t>
  </si>
  <si>
    <t>Guanajuato Educado</t>
  </si>
  <si>
    <t>Educación para la vida</t>
  </si>
  <si>
    <t>ESTRATÉGICO</t>
  </si>
  <si>
    <t>EFICACIA</t>
  </si>
  <si>
    <t>ANUAL</t>
  </si>
  <si>
    <t>PROPÓSITO</t>
  </si>
  <si>
    <t>TASA DE VARIACIÓN</t>
  </si>
  <si>
    <t>MENSUAL</t>
  </si>
  <si>
    <t>PORCENTAJE</t>
  </si>
  <si>
    <t>GESTIÓN</t>
  </si>
  <si>
    <t>Número</t>
  </si>
  <si>
    <t>ENTREGABLE</t>
  </si>
  <si>
    <t>PROYECTO</t>
  </si>
  <si>
    <t>Curso realizado</t>
  </si>
  <si>
    <t>LIBROS</t>
  </si>
  <si>
    <t>actividades culturales</t>
  </si>
  <si>
    <t>CREADORES</t>
  </si>
  <si>
    <t>FESTIVAL</t>
  </si>
  <si>
    <t>INTERVENCIONES</t>
  </si>
  <si>
    <t>ESPACIOS</t>
  </si>
  <si>
    <t>visitantes atendidos</t>
  </si>
  <si>
    <t>intervenciones realizadas</t>
  </si>
  <si>
    <t>Espacios culturales Apoyados con la adquisición de equipo para la realización de actividades de promoción, difusión y educación artística.</t>
  </si>
  <si>
    <t>Espacios culturales apoyados.</t>
  </si>
  <si>
    <t>Cursos y talleres realizados</t>
  </si>
  <si>
    <t>Actividades de animación lectora realizadas</t>
  </si>
  <si>
    <t>Actividades realizadas</t>
  </si>
  <si>
    <t>Conferencias activas de música dirigidas a alumnos de nivel básico.</t>
  </si>
  <si>
    <t>Actividades de animación lectora dirigidas a alumnos de nivel básico.</t>
  </si>
  <si>
    <t>Capacitación en fomento a la lectura, dirigidos a docentes.</t>
  </si>
  <si>
    <t>Conferencias impartidas.</t>
  </si>
  <si>
    <t>Actividades realizadas.</t>
  </si>
  <si>
    <t>Capacitaciones realizadas.</t>
  </si>
  <si>
    <t>Presentaciones artísticas en Estados Unidos realizadas en coordinación con las Organizaciones de migrantes</t>
  </si>
  <si>
    <t>Cursos, talleres y conferencias en torno al fortalecimiento de la identidad cultural realizadas en coordinación con las Organizaciones de migrantes</t>
  </si>
  <si>
    <t>Exposiciones artísiticas realizadas en coordinación con las Organizaciones de migrantes</t>
  </si>
  <si>
    <t>Presentaciones realizadas</t>
  </si>
  <si>
    <t>Cursos, talleres y conferencias realizados</t>
  </si>
  <si>
    <t>Exposiciones artísiticas realizadas</t>
  </si>
  <si>
    <t>Talleres de educación artística no formal impartidos en casas de cultura y salones culturales.</t>
  </si>
  <si>
    <t>Actividades de promoción cultural realizadas en coordinación con las casas de cultura.</t>
  </si>
  <si>
    <t>Exposiciones realizadas en coordinación con las casas de cultura.</t>
  </si>
  <si>
    <t>Cursos y talleres a promotores culturales e instructores de casas de cultura impartidos.</t>
  </si>
  <si>
    <t>Talleres impartidos.</t>
  </si>
  <si>
    <t>Exposiciones realizadas.</t>
  </si>
  <si>
    <t>Cursos y talleres impartidos.</t>
  </si>
  <si>
    <t>Diplomado en Arquitectura Religiosa de Guanajuato concluido.</t>
  </si>
  <si>
    <t>Diplomado concluido</t>
  </si>
  <si>
    <t>Cursos y talleres de especialización  artística realizados</t>
  </si>
  <si>
    <t>Curso para técnicos en atención de espacios culturales (curso de museo-grafía) realizado.</t>
  </si>
  <si>
    <t>Talleres para niños y jovenes de: dibujo, pintura, madonnari, cartonería, mascaras, entre otros.</t>
  </si>
  <si>
    <t>Exposiciones temporales en los museos realizadas</t>
  </si>
  <si>
    <t>Presentaciones realizadas de: conferencias, libros, audiovisuales, visitas guiadas, otros.</t>
  </si>
  <si>
    <t>Presentaciones artísticas realizadas de: conciertos, cuentacuentos para niños, conciertos didácticos, grupos de teatro infantil , entre otros</t>
  </si>
  <si>
    <t>Talleres impartidos</t>
  </si>
  <si>
    <t>Exposiciones temporales realizadas</t>
  </si>
  <si>
    <t>Sitios Arqueológicos operando</t>
  </si>
  <si>
    <t>Contratos por arrendamiento del Teatro Cervantes y Juarez realizados.</t>
  </si>
  <si>
    <t>Acciones de mantenimiento de los inmuebles de conformidad al calendario anual reportadas</t>
  </si>
  <si>
    <t>Contratos realizados</t>
  </si>
  <si>
    <t>Convenios firmados</t>
  </si>
  <si>
    <t>Realización de espectáculos culturales en el Teatro Juarez dentro del Programa "Todos al Teatro"</t>
  </si>
  <si>
    <t>Realización de espectáculos culturales con la Audición de la Banda de Música del Estado de Guanajuato.</t>
  </si>
  <si>
    <t>Espectáculos Culturales corresponde a la programación y calendarización de espectáculos dentro del programa "Cultura en Movimiento".</t>
  </si>
  <si>
    <t>Espectáculos Culturales realizados</t>
  </si>
  <si>
    <t>Espectáculos Culturales Programados y realizados</t>
  </si>
  <si>
    <t>Presupuesto integrado de recursos financieros de los equipos de apoyo encaminado a la operación del Festival Internacional Cervantino en tiempo.</t>
  </si>
  <si>
    <t>Presupuesto integrado en tiempo</t>
  </si>
  <si>
    <t>Concursos realizados que promuevan a los Creadores artistas y artesanos con apoyos.</t>
  </si>
  <si>
    <t>Investigación publicada y difundida sobre arte popular.</t>
  </si>
  <si>
    <t>Curso o taller de apoyo a los creadores y artistas de arte popular realizado.</t>
  </si>
  <si>
    <t>Concursos realizados</t>
  </si>
  <si>
    <t>Curso o Taller realizado</t>
  </si>
  <si>
    <t>Libros impresos preferentemente de autores guanajuatenses</t>
  </si>
  <si>
    <t>Presentaciones realizadas de libros, para su difusión.</t>
  </si>
  <si>
    <t>Libros impresos</t>
  </si>
  <si>
    <t>Presentaciones de libros realizadas</t>
  </si>
  <si>
    <t>Campañas de difusión logradas</t>
  </si>
  <si>
    <t>Campañas logradas</t>
  </si>
  <si>
    <t>Realización del Festival Madonnari</t>
  </si>
  <si>
    <t>Lotes de libros adquiridos</t>
  </si>
  <si>
    <t>Realización del Circuito Estatal de Exposiciones y tres carteleras.</t>
  </si>
  <si>
    <t>Exposiciones realizadas</t>
  </si>
  <si>
    <t>Espectaculos culturales en los municipios</t>
  </si>
  <si>
    <t>Espectáculos culturales realizados</t>
  </si>
  <si>
    <t>Centro de atención a visitantes operando</t>
  </si>
  <si>
    <t>Intervenciones realizadas</t>
  </si>
  <si>
    <t>Visitantes Atendidos</t>
  </si>
  <si>
    <t>Espacio rehabilitado</t>
  </si>
  <si>
    <t>Alumnos capacitados</t>
  </si>
  <si>
    <t>Q0025</t>
  </si>
  <si>
    <t>Q2019</t>
  </si>
  <si>
    <t>CONSERVACIÓN Y DIFUSIÓN DEL PATRIMONIO CULTURAL DE LA ENTIDAD</t>
  </si>
  <si>
    <t>Obra terminada</t>
  </si>
  <si>
    <t>PROYECTO INTEGRAL PARA LA CONSTRUCCIÓN DE LA CASA DE LA CULTURA EN SALAMANCA</t>
  </si>
  <si>
    <t>INSTITUCIONES ESTATALES DE CULTURA</t>
  </si>
  <si>
    <t>Q0421</t>
  </si>
  <si>
    <t>Directora de Administración</t>
  </si>
  <si>
    <t>Restauración realizada</t>
  </si>
  <si>
    <t>INDICADOR</t>
  </si>
  <si>
    <t>Asistentes</t>
  </si>
  <si>
    <t>Porcentaje de usuarios atendidos en la Red Estatal de Bibliotecas Públicas</t>
  </si>
  <si>
    <t>Usuarios</t>
  </si>
  <si>
    <t>Tasa de variación en el número de visitantes a Museos, Sitios Históricos, Zonas Arqueológicas y Festivales que fomenten la identidad y el conocimiento cultural del estado.</t>
  </si>
  <si>
    <t>Visitantes</t>
  </si>
  <si>
    <t>Porcentaje de actividades culturales dirigidas a migrantes guanajuatenses en EE.UU.</t>
  </si>
  <si>
    <t>Porcentaje de libros vendidos de labor editorial</t>
  </si>
  <si>
    <t>Porcentaje de actividades de fomento a la lectura realizadas</t>
  </si>
  <si>
    <t>Actividades</t>
  </si>
  <si>
    <t>Porcentaje de creadores de arte, cultura popular y artistas urbanos apoyados</t>
  </si>
  <si>
    <t>Talleres de educación artística no formal, actividades de promoción cultural y exposiciones realizadas en coordinación con las casas de cultura.</t>
  </si>
  <si>
    <t>Talleres</t>
  </si>
  <si>
    <t>Cursos y talleres a promotores culturales y talleristas de casas de cultura.</t>
  </si>
  <si>
    <t xml:space="preserve">Cursos y talleres </t>
  </si>
  <si>
    <t>Actividades de fomento a la lectura.</t>
  </si>
  <si>
    <t>Actividades de apoyo para los creadores, artistas y artesanos</t>
  </si>
  <si>
    <t>Acciones de apoyo a los artístas guanajuatenses en el Festival Internacional Cervantino</t>
  </si>
  <si>
    <t>Acciones</t>
  </si>
  <si>
    <t>Realizar el Festival "Madonnari".</t>
  </si>
  <si>
    <t>Cursos  y talleres de "Arte Joven"</t>
  </si>
  <si>
    <t>Actividades de Difusión Artística (Espectáculos Culturales)</t>
  </si>
  <si>
    <t>Actividades de difusión artística  realizadas dentro del Festival Internacional Cervantino (Artes escénicas, actividades académicas y  artes visuales)</t>
  </si>
  <si>
    <t>Actividades de capacitación y de promoción cultural para el sector educativo (docentes y estudiantes de nivel básico).</t>
  </si>
  <si>
    <t>Actividades y eventos de arraigo y fortalecimiento a las tradiciones y arte popular realizados por los Museos del IEC en Operación.</t>
  </si>
  <si>
    <t>Sitios arqueológicos con Investigación, mantenimiento, restauración y consolidación intervenidos</t>
  </si>
  <si>
    <t>Cursos para el público interesado sobre patrimonio cultural tangible de la entidad.</t>
  </si>
  <si>
    <t>PROCESO</t>
  </si>
  <si>
    <t>Actividades culturales encaminadas a fomentar el arraigo y fortalecer la identidad de los migrantes guanajuatenses realizadas.</t>
  </si>
  <si>
    <t>Realizar cursos y talleres de especialización artística</t>
  </si>
  <si>
    <t>Cursos para técnicos en atención de espacios culturales (cursos Museo-grafía)</t>
  </si>
  <si>
    <t>Cursos y talleres de formación y producción artistica (Bandas de viento y Orquesta infantiles y juveniles)</t>
  </si>
  <si>
    <t>inmuebles catalogados Intervenidos</t>
  </si>
  <si>
    <t>Sitios</t>
  </si>
  <si>
    <t>Centro de las Artes de Guanajuato, en Salamanca con adecuaciones, rehabilitación  o equipamiento Intervenido.</t>
  </si>
  <si>
    <t>Espacios culturales con acciones de Fortalecimiento de la infraestructura, adecuación y equipamiento.</t>
  </si>
  <si>
    <t>Promedio de asistentes beneficiados con los programas de difusión artística (cultura en movimiento).</t>
  </si>
  <si>
    <t>(A/B-1)*100 Muestra la variación en el número de visitantes a Museos, Sitios Históricos, Zonas Arqueológicas y Festivales que fomenten la identidad y el conocimiento cultural del estado del año actual respecto al año base 2012.</t>
  </si>
  <si>
    <t>Porcentaje de intervenciones a inmuebles catalogados</t>
  </si>
  <si>
    <t>Porcentaje de sitios arqueológicos intervenidos</t>
  </si>
  <si>
    <t>Porcentaje de espacios culturales intervenidos</t>
  </si>
  <si>
    <t>A(Asistentes a eventos en el año )/B(No. Eventos Culturales cult en el año )*100</t>
  </si>
  <si>
    <t>(A=metas alcanzadas /B=metas programadas *100 Muestra el % cumplimiento de las metas alcanzadas respecto de las programadas</t>
  </si>
  <si>
    <t>(A=asistentes en año/B=asistentes en 2012 -1)*100 Muestra la variación porcentual en el número de asistentes a actividades artísticas y culturales en el año de referencia con respecto al año base 2012</t>
  </si>
  <si>
    <t>(A=usuarios beneficiados/B=usuarios benef. en 2012 -1)*100 Muestra la tasa de variación de los usuarios del programa de fomento a la lectura del año de referencia con respecto al año base.</t>
  </si>
  <si>
    <t>A=casos atendidos en ele año /B=casos programados*100 Muestra el % de cumplimiento de los casos en materia jurídica atendidos</t>
  </si>
  <si>
    <t>TRIMESTRAL</t>
  </si>
  <si>
    <t>Cursos y talleres para bibliotecarios, promotores de lectura, niños narradores y niños escritores.</t>
  </si>
  <si>
    <t>Libros publicados y difundidos preferentemente de autores guanajuatenses, sobre temas culturales</t>
  </si>
  <si>
    <t>Realizar curso o taller de arte popular.</t>
  </si>
  <si>
    <t xml:space="preserve">Director General </t>
  </si>
  <si>
    <t>G1001</t>
  </si>
  <si>
    <t>MUSEO DE LA CIUDAD DE PURÍSIMA DEL RINCÓN, GTO</t>
  </si>
  <si>
    <t>Q2499</t>
  </si>
  <si>
    <t>Q2266</t>
  </si>
  <si>
    <t>REHABILITACIÓN DE SALAS DEL MUSEO  JOSÉ Y TOMÁS CHAVEZ MORADO</t>
  </si>
  <si>
    <t>Rehabilitación realizada</t>
  </si>
  <si>
    <t>jóvenes capacitados</t>
  </si>
  <si>
    <t>Realización de Programa académico y artístico en el Claustro Mayor, municipio de Salamanca</t>
  </si>
  <si>
    <t>Programa desarrollado</t>
  </si>
  <si>
    <t>Preservación de la zona Arqueológica de Peralta con intervenciones  de conservación y mantenimiento, Investigación, protección técnica.</t>
  </si>
  <si>
    <t>Visitantes atendidos</t>
  </si>
  <si>
    <t>metros cuadrados construidos</t>
  </si>
  <si>
    <t>Proyecto Ejecutivo elaborado</t>
  </si>
  <si>
    <t>Consultas</t>
  </si>
  <si>
    <t>Porcentaje de asistentes a talleres de educación artística no formal, actividades de difusión artística y exposiciones en coordinación con las Casas de Cultura.</t>
  </si>
  <si>
    <t>Q2495</t>
  </si>
  <si>
    <t>AUDITORIO EN EL DESARROLLO PLAZA PURÍSIMA</t>
  </si>
  <si>
    <t>Supervisión externa para la construcción del auditorio (etapa básica), en el desarrollo de la Plaza Purísima, Municipio de Purísima del Rincón</t>
  </si>
  <si>
    <t>Etapa básica concluida</t>
  </si>
  <si>
    <t>Consultas realizadas en la Red Estatal de Bibliotecas Públicas (204 bibliotecas operando)</t>
  </si>
  <si>
    <t>G2001</t>
  </si>
  <si>
    <t>4ta. Etapa concluida.</t>
  </si>
  <si>
    <t>Q2766</t>
  </si>
  <si>
    <t>ADECUACIÓN DE LA CASA CONDE RUL</t>
  </si>
  <si>
    <t>Martha Guadalupe Saucedo Serrano</t>
  </si>
  <si>
    <t>Q2676</t>
  </si>
  <si>
    <t>Tasa de variación de usuarios del programa de fomento a la lectura.</t>
  </si>
  <si>
    <t>Libro publicado y difundido de arte popular</t>
  </si>
  <si>
    <t>Presentaciones de danza y teatral</t>
  </si>
  <si>
    <t>Un curso de capacitación</t>
  </si>
  <si>
    <t>Formación en agrupaciones de bandas y orquestas</t>
  </si>
  <si>
    <t>Inmuebles intervenidos</t>
  </si>
  <si>
    <t>Centro de lasa artes intervenido</t>
  </si>
  <si>
    <t>Convenios para la aplicación del esquema de colaboración por participación en materia de Difusión Cultural y Artística. Presentaciones de eventos artísticos y culturales en los Teatros Cervantes y Juárez, en colaboración con instancias públicas y privadas, convenidas/realizadas.</t>
  </si>
  <si>
    <t>Acciones de mantenimiento realizadas</t>
  </si>
  <si>
    <t>Equipos de apoyo de Gobierno del Estado coordinados para las actividades operativas y de logística encaminadas a la realización del festival</t>
  </si>
  <si>
    <t>Pago de honorarios, materiales , servicios, ayudas y adquisición de bienes por la operación y mantenimiento de  recintos culturales, foros, taquiilas y otros para la realización del Festival</t>
  </si>
  <si>
    <t>Proyectos artísticos de Guanajuato seleccionados en la programación oficial del FIC</t>
  </si>
  <si>
    <t>Equipos de apoyo coordinados</t>
  </si>
  <si>
    <t>Programa autorizado</t>
  </si>
  <si>
    <t>Proyectos artísticos seleccionados</t>
  </si>
  <si>
    <t>Supervisión de los Museos del IEC en operación.</t>
  </si>
  <si>
    <t>Presentaciones artísticas realizadas</t>
  </si>
  <si>
    <t>Museos del IEC Supervisado</t>
  </si>
  <si>
    <t>Actividades Culturales alternativas en los sitios arqueológicos (Reporte de actividades de exposiciones itinerantes  dentro de los sitios arqueológicos  y  talleres interactivos en coordinación con otras  instituciones privadas y de gobierno)</t>
  </si>
  <si>
    <t>Sitios Arqueológicos en Operación para su visita  (en Centro de atención a visitantes actividades de exposiciones permanentes en cada de los sitios operando)</t>
  </si>
  <si>
    <t>Exposiciones itinerantes y talleres interactivos realizados</t>
  </si>
  <si>
    <t>Exposiciones permanentes realizadas</t>
  </si>
  <si>
    <t>Promoción y Difusión en Ferias de libros en las que se participa.</t>
  </si>
  <si>
    <t>Difusiónes en Ferias de libros</t>
  </si>
  <si>
    <t>Consultas de libros realizadas en la Biblioteca Central Estatal.</t>
  </si>
  <si>
    <t>Préstamos de libros a domicilio en la Biblioteca Central Estatal.</t>
  </si>
  <si>
    <t>Consultas de libros realizadas.</t>
  </si>
  <si>
    <t>Consultas a la plataforma digital, realizadas en las bibliotecas de la Red Estatal de Bibliotecas Públicas.</t>
  </si>
  <si>
    <t>Consultas de libros realizadas en las bibliotecas de la Red Estatal de Bibliotecas Públicas.</t>
  </si>
  <si>
    <t>Consultas digitales realizadas.</t>
  </si>
  <si>
    <t>Diseño, programación y operación de software para la gestión y consulta del Fondo Documental José Chávez Morado y Olga Costa</t>
  </si>
  <si>
    <t>Software concluido</t>
  </si>
  <si>
    <t>Espacios culturales equipados</t>
  </si>
  <si>
    <t>Se realizaran 2 cursos: en expresión urbana comunitaria</t>
  </si>
  <si>
    <t>Se realizará un encuentro de expresiones urbanas en el claustro mayor</t>
  </si>
  <si>
    <t>Se realizará un diplomado en danzas urbanas</t>
  </si>
  <si>
    <t>Participantes del Festival</t>
  </si>
  <si>
    <t>Restauración y Conservación del Templo de San Miguel, poblado Aguas Buenas, en el municipio de Silao de la Victoria Gto.</t>
  </si>
  <si>
    <t>Restauración y Conservación de la Capilla de la virgen de Guadalupe en el municipio de Doctor Mora Gto.</t>
  </si>
  <si>
    <t>Restauración y Conservación del Templo del Señor de la Piedad, poblado del Carmen, en el municipio de Victoria Gto.</t>
  </si>
  <si>
    <t>Centro de Atención a Visitantes Operando de la zona Arqueológica Cañada de la Virgen.</t>
  </si>
  <si>
    <t>Preservación de la zona Arqueológica Cañada de la Virgen con intervenciones  de conservación y mantenimiento, Investigación, protección técnica.</t>
  </si>
  <si>
    <t>Actividades de animación lectora.</t>
  </si>
  <si>
    <t>Ampliar la oferta de libros en las actividades de fomento a la lectura.</t>
  </si>
  <si>
    <t>Centro de Atención a Visitantes Operando de la zona Arqueológica El Cóporo</t>
  </si>
  <si>
    <t>Preservación de la zona Arqueológica El Cóporo con intervenciones  de conservación y mantenimiento, Investigación, protección técnica.</t>
  </si>
  <si>
    <t>Preservación de la zona Arqueológica Cerro de los Remedios con intervenciones  de conservación y mantenimiento, Investigación, protección técnica.</t>
  </si>
  <si>
    <t>Rehabilitación y mantenimiento de espacios interiores en el Claustro Mayor, municipio de Salamanca</t>
  </si>
  <si>
    <t>Preservación de la zona arqueológica Plazuelas</t>
  </si>
  <si>
    <t>Realizar concursos de arte popular de cacahuate, cocina, baile, alfarería, dulces, máscaras, piñatas, etc en el Estado de Guanajuato.</t>
  </si>
  <si>
    <t>Realizar el Tercer Encuentro de Arte Popular en el Claustro Mayor del ex convento agustino Fray Juan de Sahagún en el mes de abril</t>
  </si>
  <si>
    <t>concurso realizado</t>
  </si>
  <si>
    <t>encuentro realizado</t>
  </si>
  <si>
    <t>Centro de Atención a Visitantes Operando de la zona Arqueológica de Peralta - operando</t>
  </si>
  <si>
    <t>Capacitar a alumnos en bandas de viento</t>
  </si>
  <si>
    <t>Capacitar a alumnos en Orquestas sinfónicas</t>
  </si>
  <si>
    <t>Ejecución de acciones de rescate</t>
  </si>
  <si>
    <t>CONSTRUCCIÓN DE LA ESCUELA DE MUSEOGRAFÍA Y CONSERVACIÓN JOSÉ Y TOMÁS CHAVEZ MORADO</t>
  </si>
  <si>
    <t>Ejecución de trabajos relacionados a instalaciones; eléctricas, voz y datos, aire acondicionado, apartarrayos y contra incendios</t>
  </si>
  <si>
    <t>Obra concluida</t>
  </si>
  <si>
    <t>Adecuación de espacios de la Casa del Conde Rul en Museo.</t>
  </si>
  <si>
    <t>Instalación de un sistema de CCTV para el Museo de la Casa del Conde Rul</t>
  </si>
  <si>
    <t>Operación del museo</t>
  </si>
  <si>
    <t>Adecuación realizada</t>
  </si>
  <si>
    <t>Sistema instalado</t>
  </si>
  <si>
    <t>Museo operando</t>
  </si>
  <si>
    <t>Construcción de la segunda etapa de la casa de la cultura de Salamanca (Refrendo 2017)</t>
  </si>
  <si>
    <t>Equipamiento para el Museo de la ciudad de Purísima del Rincón. Refrendo 2017</t>
  </si>
  <si>
    <t>Piezas de acervo restauradas</t>
  </si>
  <si>
    <t>Equipamiento aadquirido y en opereación</t>
  </si>
  <si>
    <t>Q2825</t>
  </si>
  <si>
    <t>Producción, traslado y montaje de una escultura de broce, escala 1:1 en Unidad Deportiva Norte del municipio de León</t>
  </si>
  <si>
    <t>Producción, traslado y montaje de una escultura de broce, escala 1:1 en Macro Deportivo León I</t>
  </si>
  <si>
    <t>Producción, traslado y montaje de una escultura de broce, escala 1:1 en Parque Xochipilli de Celaya</t>
  </si>
  <si>
    <t>Producción, traslado y montaje de una escultura de broce, escala 1:1 en Parque Urbano ubicado en la ciudad de Celaya.</t>
  </si>
  <si>
    <t>Producción, traslado y montaje de una escultura de broce, escala 1:1 en la Nueva Casa de la Cultura de Salamanca</t>
  </si>
  <si>
    <t>Producción, traslado y montaje de una escultura de broce, escala 1:1 en Museo Hermenegildo Bustos en Purísima del Rincón.</t>
  </si>
  <si>
    <t>Escultura realizada</t>
  </si>
  <si>
    <t>Sexta sesión de seminario de ensayo (Refrendo 2017)</t>
  </si>
  <si>
    <t>Equipamiento de la Biblioteca Central Estatal Wigberto Jiménez Moreno (Sría. Cultura 2017)</t>
  </si>
  <si>
    <t>Biblioteca rehabilitada y equipada</t>
  </si>
  <si>
    <t>Museo Equipado</t>
  </si>
  <si>
    <t>Biblioteca equipada</t>
  </si>
  <si>
    <t>Número de indicadores con metas logradas que son responsabilidad de la institución</t>
  </si>
  <si>
    <t>Número de  solicitudes y casos en materia jurídica atendidos</t>
  </si>
  <si>
    <t>Metas logradas</t>
  </si>
  <si>
    <t>Casos en materia jurídica atendidos</t>
  </si>
  <si>
    <t>Elaboración de  Estados Financieros del IEC</t>
  </si>
  <si>
    <t>Realizar pagos de nómina y sus registros contables</t>
  </si>
  <si>
    <t>Realizar traslado de personal dentro y fuera del estado a eventos culturales</t>
  </si>
  <si>
    <t>Solicitudes atendidas con adquisiciones de bienes y materiales en las áreas del IEC</t>
  </si>
  <si>
    <t>Estados Financieros elaborados</t>
  </si>
  <si>
    <t>Pagos de Nómina Realizados</t>
  </si>
  <si>
    <t>transportes realizados</t>
  </si>
  <si>
    <t>Solicitudes atendidas</t>
  </si>
  <si>
    <t>A=Estados financieros</t>
  </si>
  <si>
    <t>A=Pagos de nómina</t>
  </si>
  <si>
    <t>A=Traslados</t>
  </si>
  <si>
    <t>A=solicitudes</t>
  </si>
  <si>
    <t>Rehabilitación de techumbre del Teatro "Fray Pedro de Gante" en el barrio del Coecillo del municipio de León, Gto. (refrendo)</t>
  </si>
  <si>
    <t>Rehabilitación y restauración del Santuario de Guadalupe, municipio de Abasolo. (refrendo)</t>
  </si>
  <si>
    <t>Rehabilitación y restauración del Santuario de Guadalupe, municipio de Silao. (refrendo)</t>
  </si>
  <si>
    <t>Rehabilitación y restauración del templo de Nuestra Señora de los Ángeles, municipio de León. (refrendo)</t>
  </si>
  <si>
    <t>proyecto Ejecutivo deAdecuación de espacios de la Casa del Conde Rul en Museo.</t>
  </si>
  <si>
    <t>Construcción de la cuarta etapa de la Escuela Taller de Museografía y Conservación José Chávez Morado de Guanajuato, Gto. (refrendo 2017)</t>
  </si>
  <si>
    <t>Construcción del Auditorio (etapa básica), en el Desarrollo de la Plaza Purísima, municipio de Purísima del Rincón (refrendo 2017) y Adquisición e instalación del elevador</t>
  </si>
  <si>
    <t>PROGRAMA DE ESCULTURAS TEMÁTICAS</t>
  </si>
  <si>
    <t>Del 1 de Enero al 30 de Junio de 2018</t>
  </si>
  <si>
    <t>Q2885</t>
  </si>
  <si>
    <t>Rehabilitación Integral de Casa de la Cultura de Irapuato ubicada en Calzada de los Chinacos</t>
  </si>
  <si>
    <t>REHABILITACION CASA DE LA CULTURA IRAPUATO</t>
  </si>
  <si>
    <t>Rehabilitación y equipamiento de la Biblioteca Central Estatal Wigberto Jiménez Moreno. (PAICE 2017)</t>
  </si>
  <si>
    <t>Rehabilitación y equipamiento de la Biblioteca Central Estatal Wigberto Jiménez Moreno. (PAICE 2016)</t>
  </si>
  <si>
    <t>Conservación del acervo de los museos del Instituto Estatal de la Cultura (Refrendo 2017)</t>
  </si>
  <si>
    <t>Equipamiento integral de museos del IEC (Museo Palacio de los Poderes en Guanajuato, Sría. Cultura Refrendo 2017)</t>
  </si>
  <si>
    <t>Seminario realizado</t>
  </si>
  <si>
    <t>Piezas catalogadas, digitalizadas y restauradas</t>
  </si>
  <si>
    <t>Rehabilitación de Salas Permanentes y temporales del Museo José y Tomás Chávez Morado de Silao (Refrendo 2017)</t>
  </si>
  <si>
    <t>Proyecto Ejecutivo para la Rehabilitación de salas permanentes y temporales del museo José y Tomás Chávez Morado.(Refrendo 2017)</t>
  </si>
  <si>
    <t>Proyecto realizado</t>
  </si>
  <si>
    <t>Construcción de la segunda etapa del museo de la Ciudad, municipio de Purísima del Rincón</t>
  </si>
  <si>
    <t>Actividades y eventos de arraigo y fortalecimiento a las tradiciones y arte popular realizados Sitios Arqueológicos en Operación.</t>
  </si>
  <si>
    <t>Construcción del Auditorio Etapa Teatro</t>
  </si>
  <si>
    <t>Metros cuadrados construidos</t>
  </si>
  <si>
    <t>Restauración de obras artísticas y elaboración de guión museográfico en el Museo de la ciudad, municipio de Purísima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</si>
</sst>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8" formatCode="_-* #,##0_-;\-* #,##0_-;_-* &quot;-&quot;??_-;_-@_-"/>
    <numFmt numFmtId="169" formatCode="_-* #,##0.0_-;\-* #,##0.0_-;_-* &quot;-&quot;??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5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6" applyNumberFormat="0" applyFont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8" fillId="0" borderId="0"/>
    <xf numFmtId="43" fontId="23" fillId="0" borderId="0" applyFont="0" applyFill="0" applyBorder="0" applyAlignment="0" applyProtection="0"/>
  </cellStyleXfs>
  <cellXfs count="12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0" borderId="0" xfId="0" applyFont="1" applyFill="1" applyBorder="1"/>
    <xf numFmtId="0" fontId="3" fillId="0" borderId="3" xfId="0" applyFont="1" applyFill="1" applyBorder="1"/>
    <xf numFmtId="0" fontId="3" fillId="0" borderId="0" xfId="0" applyFont="1" applyFill="1"/>
    <xf numFmtId="0" fontId="0" fillId="0" borderId="0" xfId="0" applyFill="1" applyAlignment="1" applyProtection="1">
      <protection locked="0"/>
    </xf>
    <xf numFmtId="49" fontId="0" fillId="0" borderId="0" xfId="0" applyNumberFormat="1" applyFill="1" applyAlignmen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168" fontId="8" fillId="0" borderId="0" xfId="116" applyNumberFormat="1" applyFont="1" applyFill="1" applyAlignment="1" applyProtection="1">
      <protection locked="0"/>
    </xf>
    <xf numFmtId="0" fontId="0" fillId="0" borderId="0" xfId="0" applyFont="1" applyFill="1" applyAlignment="1" applyProtection="1">
      <protection locked="0"/>
    </xf>
    <xf numFmtId="43" fontId="9" fillId="0" borderId="0" xfId="116" applyFont="1" applyFill="1" applyAlignment="1" applyProtection="1">
      <protection locked="0"/>
    </xf>
    <xf numFmtId="10" fontId="9" fillId="0" borderId="0" xfId="9" applyNumberFormat="1" applyFont="1" applyFill="1" applyAlignment="1" applyProtection="1">
      <protection locked="0"/>
    </xf>
    <xf numFmtId="9" fontId="8" fillId="0" borderId="0" xfId="9" applyFont="1" applyFill="1" applyAlignment="1" applyProtection="1">
      <protection locked="0"/>
    </xf>
    <xf numFmtId="0" fontId="9" fillId="0" borderId="0" xfId="0" applyFont="1" applyFill="1" applyAlignment="1" applyProtection="1">
      <alignment horizontal="left"/>
      <protection locked="0"/>
    </xf>
    <xf numFmtId="49" fontId="9" fillId="0" borderId="0" xfId="0" applyNumberFormat="1" applyFont="1" applyFill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8" fontId="9" fillId="0" borderId="0" xfId="0" applyNumberFormat="1" applyFont="1" applyFill="1" applyAlignment="1" applyProtection="1">
      <protection locked="0"/>
    </xf>
    <xf numFmtId="43" fontId="8" fillId="0" borderId="0" xfId="116" applyFont="1" applyFill="1" applyAlignment="1" applyProtection="1">
      <protection locked="0"/>
    </xf>
    <xf numFmtId="10" fontId="8" fillId="0" borderId="0" xfId="9" applyNumberFormat="1" applyFont="1" applyFill="1" applyAlignment="1" applyProtection="1">
      <protection locked="0"/>
    </xf>
    <xf numFmtId="49" fontId="4" fillId="0" borderId="0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Fill="1" applyAlignment="1" applyProtection="1">
      <protection locked="0"/>
    </xf>
    <xf numFmtId="0" fontId="14" fillId="0" borderId="0" xfId="0" applyFont="1" applyFill="1"/>
    <xf numFmtId="168" fontId="0" fillId="0" borderId="0" xfId="2" applyNumberFormat="1" applyFont="1" applyFill="1" applyAlignment="1" applyProtection="1">
      <protection locked="0"/>
    </xf>
    <xf numFmtId="0" fontId="14" fillId="0" borderId="3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right" vertical="center" wrapText="1"/>
    </xf>
    <xf numFmtId="0" fontId="14" fillId="0" borderId="3" xfId="0" applyFont="1" applyFill="1" applyBorder="1"/>
    <xf numFmtId="0" fontId="14" fillId="0" borderId="4" xfId="0" applyFont="1" applyFill="1" applyBorder="1"/>
    <xf numFmtId="0" fontId="14" fillId="0" borderId="1" xfId="0" applyFont="1" applyFill="1" applyBorder="1"/>
    <xf numFmtId="0" fontId="15" fillId="0" borderId="15" xfId="0" applyFont="1" applyFill="1" applyBorder="1" applyAlignment="1">
      <alignment horizontal="right" vertical="center" wrapText="1"/>
    </xf>
    <xf numFmtId="0" fontId="15" fillId="0" borderId="15" xfId="0" applyFont="1" applyFill="1" applyBorder="1"/>
    <xf numFmtId="0" fontId="15" fillId="0" borderId="2" xfId="0" applyFont="1" applyFill="1" applyBorder="1"/>
    <xf numFmtId="0" fontId="15" fillId="0" borderId="3" xfId="0" applyFont="1" applyFill="1" applyBorder="1"/>
    <xf numFmtId="0" fontId="15" fillId="0" borderId="13" xfId="0" applyFont="1" applyFill="1" applyBorder="1"/>
    <xf numFmtId="43" fontId="15" fillId="0" borderId="13" xfId="0" applyNumberFormat="1" applyFont="1" applyFill="1" applyBorder="1"/>
    <xf numFmtId="0" fontId="15" fillId="0" borderId="0" xfId="0" applyFont="1" applyFill="1"/>
    <xf numFmtId="0" fontId="21" fillId="0" borderId="0" xfId="0" applyFont="1" applyFill="1" applyAlignment="1" applyProtection="1">
      <alignment horizontal="left"/>
      <protection locked="0"/>
    </xf>
    <xf numFmtId="43" fontId="14" fillId="0" borderId="0" xfId="2" applyFont="1" applyFill="1"/>
    <xf numFmtId="0" fontId="12" fillId="0" borderId="0" xfId="0" applyFont="1" applyFill="1" applyBorder="1" applyAlignment="1">
      <alignment horizontal="right"/>
    </xf>
    <xf numFmtId="0" fontId="12" fillId="0" borderId="3" xfId="0" applyNumberFormat="1" applyFont="1" applyFill="1" applyBorder="1" applyAlignment="1" applyProtection="1">
      <protection locked="0"/>
    </xf>
    <xf numFmtId="0" fontId="14" fillId="0" borderId="2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justify" vertical="center" wrapText="1"/>
    </xf>
    <xf numFmtId="0" fontId="8" fillId="0" borderId="0" xfId="0" applyFont="1" applyFill="1"/>
    <xf numFmtId="49" fontId="20" fillId="0" borderId="0" xfId="0" applyNumberFormat="1" applyFont="1" applyFill="1" applyBorder="1" applyAlignment="1">
      <alignment horizontal="center"/>
    </xf>
    <xf numFmtId="43" fontId="0" fillId="0" borderId="0" xfId="0" applyNumberFormat="1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43" fontId="14" fillId="0" borderId="0" xfId="0" applyNumberFormat="1" applyFont="1" applyFill="1"/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0" fontId="12" fillId="0" borderId="13" xfId="2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0" fontId="8" fillId="0" borderId="0" xfId="20" applyNumberFormat="1" applyFont="1" applyFill="1" applyAlignment="1" applyProtection="1">
      <protection locked="0"/>
    </xf>
    <xf numFmtId="168" fontId="9" fillId="0" borderId="0" xfId="116" applyNumberFormat="1" applyFont="1" applyFill="1" applyAlignment="1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9" fontId="0" fillId="0" borderId="0" xfId="20" applyFont="1" applyFill="1" applyAlignment="1" applyProtection="1">
      <protection locked="0"/>
    </xf>
    <xf numFmtId="0" fontId="22" fillId="0" borderId="0" xfId="0" applyFont="1" applyFill="1" applyAlignment="1" applyProtection="1">
      <protection locked="0"/>
    </xf>
    <xf numFmtId="2" fontId="0" fillId="0" borderId="0" xfId="0" applyNumberFormat="1" applyFill="1" applyAlignment="1" applyProtection="1">
      <protection locked="0"/>
    </xf>
    <xf numFmtId="9" fontId="8" fillId="0" borderId="0" xfId="20" applyNumberFormat="1" applyFont="1" applyFill="1" applyAlignment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left"/>
      <protection locked="0"/>
    </xf>
    <xf numFmtId="9" fontId="8" fillId="0" borderId="0" xfId="20" applyFont="1" applyFill="1" applyAlignment="1" applyProtection="1">
      <protection locked="0"/>
    </xf>
    <xf numFmtId="0" fontId="22" fillId="0" borderId="0" xfId="0" applyFont="1" applyFill="1" applyAlignment="1" applyProtection="1">
      <alignment wrapText="1"/>
      <protection locked="0"/>
    </xf>
    <xf numFmtId="9" fontId="8" fillId="0" borderId="0" xfId="9" applyNumberFormat="1" applyFont="1" applyFill="1" applyAlignment="1" applyProtection="1">
      <protection locked="0"/>
    </xf>
    <xf numFmtId="2" fontId="0" fillId="0" borderId="0" xfId="0" applyNumberFormat="1" applyFont="1" applyFill="1" applyAlignment="1" applyProtection="1">
      <protection locked="0"/>
    </xf>
    <xf numFmtId="1" fontId="0" fillId="0" borderId="0" xfId="0" applyNumberFormat="1" applyFont="1" applyFill="1" applyAlignment="1" applyProtection="1">
      <protection locked="0"/>
    </xf>
    <xf numFmtId="0" fontId="0" fillId="0" borderId="0" xfId="0" applyFill="1" applyAlignment="1">
      <alignment wrapText="1"/>
    </xf>
    <xf numFmtId="0" fontId="22" fillId="0" borderId="0" xfId="0" applyFont="1" applyFill="1"/>
    <xf numFmtId="49" fontId="0" fillId="0" borderId="0" xfId="0" applyNumberFormat="1" applyFill="1" applyAlignment="1" applyProtection="1">
      <alignment wrapText="1"/>
      <protection locked="0"/>
    </xf>
    <xf numFmtId="168" fontId="0" fillId="0" borderId="0" xfId="0" applyNumberFormat="1" applyFont="1" applyFill="1" applyAlignment="1" applyProtection="1">
      <protection locked="0"/>
    </xf>
    <xf numFmtId="12" fontId="0" fillId="0" borderId="0" xfId="2" applyNumberFormat="1" applyFont="1" applyFill="1" applyAlignment="1" applyProtection="1">
      <protection locked="0"/>
    </xf>
    <xf numFmtId="169" fontId="0" fillId="0" borderId="0" xfId="2" applyNumberFormat="1" applyFont="1" applyFill="1" applyAlignment="1" applyProtection="1">
      <protection locked="0"/>
    </xf>
    <xf numFmtId="43" fontId="0" fillId="0" borderId="0" xfId="2" applyFont="1" applyFill="1" applyAlignment="1" applyProtection="1"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3" xfId="2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 indent="3"/>
    </xf>
    <xf numFmtId="0" fontId="15" fillId="0" borderId="8" xfId="0" applyFont="1" applyFill="1" applyBorder="1" applyAlignment="1">
      <alignment horizontal="left" vertical="center" wrapText="1" indent="3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21" applyFont="1" applyFill="1" applyBorder="1" applyAlignment="1">
      <alignment horizontal="center" vertical="center" wrapText="1"/>
    </xf>
    <xf numFmtId="0" fontId="12" fillId="0" borderId="15" xfId="21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center"/>
    </xf>
    <xf numFmtId="0" fontId="12" fillId="0" borderId="7" xfId="21" applyFont="1" applyFill="1" applyBorder="1" applyAlignment="1">
      <alignment horizontal="center" vertical="center" wrapText="1"/>
    </xf>
    <xf numFmtId="0" fontId="12" fillId="0" borderId="8" xfId="2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 applyProtection="1">
      <alignment wrapText="1"/>
      <protection locked="0"/>
    </xf>
    <xf numFmtId="49" fontId="0" fillId="0" borderId="3" xfId="0" applyNumberFormat="1" applyFill="1" applyBorder="1" applyAlignment="1">
      <alignment wrapText="1"/>
    </xf>
    <xf numFmtId="0" fontId="20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250">
    <cellStyle name="=C:\WINNT\SYSTEM32\COMMAND.COM" xfId="1"/>
    <cellStyle name="20% - Énfasis1 2" xfId="105"/>
    <cellStyle name="20% - Énfasis2 2" xfId="106"/>
    <cellStyle name="20% - Énfasis3 2" xfId="107"/>
    <cellStyle name="20% - Énfasis4 2" xfId="108"/>
    <cellStyle name="40% - Énfasis3 2" xfId="109"/>
    <cellStyle name="60% - Énfasis3 2" xfId="110"/>
    <cellStyle name="60% - Énfasis4 2" xfId="111"/>
    <cellStyle name="60% - Énfasis6 2" xfId="112"/>
    <cellStyle name="Euro" xfId="10"/>
    <cellStyle name="Fecha" xfId="22"/>
    <cellStyle name="Fijo" xfId="23"/>
    <cellStyle name="HEADING1" xfId="24"/>
    <cellStyle name="HEADING2" xfId="25"/>
    <cellStyle name="Millares" xfId="2" builtinId="3"/>
    <cellStyle name="Millares 10" xfId="126"/>
    <cellStyle name="Millares 11" xfId="249"/>
    <cellStyle name="Millares 12" xfId="26"/>
    <cellStyle name="Millares 13" xfId="27"/>
    <cellStyle name="Millares 14" xfId="28"/>
    <cellStyle name="Millares 15" xfId="29"/>
    <cellStyle name="Millares 2" xfId="5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116"/>
    <cellStyle name="Millares 2 17" xfId="121"/>
    <cellStyle name="Millares 2 18" xfId="30"/>
    <cellStyle name="Millares 2 2" xfId="11"/>
    <cellStyle name="Millares 2 2 2" xfId="127"/>
    <cellStyle name="Millares 2 2 3" xfId="37"/>
    <cellStyle name="Millares 2 3" xfId="12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13"/>
    <cellStyle name="Millares 3 2" xfId="45"/>
    <cellStyle name="Millares 3 3" xfId="46"/>
    <cellStyle name="Millares 3 4" xfId="47"/>
    <cellStyle name="Millares 3 5" xfId="48"/>
    <cellStyle name="Millares 3 6" xfId="113"/>
    <cellStyle name="Millares 4" xfId="49"/>
    <cellStyle name="Millares 4 2" xfId="104"/>
    <cellStyle name="Millares 4 3" xfId="128"/>
    <cellStyle name="Millares 5" xfId="129"/>
    <cellStyle name="Millares 6" xfId="50"/>
    <cellStyle name="Millares 7" xfId="51"/>
    <cellStyle name="Millares 8" xfId="52"/>
    <cellStyle name="Millares 8 2" xfId="130"/>
    <cellStyle name="Millares 9" xfId="131"/>
    <cellStyle name="Moneda 2" xfId="14"/>
    <cellStyle name="Normal" xfId="0" builtinId="0"/>
    <cellStyle name="Normal 10" xfId="132"/>
    <cellStyle name="Normal 10 2" xfId="53"/>
    <cellStyle name="Normal 10 3" xfId="54"/>
    <cellStyle name="Normal 10 4" xfId="55"/>
    <cellStyle name="Normal 10 5" xfId="56"/>
    <cellStyle name="Normal 11" xfId="133"/>
    <cellStyle name="Normal 12" xfId="57"/>
    <cellStyle name="Normal 12 2" xfId="134"/>
    <cellStyle name="Normal 13" xfId="135"/>
    <cellStyle name="Normal 14" xfId="58"/>
    <cellStyle name="Normal 15" xfId="247"/>
    <cellStyle name="Normal 2" xfId="3"/>
    <cellStyle name="Normal 2 10" xfId="59"/>
    <cellStyle name="Normal 2 10 2" xfId="136"/>
    <cellStyle name="Normal 2 10 3" xfId="137"/>
    <cellStyle name="Normal 2 11" xfId="60"/>
    <cellStyle name="Normal 2 11 2" xfId="138"/>
    <cellStyle name="Normal 2 11 3" xfId="139"/>
    <cellStyle name="Normal 2 12" xfId="61"/>
    <cellStyle name="Normal 2 12 2" xfId="140"/>
    <cellStyle name="Normal 2 12 3" xfId="141"/>
    <cellStyle name="Normal 2 13" xfId="62"/>
    <cellStyle name="Normal 2 13 2" xfId="142"/>
    <cellStyle name="Normal 2 13 3" xfId="143"/>
    <cellStyle name="Normal 2 14" xfId="63"/>
    <cellStyle name="Normal 2 14 2" xfId="144"/>
    <cellStyle name="Normal 2 14 3" xfId="145"/>
    <cellStyle name="Normal 2 15" xfId="64"/>
    <cellStyle name="Normal 2 15 2" xfId="146"/>
    <cellStyle name="Normal 2 15 3" xfId="147"/>
    <cellStyle name="Normal 2 16" xfId="65"/>
    <cellStyle name="Normal 2 16 2" xfId="148"/>
    <cellStyle name="Normal 2 16 3" xfId="149"/>
    <cellStyle name="Normal 2 17" xfId="66"/>
    <cellStyle name="Normal 2 17 2" xfId="150"/>
    <cellStyle name="Normal 2 17 3" xfId="151"/>
    <cellStyle name="Normal 2 18" xfId="67"/>
    <cellStyle name="Normal 2 18 2" xfId="152"/>
    <cellStyle name="Normal 2 19" xfId="114"/>
    <cellStyle name="Normal 2 2" xfId="6"/>
    <cellStyle name="Normal 2 2 10" xfId="154"/>
    <cellStyle name="Normal 2 2 11" xfId="155"/>
    <cellStyle name="Normal 2 2 12" xfId="156"/>
    <cellStyle name="Normal 2 2 13" xfId="157"/>
    <cellStyle name="Normal 2 2 14" xfId="158"/>
    <cellStyle name="Normal 2 2 15" xfId="159"/>
    <cellStyle name="Normal 2 2 16" xfId="160"/>
    <cellStyle name="Normal 2 2 17" xfId="161"/>
    <cellStyle name="Normal 2 2 18" xfId="162"/>
    <cellStyle name="Normal 2 2 19" xfId="163"/>
    <cellStyle name="Normal 2 2 2" xfId="164"/>
    <cellStyle name="Normal 2 2 2 2" xfId="165"/>
    <cellStyle name="Normal 2 2 2 3" xfId="166"/>
    <cellStyle name="Normal 2 2 2 4" xfId="167"/>
    <cellStyle name="Normal 2 2 2 5" xfId="168"/>
    <cellStyle name="Normal 2 2 2 6" xfId="169"/>
    <cellStyle name="Normal 2 2 2 7" xfId="170"/>
    <cellStyle name="Normal 2 2 20" xfId="171"/>
    <cellStyle name="Normal 2 2 21" xfId="172"/>
    <cellStyle name="Normal 2 2 22" xfId="173"/>
    <cellStyle name="Normal 2 2 23" xfId="153"/>
    <cellStyle name="Normal 2 2 3" xfId="174"/>
    <cellStyle name="Normal 2 2 4" xfId="175"/>
    <cellStyle name="Normal 2 2 5" xfId="176"/>
    <cellStyle name="Normal 2 2 6" xfId="177"/>
    <cellStyle name="Normal 2 2 7" xfId="178"/>
    <cellStyle name="Normal 2 2 8" xfId="179"/>
    <cellStyle name="Normal 2 2 9" xfId="180"/>
    <cellStyle name="Normal 2 20" xfId="181"/>
    <cellStyle name="Normal 2 21" xfId="182"/>
    <cellStyle name="Normal 2 22" xfId="183"/>
    <cellStyle name="Normal 2 23" xfId="184"/>
    <cellStyle name="Normal 2 24" xfId="185"/>
    <cellStyle name="Normal 2 25" xfId="186"/>
    <cellStyle name="Normal 2 26" xfId="187"/>
    <cellStyle name="Normal 2 27" xfId="188"/>
    <cellStyle name="Normal 2 28" xfId="189"/>
    <cellStyle name="Normal 2 29" xfId="190"/>
    <cellStyle name="Normal 2 3" xfId="68"/>
    <cellStyle name="Normal 2 3 2" xfId="192"/>
    <cellStyle name="Normal 2 3 3" xfId="193"/>
    <cellStyle name="Normal 2 3 4" xfId="194"/>
    <cellStyle name="Normal 2 3 5" xfId="195"/>
    <cellStyle name="Normal 2 3 6" xfId="196"/>
    <cellStyle name="Normal 2 3 7" xfId="197"/>
    <cellStyle name="Normal 2 3 8" xfId="191"/>
    <cellStyle name="Normal 2 30" xfId="198"/>
    <cellStyle name="Normal 2 31" xfId="248"/>
    <cellStyle name="Normal 2 4" xfId="69"/>
    <cellStyle name="Normal 2 4 2" xfId="199"/>
    <cellStyle name="Normal 2 4 3" xfId="200"/>
    <cellStyle name="Normal 2 5" xfId="70"/>
    <cellStyle name="Normal 2 5 2" xfId="201"/>
    <cellStyle name="Normal 2 5 3" xfId="202"/>
    <cellStyle name="Normal 2 6" xfId="71"/>
    <cellStyle name="Normal 2 6 2" xfId="203"/>
    <cellStyle name="Normal 2 6 3" xfId="204"/>
    <cellStyle name="Normal 2 7" xfId="72"/>
    <cellStyle name="Normal 2 7 2" xfId="205"/>
    <cellStyle name="Normal 2 7 3" xfId="206"/>
    <cellStyle name="Normal 2 8" xfId="73"/>
    <cellStyle name="Normal 2 8 2" xfId="207"/>
    <cellStyle name="Normal 2 8 3" xfId="208"/>
    <cellStyle name="Normal 2 82" xfId="209"/>
    <cellStyle name="Normal 2 83" xfId="210"/>
    <cellStyle name="Normal 2 86" xfId="211"/>
    <cellStyle name="Normal 2 9" xfId="74"/>
    <cellStyle name="Normal 2 9 2" xfId="212"/>
    <cellStyle name="Normal 2 9 3" xfId="213"/>
    <cellStyle name="Normal 3" xfId="7"/>
    <cellStyle name="Normal 3 10" xfId="246"/>
    <cellStyle name="Normal 3 2" xfId="76"/>
    <cellStyle name="Normal 3 3" xfId="77"/>
    <cellStyle name="Normal 3 4" xfId="78"/>
    <cellStyle name="Normal 3 5" xfId="79"/>
    <cellStyle name="Normal 3 6" xfId="80"/>
    <cellStyle name="Normal 3 7" xfId="81"/>
    <cellStyle name="Normal 3 8" xfId="82"/>
    <cellStyle name="Normal 3 9" xfId="75"/>
    <cellStyle name="Normal 4" xfId="15"/>
    <cellStyle name="Normal 4 2" xfId="8"/>
    <cellStyle name="Normal 4 2 2" xfId="117"/>
    <cellStyle name="Normal 4 3" xfId="122"/>
    <cellStyle name="Normal 4 4" xfId="125"/>
    <cellStyle name="Normal 4 5" xfId="83"/>
    <cellStyle name="Normal 5" xfId="16"/>
    <cellStyle name="Normal 5 10" xfId="214"/>
    <cellStyle name="Normal 5 11" xfId="215"/>
    <cellStyle name="Normal 5 12" xfId="216"/>
    <cellStyle name="Normal 5 13" xfId="217"/>
    <cellStyle name="Normal 5 14" xfId="218"/>
    <cellStyle name="Normal 5 15" xfId="219"/>
    <cellStyle name="Normal 5 16" xfId="220"/>
    <cellStyle name="Normal 5 17" xfId="221"/>
    <cellStyle name="Normal 5 2" xfId="17"/>
    <cellStyle name="Normal 5 2 2" xfId="222"/>
    <cellStyle name="Normal 5 3" xfId="84"/>
    <cellStyle name="Normal 5 3 2" xfId="223"/>
    <cellStyle name="Normal 5 4" xfId="85"/>
    <cellStyle name="Normal 5 4 2" xfId="224"/>
    <cellStyle name="Normal 5 5" xfId="86"/>
    <cellStyle name="Normal 5 5 2" xfId="225"/>
    <cellStyle name="Normal 5 6" xfId="118"/>
    <cellStyle name="Normal 5 7" xfId="123"/>
    <cellStyle name="Normal 5 7 2" xfId="226"/>
    <cellStyle name="Normal 5 8" xfId="227"/>
    <cellStyle name="Normal 5 9" xfId="228"/>
    <cellStyle name="Normal 56" xfId="119"/>
    <cellStyle name="Normal 6" xfId="18"/>
    <cellStyle name="Normal 6 2" xfId="19"/>
    <cellStyle name="Normal 6 3" xfId="87"/>
    <cellStyle name="Normal 7" xfId="88"/>
    <cellStyle name="Normal 7 10" xfId="230"/>
    <cellStyle name="Normal 7 11" xfId="231"/>
    <cellStyle name="Normal 7 12" xfId="232"/>
    <cellStyle name="Normal 7 13" xfId="233"/>
    <cellStyle name="Normal 7 14" xfId="234"/>
    <cellStyle name="Normal 7 15" xfId="235"/>
    <cellStyle name="Normal 7 16" xfId="236"/>
    <cellStyle name="Normal 7 17" xfId="237"/>
    <cellStyle name="Normal 7 18" xfId="229"/>
    <cellStyle name="Normal 7 2" xfId="238"/>
    <cellStyle name="Normal 7 3" xfId="239"/>
    <cellStyle name="Normal 7 4" xfId="240"/>
    <cellStyle name="Normal 7 5" xfId="241"/>
    <cellStyle name="Normal 7 6" xfId="242"/>
    <cellStyle name="Normal 7 7" xfId="243"/>
    <cellStyle name="Normal 7 8" xfId="244"/>
    <cellStyle name="Normal 7 9" xfId="245"/>
    <cellStyle name="Normal 8" xfId="89"/>
    <cellStyle name="Normal 9" xfId="4"/>
    <cellStyle name="Normal 9 2" xfId="124"/>
    <cellStyle name="Normal 9 3" xfId="115"/>
    <cellStyle name="Normal_141008Reportes Cuadros Institucionales-sectorialesADV" xfId="21"/>
    <cellStyle name="Notas 2" xfId="90"/>
    <cellStyle name="Porcentaje" xfId="20" builtinId="5"/>
    <cellStyle name="Porcentaje 2" xfId="120"/>
    <cellStyle name="Porcentual 2" xfId="9"/>
    <cellStyle name="Total 10" xfId="91"/>
    <cellStyle name="Total 11" xfId="92"/>
    <cellStyle name="Total 12" xfId="93"/>
    <cellStyle name="Total 13" xfId="94"/>
    <cellStyle name="Total 14" xfId="95"/>
    <cellStyle name="Total 2" xfId="96"/>
    <cellStyle name="Total 3" xfId="97"/>
    <cellStyle name="Total 4" xfId="98"/>
    <cellStyle name="Total 5" xfId="99"/>
    <cellStyle name="Total 6" xfId="100"/>
    <cellStyle name="Total 7" xfId="101"/>
    <cellStyle name="Total 8" xfId="102"/>
    <cellStyle name="Total 9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01" t="s">
        <v>0</v>
      </c>
      <c r="B2" s="101"/>
      <c r="C2" s="101"/>
      <c r="D2" s="101"/>
      <c r="E2" s="13" t="e">
        <f>#REF!</f>
        <v>#REF!</v>
      </c>
    </row>
    <row r="3" spans="1:5" x14ac:dyDescent="0.25">
      <c r="A3" s="101" t="s">
        <v>2</v>
      </c>
      <c r="B3" s="101"/>
      <c r="C3" s="101"/>
      <c r="D3" s="101"/>
      <c r="E3" s="13" t="e">
        <f>#REF!</f>
        <v>#REF!</v>
      </c>
    </row>
    <row r="4" spans="1:5" x14ac:dyDescent="0.25">
      <c r="A4" s="101" t="s">
        <v>1</v>
      </c>
      <c r="B4" s="101"/>
      <c r="C4" s="101"/>
      <c r="D4" s="101"/>
      <c r="E4" s="14"/>
    </row>
    <row r="5" spans="1:5" x14ac:dyDescent="0.25">
      <c r="A5" s="101" t="s">
        <v>70</v>
      </c>
      <c r="B5" s="101"/>
      <c r="C5" s="101"/>
      <c r="D5" s="101"/>
      <c r="E5" t="s">
        <v>68</v>
      </c>
    </row>
    <row r="6" spans="1:5" x14ac:dyDescent="0.25">
      <c r="A6" s="6"/>
      <c r="B6" s="6"/>
      <c r="C6" s="96" t="s">
        <v>3</v>
      </c>
      <c r="D6" s="96"/>
      <c r="E6" s="1">
        <v>2013</v>
      </c>
    </row>
    <row r="7" spans="1:5" x14ac:dyDescent="0.25">
      <c r="A7" s="92" t="s">
        <v>66</v>
      </c>
      <c r="B7" s="93" t="s">
        <v>6</v>
      </c>
      <c r="C7" s="94" t="s">
        <v>8</v>
      </c>
      <c r="D7" s="94"/>
      <c r="E7" s="8" t="e">
        <f>#REF!</f>
        <v>#REF!</v>
      </c>
    </row>
    <row r="8" spans="1:5" x14ac:dyDescent="0.25">
      <c r="A8" s="92"/>
      <c r="B8" s="93"/>
      <c r="C8" s="94" t="s">
        <v>10</v>
      </c>
      <c r="D8" s="94"/>
      <c r="E8" s="8" t="e">
        <f>#REF!</f>
        <v>#REF!</v>
      </c>
    </row>
    <row r="9" spans="1:5" x14ac:dyDescent="0.25">
      <c r="A9" s="92"/>
      <c r="B9" s="93"/>
      <c r="C9" s="94" t="s">
        <v>12</v>
      </c>
      <c r="D9" s="94"/>
      <c r="E9" s="8" t="e">
        <f>#REF!</f>
        <v>#REF!</v>
      </c>
    </row>
    <row r="10" spans="1:5" x14ac:dyDescent="0.25">
      <c r="A10" s="92"/>
      <c r="B10" s="93"/>
      <c r="C10" s="94" t="s">
        <v>14</v>
      </c>
      <c r="D10" s="94"/>
      <c r="E10" s="8" t="e">
        <f>#REF!</f>
        <v>#REF!</v>
      </c>
    </row>
    <row r="11" spans="1:5" x14ac:dyDescent="0.25">
      <c r="A11" s="92"/>
      <c r="B11" s="93"/>
      <c r="C11" s="94" t="s">
        <v>16</v>
      </c>
      <c r="D11" s="94"/>
      <c r="E11" s="8" t="e">
        <f>#REF!</f>
        <v>#REF!</v>
      </c>
    </row>
    <row r="12" spans="1:5" x14ac:dyDescent="0.25">
      <c r="A12" s="92"/>
      <c r="B12" s="93"/>
      <c r="C12" s="94" t="s">
        <v>18</v>
      </c>
      <c r="D12" s="94"/>
      <c r="E12" s="8" t="e">
        <f>#REF!</f>
        <v>#REF!</v>
      </c>
    </row>
    <row r="13" spans="1:5" x14ac:dyDescent="0.25">
      <c r="A13" s="92"/>
      <c r="B13" s="93"/>
      <c r="C13" s="94" t="s">
        <v>20</v>
      </c>
      <c r="D13" s="94"/>
      <c r="E13" s="8" t="e">
        <f>#REF!</f>
        <v>#REF!</v>
      </c>
    </row>
    <row r="14" spans="1:5" ht="15.75" thickBot="1" x14ac:dyDescent="0.3">
      <c r="A14" s="92"/>
      <c r="B14" s="4"/>
      <c r="C14" s="95" t="s">
        <v>23</v>
      </c>
      <c r="D14" s="95"/>
      <c r="E14" s="9" t="e">
        <f>#REF!</f>
        <v>#REF!</v>
      </c>
    </row>
    <row r="15" spans="1:5" x14ac:dyDescent="0.25">
      <c r="A15" s="92"/>
      <c r="B15" s="93" t="s">
        <v>25</v>
      </c>
      <c r="C15" s="94" t="s">
        <v>27</v>
      </c>
      <c r="D15" s="94"/>
      <c r="E15" s="8" t="e">
        <f>#REF!</f>
        <v>#REF!</v>
      </c>
    </row>
    <row r="16" spans="1:5" x14ac:dyDescent="0.25">
      <c r="A16" s="92"/>
      <c r="B16" s="93"/>
      <c r="C16" s="94" t="s">
        <v>29</v>
      </c>
      <c r="D16" s="94"/>
      <c r="E16" s="8" t="e">
        <f>#REF!</f>
        <v>#REF!</v>
      </c>
    </row>
    <row r="17" spans="1:5" x14ac:dyDescent="0.25">
      <c r="A17" s="92"/>
      <c r="B17" s="93"/>
      <c r="C17" s="94" t="s">
        <v>31</v>
      </c>
      <c r="D17" s="94"/>
      <c r="E17" s="8" t="e">
        <f>#REF!</f>
        <v>#REF!</v>
      </c>
    </row>
    <row r="18" spans="1:5" x14ac:dyDescent="0.25">
      <c r="A18" s="92"/>
      <c r="B18" s="93"/>
      <c r="C18" s="94" t="s">
        <v>33</v>
      </c>
      <c r="D18" s="94"/>
      <c r="E18" s="8" t="e">
        <f>#REF!</f>
        <v>#REF!</v>
      </c>
    </row>
    <row r="19" spans="1:5" x14ac:dyDescent="0.25">
      <c r="A19" s="92"/>
      <c r="B19" s="93"/>
      <c r="C19" s="94" t="s">
        <v>35</v>
      </c>
      <c r="D19" s="94"/>
      <c r="E19" s="8" t="e">
        <f>#REF!</f>
        <v>#REF!</v>
      </c>
    </row>
    <row r="20" spans="1:5" x14ac:dyDescent="0.25">
      <c r="A20" s="92"/>
      <c r="B20" s="93"/>
      <c r="C20" s="94" t="s">
        <v>37</v>
      </c>
      <c r="D20" s="94"/>
      <c r="E20" s="8" t="e">
        <f>#REF!</f>
        <v>#REF!</v>
      </c>
    </row>
    <row r="21" spans="1:5" x14ac:dyDescent="0.25">
      <c r="A21" s="92"/>
      <c r="B21" s="93"/>
      <c r="C21" s="94" t="s">
        <v>39</v>
      </c>
      <c r="D21" s="94"/>
      <c r="E21" s="8" t="e">
        <f>#REF!</f>
        <v>#REF!</v>
      </c>
    </row>
    <row r="22" spans="1:5" x14ac:dyDescent="0.25">
      <c r="A22" s="92"/>
      <c r="B22" s="93"/>
      <c r="C22" s="94" t="s">
        <v>40</v>
      </c>
      <c r="D22" s="94"/>
      <c r="E22" s="8" t="e">
        <f>#REF!</f>
        <v>#REF!</v>
      </c>
    </row>
    <row r="23" spans="1:5" x14ac:dyDescent="0.25">
      <c r="A23" s="92"/>
      <c r="B23" s="93"/>
      <c r="C23" s="94" t="s">
        <v>42</v>
      </c>
      <c r="D23" s="94"/>
      <c r="E23" s="8" t="e">
        <f>#REF!</f>
        <v>#REF!</v>
      </c>
    </row>
    <row r="24" spans="1:5" ht="15.75" thickBot="1" x14ac:dyDescent="0.3">
      <c r="A24" s="92"/>
      <c r="B24" s="4"/>
      <c r="C24" s="95" t="s">
        <v>44</v>
      </c>
      <c r="D24" s="95"/>
      <c r="E24" s="9" t="e">
        <f>#REF!</f>
        <v>#REF!</v>
      </c>
    </row>
    <row r="25" spans="1:5" ht="15.75" thickBot="1" x14ac:dyDescent="0.3">
      <c r="A25" s="92"/>
      <c r="B25" s="2"/>
      <c r="C25" s="95" t="s">
        <v>46</v>
      </c>
      <c r="D25" s="95"/>
      <c r="E25" s="9" t="e">
        <f>#REF!</f>
        <v>#REF!</v>
      </c>
    </row>
    <row r="26" spans="1:5" x14ac:dyDescent="0.25">
      <c r="A26" s="92" t="s">
        <v>67</v>
      </c>
      <c r="B26" s="93" t="s">
        <v>7</v>
      </c>
      <c r="C26" s="94" t="s">
        <v>9</v>
      </c>
      <c r="D26" s="94"/>
      <c r="E26" s="8" t="e">
        <f>#REF!</f>
        <v>#REF!</v>
      </c>
    </row>
    <row r="27" spans="1:5" x14ac:dyDescent="0.25">
      <c r="A27" s="92"/>
      <c r="B27" s="93"/>
      <c r="C27" s="94" t="s">
        <v>11</v>
      </c>
      <c r="D27" s="94"/>
      <c r="E27" s="8" t="e">
        <f>#REF!</f>
        <v>#REF!</v>
      </c>
    </row>
    <row r="28" spans="1:5" x14ac:dyDescent="0.25">
      <c r="A28" s="92"/>
      <c r="B28" s="93"/>
      <c r="C28" s="94" t="s">
        <v>13</v>
      </c>
      <c r="D28" s="94"/>
      <c r="E28" s="8" t="e">
        <f>#REF!</f>
        <v>#REF!</v>
      </c>
    </row>
    <row r="29" spans="1:5" x14ac:dyDescent="0.25">
      <c r="A29" s="92"/>
      <c r="B29" s="93"/>
      <c r="C29" s="94" t="s">
        <v>15</v>
      </c>
      <c r="D29" s="94"/>
      <c r="E29" s="8" t="e">
        <f>#REF!</f>
        <v>#REF!</v>
      </c>
    </row>
    <row r="30" spans="1:5" x14ac:dyDescent="0.25">
      <c r="A30" s="92"/>
      <c r="B30" s="93"/>
      <c r="C30" s="94" t="s">
        <v>17</v>
      </c>
      <c r="D30" s="94"/>
      <c r="E30" s="8" t="e">
        <f>#REF!</f>
        <v>#REF!</v>
      </c>
    </row>
    <row r="31" spans="1:5" x14ac:dyDescent="0.25">
      <c r="A31" s="92"/>
      <c r="B31" s="93"/>
      <c r="C31" s="94" t="s">
        <v>19</v>
      </c>
      <c r="D31" s="94"/>
      <c r="E31" s="8" t="e">
        <f>#REF!</f>
        <v>#REF!</v>
      </c>
    </row>
    <row r="32" spans="1:5" x14ac:dyDescent="0.25">
      <c r="A32" s="92"/>
      <c r="B32" s="93"/>
      <c r="C32" s="94" t="s">
        <v>21</v>
      </c>
      <c r="D32" s="94"/>
      <c r="E32" s="8" t="e">
        <f>#REF!</f>
        <v>#REF!</v>
      </c>
    </row>
    <row r="33" spans="1:5" x14ac:dyDescent="0.25">
      <c r="A33" s="92"/>
      <c r="B33" s="93"/>
      <c r="C33" s="94" t="s">
        <v>22</v>
      </c>
      <c r="D33" s="94"/>
      <c r="E33" s="8" t="e">
        <f>#REF!</f>
        <v>#REF!</v>
      </c>
    </row>
    <row r="34" spans="1:5" ht="15.75" thickBot="1" x14ac:dyDescent="0.3">
      <c r="A34" s="92"/>
      <c r="B34" s="4"/>
      <c r="C34" s="95" t="s">
        <v>24</v>
      </c>
      <c r="D34" s="95"/>
      <c r="E34" s="9" t="e">
        <f>#REF!</f>
        <v>#REF!</v>
      </c>
    </row>
    <row r="35" spans="1:5" x14ac:dyDescent="0.25">
      <c r="A35" s="92"/>
      <c r="B35" s="93" t="s">
        <v>26</v>
      </c>
      <c r="C35" s="94" t="s">
        <v>28</v>
      </c>
      <c r="D35" s="94"/>
      <c r="E35" s="8" t="e">
        <f>#REF!</f>
        <v>#REF!</v>
      </c>
    </row>
    <row r="36" spans="1:5" x14ac:dyDescent="0.25">
      <c r="A36" s="92"/>
      <c r="B36" s="93"/>
      <c r="C36" s="94" t="s">
        <v>30</v>
      </c>
      <c r="D36" s="94"/>
      <c r="E36" s="8" t="e">
        <f>#REF!</f>
        <v>#REF!</v>
      </c>
    </row>
    <row r="37" spans="1:5" x14ac:dyDescent="0.25">
      <c r="A37" s="92"/>
      <c r="B37" s="93"/>
      <c r="C37" s="94" t="s">
        <v>32</v>
      </c>
      <c r="D37" s="94"/>
      <c r="E37" s="8" t="e">
        <f>#REF!</f>
        <v>#REF!</v>
      </c>
    </row>
    <row r="38" spans="1:5" x14ac:dyDescent="0.25">
      <c r="A38" s="92"/>
      <c r="B38" s="93"/>
      <c r="C38" s="94" t="s">
        <v>34</v>
      </c>
      <c r="D38" s="94"/>
      <c r="E38" s="8" t="e">
        <f>#REF!</f>
        <v>#REF!</v>
      </c>
    </row>
    <row r="39" spans="1:5" x14ac:dyDescent="0.25">
      <c r="A39" s="92"/>
      <c r="B39" s="93"/>
      <c r="C39" s="94" t="s">
        <v>36</v>
      </c>
      <c r="D39" s="94"/>
      <c r="E39" s="8" t="e">
        <f>#REF!</f>
        <v>#REF!</v>
      </c>
    </row>
    <row r="40" spans="1:5" x14ac:dyDescent="0.25">
      <c r="A40" s="92"/>
      <c r="B40" s="93"/>
      <c r="C40" s="94" t="s">
        <v>38</v>
      </c>
      <c r="D40" s="94"/>
      <c r="E40" s="8" t="e">
        <f>#REF!</f>
        <v>#REF!</v>
      </c>
    </row>
    <row r="41" spans="1:5" ht="15.75" thickBot="1" x14ac:dyDescent="0.3">
      <c r="A41" s="92"/>
      <c r="B41" s="2"/>
      <c r="C41" s="95" t="s">
        <v>41</v>
      </c>
      <c r="D41" s="95"/>
      <c r="E41" s="9" t="e">
        <f>#REF!</f>
        <v>#REF!</v>
      </c>
    </row>
    <row r="42" spans="1:5" ht="15.75" thickBot="1" x14ac:dyDescent="0.3">
      <c r="A42" s="92"/>
      <c r="B42" s="2"/>
      <c r="C42" s="95" t="s">
        <v>43</v>
      </c>
      <c r="D42" s="95"/>
      <c r="E42" s="9" t="e">
        <f>#REF!</f>
        <v>#REF!</v>
      </c>
    </row>
    <row r="43" spans="1:5" x14ac:dyDescent="0.25">
      <c r="A43" s="3"/>
      <c r="B43" s="93" t="s">
        <v>45</v>
      </c>
      <c r="C43" s="97" t="s">
        <v>47</v>
      </c>
      <c r="D43" s="97"/>
      <c r="E43" s="10" t="e">
        <f>#REF!</f>
        <v>#REF!</v>
      </c>
    </row>
    <row r="44" spans="1:5" x14ac:dyDescent="0.25">
      <c r="A44" s="3"/>
      <c r="B44" s="93"/>
      <c r="C44" s="94" t="s">
        <v>48</v>
      </c>
      <c r="D44" s="94"/>
      <c r="E44" s="8" t="e">
        <f>#REF!</f>
        <v>#REF!</v>
      </c>
    </row>
    <row r="45" spans="1:5" x14ac:dyDescent="0.25">
      <c r="A45" s="3"/>
      <c r="B45" s="93"/>
      <c r="C45" s="94" t="s">
        <v>49</v>
      </c>
      <c r="D45" s="94"/>
      <c r="E45" s="8" t="e">
        <f>#REF!</f>
        <v>#REF!</v>
      </c>
    </row>
    <row r="46" spans="1:5" x14ac:dyDescent="0.25">
      <c r="A46" s="3"/>
      <c r="B46" s="93"/>
      <c r="C46" s="94" t="s">
        <v>50</v>
      </c>
      <c r="D46" s="94"/>
      <c r="E46" s="8" t="e">
        <f>#REF!</f>
        <v>#REF!</v>
      </c>
    </row>
    <row r="47" spans="1:5" x14ac:dyDescent="0.25">
      <c r="A47" s="3"/>
      <c r="B47" s="93"/>
      <c r="C47" s="97" t="s">
        <v>51</v>
      </c>
      <c r="D47" s="97"/>
      <c r="E47" s="10" t="e">
        <f>#REF!</f>
        <v>#REF!</v>
      </c>
    </row>
    <row r="48" spans="1:5" x14ac:dyDescent="0.25">
      <c r="A48" s="3"/>
      <c r="B48" s="93"/>
      <c r="C48" s="94" t="s">
        <v>52</v>
      </c>
      <c r="D48" s="94"/>
      <c r="E48" s="8" t="e">
        <f>#REF!</f>
        <v>#REF!</v>
      </c>
    </row>
    <row r="49" spans="1:5" x14ac:dyDescent="0.25">
      <c r="A49" s="3"/>
      <c r="B49" s="93"/>
      <c r="C49" s="94" t="s">
        <v>53</v>
      </c>
      <c r="D49" s="94"/>
      <c r="E49" s="8" t="e">
        <f>#REF!</f>
        <v>#REF!</v>
      </c>
    </row>
    <row r="50" spans="1:5" x14ac:dyDescent="0.25">
      <c r="A50" s="3"/>
      <c r="B50" s="93"/>
      <c r="C50" s="94" t="s">
        <v>54</v>
      </c>
      <c r="D50" s="94"/>
      <c r="E50" s="8" t="e">
        <f>#REF!</f>
        <v>#REF!</v>
      </c>
    </row>
    <row r="51" spans="1:5" x14ac:dyDescent="0.25">
      <c r="A51" s="3"/>
      <c r="B51" s="93"/>
      <c r="C51" s="94" t="s">
        <v>55</v>
      </c>
      <c r="D51" s="94"/>
      <c r="E51" s="8" t="e">
        <f>#REF!</f>
        <v>#REF!</v>
      </c>
    </row>
    <row r="52" spans="1:5" x14ac:dyDescent="0.25">
      <c r="A52" s="3"/>
      <c r="B52" s="93"/>
      <c r="C52" s="94" t="s">
        <v>56</v>
      </c>
      <c r="D52" s="94"/>
      <c r="E52" s="8" t="e">
        <f>#REF!</f>
        <v>#REF!</v>
      </c>
    </row>
    <row r="53" spans="1:5" x14ac:dyDescent="0.25">
      <c r="A53" s="3"/>
      <c r="B53" s="93"/>
      <c r="C53" s="97" t="s">
        <v>57</v>
      </c>
      <c r="D53" s="97"/>
      <c r="E53" s="10" t="e">
        <f>#REF!</f>
        <v>#REF!</v>
      </c>
    </row>
    <row r="54" spans="1:5" x14ac:dyDescent="0.25">
      <c r="A54" s="3"/>
      <c r="B54" s="93"/>
      <c r="C54" s="94" t="s">
        <v>58</v>
      </c>
      <c r="D54" s="94"/>
      <c r="E54" s="8" t="e">
        <f>#REF!</f>
        <v>#REF!</v>
      </c>
    </row>
    <row r="55" spans="1:5" x14ac:dyDescent="0.25">
      <c r="A55" s="3"/>
      <c r="B55" s="93"/>
      <c r="C55" s="94" t="s">
        <v>59</v>
      </c>
      <c r="D55" s="94"/>
      <c r="E55" s="8" t="e">
        <f>#REF!</f>
        <v>#REF!</v>
      </c>
    </row>
    <row r="56" spans="1:5" ht="15.75" thickBot="1" x14ac:dyDescent="0.3">
      <c r="A56" s="3"/>
      <c r="B56" s="93"/>
      <c r="C56" s="95" t="s">
        <v>60</v>
      </c>
      <c r="D56" s="95"/>
      <c r="E56" s="9" t="e">
        <f>#REF!</f>
        <v>#REF!</v>
      </c>
    </row>
    <row r="57" spans="1:5" ht="15.75" thickBot="1" x14ac:dyDescent="0.3">
      <c r="A57" s="3"/>
      <c r="B57" s="2"/>
      <c r="C57" s="95" t="s">
        <v>61</v>
      </c>
      <c r="D57" s="95"/>
      <c r="E57" s="9" t="e">
        <f>#REF!</f>
        <v>#REF!</v>
      </c>
    </row>
    <row r="58" spans="1:5" x14ac:dyDescent="0.25">
      <c r="A58" s="3"/>
      <c r="B58" s="2"/>
      <c r="C58" s="96" t="s">
        <v>3</v>
      </c>
      <c r="D58" s="96"/>
      <c r="E58" s="1">
        <v>2012</v>
      </c>
    </row>
    <row r="59" spans="1:5" x14ac:dyDescent="0.25">
      <c r="A59" s="92" t="s">
        <v>66</v>
      </c>
      <c r="B59" s="93" t="s">
        <v>6</v>
      </c>
      <c r="C59" s="94" t="s">
        <v>8</v>
      </c>
      <c r="D59" s="94"/>
      <c r="E59" s="8" t="e">
        <f>#REF!</f>
        <v>#REF!</v>
      </c>
    </row>
    <row r="60" spans="1:5" x14ac:dyDescent="0.25">
      <c r="A60" s="92"/>
      <c r="B60" s="93"/>
      <c r="C60" s="94" t="s">
        <v>10</v>
      </c>
      <c r="D60" s="94"/>
      <c r="E60" s="8" t="e">
        <f>#REF!</f>
        <v>#REF!</v>
      </c>
    </row>
    <row r="61" spans="1:5" x14ac:dyDescent="0.25">
      <c r="A61" s="92"/>
      <c r="B61" s="93"/>
      <c r="C61" s="94" t="s">
        <v>12</v>
      </c>
      <c r="D61" s="94"/>
      <c r="E61" s="8" t="e">
        <f>#REF!</f>
        <v>#REF!</v>
      </c>
    </row>
    <row r="62" spans="1:5" x14ac:dyDescent="0.25">
      <c r="A62" s="92"/>
      <c r="B62" s="93"/>
      <c r="C62" s="94" t="s">
        <v>14</v>
      </c>
      <c r="D62" s="94"/>
      <c r="E62" s="8" t="e">
        <f>#REF!</f>
        <v>#REF!</v>
      </c>
    </row>
    <row r="63" spans="1:5" x14ac:dyDescent="0.25">
      <c r="A63" s="92"/>
      <c r="B63" s="93"/>
      <c r="C63" s="94" t="s">
        <v>16</v>
      </c>
      <c r="D63" s="94"/>
      <c r="E63" s="8" t="e">
        <f>#REF!</f>
        <v>#REF!</v>
      </c>
    </row>
    <row r="64" spans="1:5" x14ac:dyDescent="0.25">
      <c r="A64" s="92"/>
      <c r="B64" s="93"/>
      <c r="C64" s="94" t="s">
        <v>18</v>
      </c>
      <c r="D64" s="94"/>
      <c r="E64" s="8" t="e">
        <f>#REF!</f>
        <v>#REF!</v>
      </c>
    </row>
    <row r="65" spans="1:5" x14ac:dyDescent="0.25">
      <c r="A65" s="92"/>
      <c r="B65" s="93"/>
      <c r="C65" s="94" t="s">
        <v>20</v>
      </c>
      <c r="D65" s="94"/>
      <c r="E65" s="8" t="e">
        <f>#REF!</f>
        <v>#REF!</v>
      </c>
    </row>
    <row r="66" spans="1:5" ht="15.75" thickBot="1" x14ac:dyDescent="0.3">
      <c r="A66" s="92"/>
      <c r="B66" s="4"/>
      <c r="C66" s="95" t="s">
        <v>23</v>
      </c>
      <c r="D66" s="95"/>
      <c r="E66" s="9" t="e">
        <f>#REF!</f>
        <v>#REF!</v>
      </c>
    </row>
    <row r="67" spans="1:5" x14ac:dyDescent="0.25">
      <c r="A67" s="92"/>
      <c r="B67" s="93" t="s">
        <v>25</v>
      </c>
      <c r="C67" s="94" t="s">
        <v>27</v>
      </c>
      <c r="D67" s="94"/>
      <c r="E67" s="8" t="e">
        <f>#REF!</f>
        <v>#REF!</v>
      </c>
    </row>
    <row r="68" spans="1:5" x14ac:dyDescent="0.25">
      <c r="A68" s="92"/>
      <c r="B68" s="93"/>
      <c r="C68" s="94" t="s">
        <v>29</v>
      </c>
      <c r="D68" s="94"/>
      <c r="E68" s="8" t="e">
        <f>#REF!</f>
        <v>#REF!</v>
      </c>
    </row>
    <row r="69" spans="1:5" x14ac:dyDescent="0.25">
      <c r="A69" s="92"/>
      <c r="B69" s="93"/>
      <c r="C69" s="94" t="s">
        <v>31</v>
      </c>
      <c r="D69" s="94"/>
      <c r="E69" s="8" t="e">
        <f>#REF!</f>
        <v>#REF!</v>
      </c>
    </row>
    <row r="70" spans="1:5" x14ac:dyDescent="0.25">
      <c r="A70" s="92"/>
      <c r="B70" s="93"/>
      <c r="C70" s="94" t="s">
        <v>33</v>
      </c>
      <c r="D70" s="94"/>
      <c r="E70" s="8" t="e">
        <f>#REF!</f>
        <v>#REF!</v>
      </c>
    </row>
    <row r="71" spans="1:5" x14ac:dyDescent="0.25">
      <c r="A71" s="92"/>
      <c r="B71" s="93"/>
      <c r="C71" s="94" t="s">
        <v>35</v>
      </c>
      <c r="D71" s="94"/>
      <c r="E71" s="8" t="e">
        <f>#REF!</f>
        <v>#REF!</v>
      </c>
    </row>
    <row r="72" spans="1:5" x14ac:dyDescent="0.25">
      <c r="A72" s="92"/>
      <c r="B72" s="93"/>
      <c r="C72" s="94" t="s">
        <v>37</v>
      </c>
      <c r="D72" s="94"/>
      <c r="E72" s="8" t="e">
        <f>#REF!</f>
        <v>#REF!</v>
      </c>
    </row>
    <row r="73" spans="1:5" x14ac:dyDescent="0.25">
      <c r="A73" s="92"/>
      <c r="B73" s="93"/>
      <c r="C73" s="94" t="s">
        <v>39</v>
      </c>
      <c r="D73" s="94"/>
      <c r="E73" s="8" t="e">
        <f>#REF!</f>
        <v>#REF!</v>
      </c>
    </row>
    <row r="74" spans="1:5" x14ac:dyDescent="0.25">
      <c r="A74" s="92"/>
      <c r="B74" s="93"/>
      <c r="C74" s="94" t="s">
        <v>40</v>
      </c>
      <c r="D74" s="94"/>
      <c r="E74" s="8" t="e">
        <f>#REF!</f>
        <v>#REF!</v>
      </c>
    </row>
    <row r="75" spans="1:5" x14ac:dyDescent="0.25">
      <c r="A75" s="92"/>
      <c r="B75" s="93"/>
      <c r="C75" s="94" t="s">
        <v>42</v>
      </c>
      <c r="D75" s="94"/>
      <c r="E75" s="8" t="e">
        <f>#REF!</f>
        <v>#REF!</v>
      </c>
    </row>
    <row r="76" spans="1:5" ht="15.75" thickBot="1" x14ac:dyDescent="0.3">
      <c r="A76" s="92"/>
      <c r="B76" s="4"/>
      <c r="C76" s="95" t="s">
        <v>44</v>
      </c>
      <c r="D76" s="95"/>
      <c r="E76" s="9" t="e">
        <f>#REF!</f>
        <v>#REF!</v>
      </c>
    </row>
    <row r="77" spans="1:5" ht="15.75" thickBot="1" x14ac:dyDescent="0.3">
      <c r="A77" s="92"/>
      <c r="B77" s="2"/>
      <c r="C77" s="95" t="s">
        <v>46</v>
      </c>
      <c r="D77" s="95"/>
      <c r="E77" s="9" t="e">
        <f>#REF!</f>
        <v>#REF!</v>
      </c>
    </row>
    <row r="78" spans="1:5" x14ac:dyDescent="0.25">
      <c r="A78" s="92" t="s">
        <v>67</v>
      </c>
      <c r="B78" s="93" t="s">
        <v>7</v>
      </c>
      <c r="C78" s="94" t="s">
        <v>9</v>
      </c>
      <c r="D78" s="94"/>
      <c r="E78" s="8" t="e">
        <f>#REF!</f>
        <v>#REF!</v>
      </c>
    </row>
    <row r="79" spans="1:5" x14ac:dyDescent="0.25">
      <c r="A79" s="92"/>
      <c r="B79" s="93"/>
      <c r="C79" s="94" t="s">
        <v>11</v>
      </c>
      <c r="D79" s="94"/>
      <c r="E79" s="8" t="e">
        <f>#REF!</f>
        <v>#REF!</v>
      </c>
    </row>
    <row r="80" spans="1:5" x14ac:dyDescent="0.25">
      <c r="A80" s="92"/>
      <c r="B80" s="93"/>
      <c r="C80" s="94" t="s">
        <v>13</v>
      </c>
      <c r="D80" s="94"/>
      <c r="E80" s="8" t="e">
        <f>#REF!</f>
        <v>#REF!</v>
      </c>
    </row>
    <row r="81" spans="1:5" x14ac:dyDescent="0.25">
      <c r="A81" s="92"/>
      <c r="B81" s="93"/>
      <c r="C81" s="94" t="s">
        <v>15</v>
      </c>
      <c r="D81" s="94"/>
      <c r="E81" s="8" t="e">
        <f>#REF!</f>
        <v>#REF!</v>
      </c>
    </row>
    <row r="82" spans="1:5" x14ac:dyDescent="0.25">
      <c r="A82" s="92"/>
      <c r="B82" s="93"/>
      <c r="C82" s="94" t="s">
        <v>17</v>
      </c>
      <c r="D82" s="94"/>
      <c r="E82" s="8" t="e">
        <f>#REF!</f>
        <v>#REF!</v>
      </c>
    </row>
    <row r="83" spans="1:5" x14ac:dyDescent="0.25">
      <c r="A83" s="92"/>
      <c r="B83" s="93"/>
      <c r="C83" s="94" t="s">
        <v>19</v>
      </c>
      <c r="D83" s="94"/>
      <c r="E83" s="8" t="e">
        <f>#REF!</f>
        <v>#REF!</v>
      </c>
    </row>
    <row r="84" spans="1:5" x14ac:dyDescent="0.25">
      <c r="A84" s="92"/>
      <c r="B84" s="93"/>
      <c r="C84" s="94" t="s">
        <v>21</v>
      </c>
      <c r="D84" s="94"/>
      <c r="E84" s="8" t="e">
        <f>#REF!</f>
        <v>#REF!</v>
      </c>
    </row>
    <row r="85" spans="1:5" x14ac:dyDescent="0.25">
      <c r="A85" s="92"/>
      <c r="B85" s="93"/>
      <c r="C85" s="94" t="s">
        <v>22</v>
      </c>
      <c r="D85" s="94"/>
      <c r="E85" s="8" t="e">
        <f>#REF!</f>
        <v>#REF!</v>
      </c>
    </row>
    <row r="86" spans="1:5" ht="15.75" thickBot="1" x14ac:dyDescent="0.3">
      <c r="A86" s="92"/>
      <c r="B86" s="4"/>
      <c r="C86" s="95" t="s">
        <v>24</v>
      </c>
      <c r="D86" s="95"/>
      <c r="E86" s="9" t="e">
        <f>#REF!</f>
        <v>#REF!</v>
      </c>
    </row>
    <row r="87" spans="1:5" x14ac:dyDescent="0.25">
      <c r="A87" s="92"/>
      <c r="B87" s="93" t="s">
        <v>26</v>
      </c>
      <c r="C87" s="94" t="s">
        <v>28</v>
      </c>
      <c r="D87" s="94"/>
      <c r="E87" s="8" t="e">
        <f>#REF!</f>
        <v>#REF!</v>
      </c>
    </row>
    <row r="88" spans="1:5" x14ac:dyDescent="0.25">
      <c r="A88" s="92"/>
      <c r="B88" s="93"/>
      <c r="C88" s="94" t="s">
        <v>30</v>
      </c>
      <c r="D88" s="94"/>
      <c r="E88" s="8" t="e">
        <f>#REF!</f>
        <v>#REF!</v>
      </c>
    </row>
    <row r="89" spans="1:5" x14ac:dyDescent="0.25">
      <c r="A89" s="92"/>
      <c r="B89" s="93"/>
      <c r="C89" s="94" t="s">
        <v>32</v>
      </c>
      <c r="D89" s="94"/>
      <c r="E89" s="8" t="e">
        <f>#REF!</f>
        <v>#REF!</v>
      </c>
    </row>
    <row r="90" spans="1:5" x14ac:dyDescent="0.25">
      <c r="A90" s="92"/>
      <c r="B90" s="93"/>
      <c r="C90" s="94" t="s">
        <v>34</v>
      </c>
      <c r="D90" s="94"/>
      <c r="E90" s="8" t="e">
        <f>#REF!</f>
        <v>#REF!</v>
      </c>
    </row>
    <row r="91" spans="1:5" x14ac:dyDescent="0.25">
      <c r="A91" s="92"/>
      <c r="B91" s="93"/>
      <c r="C91" s="94" t="s">
        <v>36</v>
      </c>
      <c r="D91" s="94"/>
      <c r="E91" s="8" t="e">
        <f>#REF!</f>
        <v>#REF!</v>
      </c>
    </row>
    <row r="92" spans="1:5" x14ac:dyDescent="0.25">
      <c r="A92" s="92"/>
      <c r="B92" s="93"/>
      <c r="C92" s="94" t="s">
        <v>38</v>
      </c>
      <c r="D92" s="94"/>
      <c r="E92" s="8" t="e">
        <f>#REF!</f>
        <v>#REF!</v>
      </c>
    </row>
    <row r="93" spans="1:5" ht="15.75" thickBot="1" x14ac:dyDescent="0.3">
      <c r="A93" s="92"/>
      <c r="B93" s="2"/>
      <c r="C93" s="95" t="s">
        <v>41</v>
      </c>
      <c r="D93" s="95"/>
      <c r="E93" s="9" t="e">
        <f>#REF!</f>
        <v>#REF!</v>
      </c>
    </row>
    <row r="94" spans="1:5" ht="15.75" thickBot="1" x14ac:dyDescent="0.3">
      <c r="A94" s="92"/>
      <c r="B94" s="2"/>
      <c r="C94" s="95" t="s">
        <v>43</v>
      </c>
      <c r="D94" s="95"/>
      <c r="E94" s="9" t="e">
        <f>#REF!</f>
        <v>#REF!</v>
      </c>
    </row>
    <row r="95" spans="1:5" x14ac:dyDescent="0.25">
      <c r="A95" s="3"/>
      <c r="B95" s="93" t="s">
        <v>45</v>
      </c>
      <c r="C95" s="97" t="s">
        <v>47</v>
      </c>
      <c r="D95" s="97"/>
      <c r="E95" s="10" t="e">
        <f>#REF!</f>
        <v>#REF!</v>
      </c>
    </row>
    <row r="96" spans="1:5" x14ac:dyDescent="0.25">
      <c r="A96" s="3"/>
      <c r="B96" s="93"/>
      <c r="C96" s="94" t="s">
        <v>48</v>
      </c>
      <c r="D96" s="94"/>
      <c r="E96" s="8" t="e">
        <f>#REF!</f>
        <v>#REF!</v>
      </c>
    </row>
    <row r="97" spans="1:5" x14ac:dyDescent="0.25">
      <c r="A97" s="3"/>
      <c r="B97" s="93"/>
      <c r="C97" s="94" t="s">
        <v>49</v>
      </c>
      <c r="D97" s="94"/>
      <c r="E97" s="8" t="e">
        <f>#REF!</f>
        <v>#REF!</v>
      </c>
    </row>
    <row r="98" spans="1:5" x14ac:dyDescent="0.25">
      <c r="A98" s="3"/>
      <c r="B98" s="93"/>
      <c r="C98" s="94" t="s">
        <v>50</v>
      </c>
      <c r="D98" s="94"/>
      <c r="E98" s="8" t="e">
        <f>#REF!</f>
        <v>#REF!</v>
      </c>
    </row>
    <row r="99" spans="1:5" x14ac:dyDescent="0.25">
      <c r="A99" s="3"/>
      <c r="B99" s="93"/>
      <c r="C99" s="97" t="s">
        <v>51</v>
      </c>
      <c r="D99" s="97"/>
      <c r="E99" s="10" t="e">
        <f>#REF!</f>
        <v>#REF!</v>
      </c>
    </row>
    <row r="100" spans="1:5" x14ac:dyDescent="0.25">
      <c r="A100" s="3"/>
      <c r="B100" s="93"/>
      <c r="C100" s="94" t="s">
        <v>52</v>
      </c>
      <c r="D100" s="94"/>
      <c r="E100" s="8" t="e">
        <f>#REF!</f>
        <v>#REF!</v>
      </c>
    </row>
    <row r="101" spans="1:5" x14ac:dyDescent="0.25">
      <c r="A101" s="3"/>
      <c r="B101" s="93"/>
      <c r="C101" s="94" t="s">
        <v>53</v>
      </c>
      <c r="D101" s="94"/>
      <c r="E101" s="8" t="e">
        <f>#REF!</f>
        <v>#REF!</v>
      </c>
    </row>
    <row r="102" spans="1:5" x14ac:dyDescent="0.25">
      <c r="A102" s="3"/>
      <c r="B102" s="93"/>
      <c r="C102" s="94" t="s">
        <v>54</v>
      </c>
      <c r="D102" s="94"/>
      <c r="E102" s="8" t="e">
        <f>#REF!</f>
        <v>#REF!</v>
      </c>
    </row>
    <row r="103" spans="1:5" x14ac:dyDescent="0.25">
      <c r="A103" s="3"/>
      <c r="B103" s="93"/>
      <c r="C103" s="94" t="s">
        <v>55</v>
      </c>
      <c r="D103" s="94"/>
      <c r="E103" s="8" t="e">
        <f>#REF!</f>
        <v>#REF!</v>
      </c>
    </row>
    <row r="104" spans="1:5" x14ac:dyDescent="0.25">
      <c r="A104" s="3"/>
      <c r="B104" s="93"/>
      <c r="C104" s="94" t="s">
        <v>56</v>
      </c>
      <c r="D104" s="94"/>
      <c r="E104" s="8" t="e">
        <f>#REF!</f>
        <v>#REF!</v>
      </c>
    </row>
    <row r="105" spans="1:5" x14ac:dyDescent="0.25">
      <c r="A105" s="3"/>
      <c r="B105" s="93"/>
      <c r="C105" s="97" t="s">
        <v>57</v>
      </c>
      <c r="D105" s="97"/>
      <c r="E105" s="10" t="e">
        <f>#REF!</f>
        <v>#REF!</v>
      </c>
    </row>
    <row r="106" spans="1:5" x14ac:dyDescent="0.25">
      <c r="A106" s="3"/>
      <c r="B106" s="93"/>
      <c r="C106" s="94" t="s">
        <v>58</v>
      </c>
      <c r="D106" s="94"/>
      <c r="E106" s="8" t="e">
        <f>#REF!</f>
        <v>#REF!</v>
      </c>
    </row>
    <row r="107" spans="1:5" x14ac:dyDescent="0.25">
      <c r="A107" s="3"/>
      <c r="B107" s="93"/>
      <c r="C107" s="94" t="s">
        <v>59</v>
      </c>
      <c r="D107" s="94"/>
      <c r="E107" s="8" t="e">
        <f>#REF!</f>
        <v>#REF!</v>
      </c>
    </row>
    <row r="108" spans="1:5" ht="15.75" thickBot="1" x14ac:dyDescent="0.3">
      <c r="A108" s="3"/>
      <c r="B108" s="93"/>
      <c r="C108" s="95" t="s">
        <v>60</v>
      </c>
      <c r="D108" s="95"/>
      <c r="E108" s="9" t="e">
        <f>#REF!</f>
        <v>#REF!</v>
      </c>
    </row>
    <row r="109" spans="1:5" ht="15.75" thickBot="1" x14ac:dyDescent="0.3">
      <c r="A109" s="3"/>
      <c r="B109" s="2"/>
      <c r="C109" s="95" t="s">
        <v>61</v>
      </c>
      <c r="D109" s="95"/>
      <c r="E109" s="9" t="e">
        <f>#REF!</f>
        <v>#REF!</v>
      </c>
    </row>
    <row r="110" spans="1:5" x14ac:dyDescent="0.25">
      <c r="A110" s="3"/>
      <c r="B110" s="2"/>
      <c r="C110" s="10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0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0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03"/>
      <c r="D113" s="5" t="s">
        <v>63</v>
      </c>
      <c r="E113" s="10" t="e">
        <f>#REF!</f>
        <v>#REF!</v>
      </c>
    </row>
    <row r="114" spans="1:5" x14ac:dyDescent="0.25">
      <c r="A114" s="101" t="s">
        <v>0</v>
      </c>
      <c r="B114" s="101"/>
      <c r="C114" s="101"/>
      <c r="D114" s="101"/>
      <c r="E114" s="13" t="e">
        <f>#REF!</f>
        <v>#REF!</v>
      </c>
    </row>
    <row r="115" spans="1:5" x14ac:dyDescent="0.25">
      <c r="A115" s="101" t="s">
        <v>2</v>
      </c>
      <c r="B115" s="101"/>
      <c r="C115" s="101"/>
      <c r="D115" s="101"/>
      <c r="E115" s="13" t="e">
        <f>#REF!</f>
        <v>#REF!</v>
      </c>
    </row>
    <row r="116" spans="1:5" x14ac:dyDescent="0.25">
      <c r="A116" s="101" t="s">
        <v>1</v>
      </c>
      <c r="B116" s="101"/>
      <c r="C116" s="101"/>
      <c r="D116" s="101"/>
      <c r="E116" s="14"/>
    </row>
    <row r="117" spans="1:5" x14ac:dyDescent="0.25">
      <c r="A117" s="101" t="s">
        <v>70</v>
      </c>
      <c r="B117" s="101"/>
      <c r="C117" s="101"/>
      <c r="D117" s="101"/>
      <c r="E117" t="s">
        <v>69</v>
      </c>
    </row>
    <row r="118" spans="1:5" x14ac:dyDescent="0.25">
      <c r="B118" s="98" t="s">
        <v>64</v>
      </c>
      <c r="C118" s="97" t="s">
        <v>4</v>
      </c>
      <c r="D118" s="97"/>
      <c r="E118" s="11" t="e">
        <f>#REF!</f>
        <v>#REF!</v>
      </c>
    </row>
    <row r="119" spans="1:5" x14ac:dyDescent="0.25">
      <c r="B119" s="98"/>
      <c r="C119" s="97" t="s">
        <v>6</v>
      </c>
      <c r="D119" s="97"/>
      <c r="E119" s="11" t="e">
        <f>#REF!</f>
        <v>#REF!</v>
      </c>
    </row>
    <row r="120" spans="1:5" x14ac:dyDescent="0.25">
      <c r="B120" s="98"/>
      <c r="C120" s="94" t="s">
        <v>8</v>
      </c>
      <c r="D120" s="94"/>
      <c r="E120" s="12" t="e">
        <f>#REF!</f>
        <v>#REF!</v>
      </c>
    </row>
    <row r="121" spans="1:5" x14ac:dyDescent="0.25">
      <c r="B121" s="98"/>
      <c r="C121" s="94" t="s">
        <v>10</v>
      </c>
      <c r="D121" s="94"/>
      <c r="E121" s="12" t="e">
        <f>#REF!</f>
        <v>#REF!</v>
      </c>
    </row>
    <row r="122" spans="1:5" x14ac:dyDescent="0.25">
      <c r="B122" s="98"/>
      <c r="C122" s="94" t="s">
        <v>12</v>
      </c>
      <c r="D122" s="94"/>
      <c r="E122" s="12" t="e">
        <f>#REF!</f>
        <v>#REF!</v>
      </c>
    </row>
    <row r="123" spans="1:5" x14ac:dyDescent="0.25">
      <c r="B123" s="98"/>
      <c r="C123" s="94" t="s">
        <v>14</v>
      </c>
      <c r="D123" s="94"/>
      <c r="E123" s="12" t="e">
        <f>#REF!</f>
        <v>#REF!</v>
      </c>
    </row>
    <row r="124" spans="1:5" x14ac:dyDescent="0.25">
      <c r="B124" s="98"/>
      <c r="C124" s="94" t="s">
        <v>16</v>
      </c>
      <c r="D124" s="94"/>
      <c r="E124" s="12" t="e">
        <f>#REF!</f>
        <v>#REF!</v>
      </c>
    </row>
    <row r="125" spans="1:5" x14ac:dyDescent="0.25">
      <c r="B125" s="98"/>
      <c r="C125" s="94" t="s">
        <v>18</v>
      </c>
      <c r="D125" s="94"/>
      <c r="E125" s="12" t="e">
        <f>#REF!</f>
        <v>#REF!</v>
      </c>
    </row>
    <row r="126" spans="1:5" x14ac:dyDescent="0.25">
      <c r="B126" s="98"/>
      <c r="C126" s="94" t="s">
        <v>20</v>
      </c>
      <c r="D126" s="94"/>
      <c r="E126" s="12" t="e">
        <f>#REF!</f>
        <v>#REF!</v>
      </c>
    </row>
    <row r="127" spans="1:5" x14ac:dyDescent="0.25">
      <c r="B127" s="98"/>
      <c r="C127" s="97" t="s">
        <v>25</v>
      </c>
      <c r="D127" s="97"/>
      <c r="E127" s="11" t="e">
        <f>#REF!</f>
        <v>#REF!</v>
      </c>
    </row>
    <row r="128" spans="1:5" x14ac:dyDescent="0.25">
      <c r="B128" s="98"/>
      <c r="C128" s="94" t="s">
        <v>27</v>
      </c>
      <c r="D128" s="94"/>
      <c r="E128" s="12" t="e">
        <f>#REF!</f>
        <v>#REF!</v>
      </c>
    </row>
    <row r="129" spans="2:5" x14ac:dyDescent="0.25">
      <c r="B129" s="98"/>
      <c r="C129" s="94" t="s">
        <v>29</v>
      </c>
      <c r="D129" s="94"/>
      <c r="E129" s="12" t="e">
        <f>#REF!</f>
        <v>#REF!</v>
      </c>
    </row>
    <row r="130" spans="2:5" x14ac:dyDescent="0.25">
      <c r="B130" s="98"/>
      <c r="C130" s="94" t="s">
        <v>31</v>
      </c>
      <c r="D130" s="94"/>
      <c r="E130" s="12" t="e">
        <f>#REF!</f>
        <v>#REF!</v>
      </c>
    </row>
    <row r="131" spans="2:5" x14ac:dyDescent="0.25">
      <c r="B131" s="98"/>
      <c r="C131" s="94" t="s">
        <v>33</v>
      </c>
      <c r="D131" s="94"/>
      <c r="E131" s="12" t="e">
        <f>#REF!</f>
        <v>#REF!</v>
      </c>
    </row>
    <row r="132" spans="2:5" x14ac:dyDescent="0.25">
      <c r="B132" s="98"/>
      <c r="C132" s="94" t="s">
        <v>35</v>
      </c>
      <c r="D132" s="94"/>
      <c r="E132" s="12" t="e">
        <f>#REF!</f>
        <v>#REF!</v>
      </c>
    </row>
    <row r="133" spans="2:5" x14ac:dyDescent="0.25">
      <c r="B133" s="98"/>
      <c r="C133" s="94" t="s">
        <v>37</v>
      </c>
      <c r="D133" s="94"/>
      <c r="E133" s="12" t="e">
        <f>#REF!</f>
        <v>#REF!</v>
      </c>
    </row>
    <row r="134" spans="2:5" x14ac:dyDescent="0.25">
      <c r="B134" s="98"/>
      <c r="C134" s="94" t="s">
        <v>39</v>
      </c>
      <c r="D134" s="94"/>
      <c r="E134" s="12" t="e">
        <f>#REF!</f>
        <v>#REF!</v>
      </c>
    </row>
    <row r="135" spans="2:5" x14ac:dyDescent="0.25">
      <c r="B135" s="98"/>
      <c r="C135" s="94" t="s">
        <v>40</v>
      </c>
      <c r="D135" s="94"/>
      <c r="E135" s="12" t="e">
        <f>#REF!</f>
        <v>#REF!</v>
      </c>
    </row>
    <row r="136" spans="2:5" x14ac:dyDescent="0.25">
      <c r="B136" s="98"/>
      <c r="C136" s="94" t="s">
        <v>42</v>
      </c>
      <c r="D136" s="94"/>
      <c r="E136" s="12" t="e">
        <f>#REF!</f>
        <v>#REF!</v>
      </c>
    </row>
    <row r="137" spans="2:5" x14ac:dyDescent="0.25">
      <c r="B137" s="98"/>
      <c r="C137" s="97" t="s">
        <v>5</v>
      </c>
      <c r="D137" s="97"/>
      <c r="E137" s="11" t="e">
        <f>#REF!</f>
        <v>#REF!</v>
      </c>
    </row>
    <row r="138" spans="2:5" x14ac:dyDescent="0.25">
      <c r="B138" s="98"/>
      <c r="C138" s="97" t="s">
        <v>7</v>
      </c>
      <c r="D138" s="97"/>
      <c r="E138" s="11" t="e">
        <f>#REF!</f>
        <v>#REF!</v>
      </c>
    </row>
    <row r="139" spans="2:5" x14ac:dyDescent="0.25">
      <c r="B139" s="98"/>
      <c r="C139" s="94" t="s">
        <v>9</v>
      </c>
      <c r="D139" s="94"/>
      <c r="E139" s="12" t="e">
        <f>#REF!</f>
        <v>#REF!</v>
      </c>
    </row>
    <row r="140" spans="2:5" x14ac:dyDescent="0.25">
      <c r="B140" s="98"/>
      <c r="C140" s="94" t="s">
        <v>11</v>
      </c>
      <c r="D140" s="94"/>
      <c r="E140" s="12" t="e">
        <f>#REF!</f>
        <v>#REF!</v>
      </c>
    </row>
    <row r="141" spans="2:5" x14ac:dyDescent="0.25">
      <c r="B141" s="98"/>
      <c r="C141" s="94" t="s">
        <v>13</v>
      </c>
      <c r="D141" s="94"/>
      <c r="E141" s="12" t="e">
        <f>#REF!</f>
        <v>#REF!</v>
      </c>
    </row>
    <row r="142" spans="2:5" x14ac:dyDescent="0.25">
      <c r="B142" s="98"/>
      <c r="C142" s="94" t="s">
        <v>15</v>
      </c>
      <c r="D142" s="94"/>
      <c r="E142" s="12" t="e">
        <f>#REF!</f>
        <v>#REF!</v>
      </c>
    </row>
    <row r="143" spans="2:5" x14ac:dyDescent="0.25">
      <c r="B143" s="98"/>
      <c r="C143" s="94" t="s">
        <v>17</v>
      </c>
      <c r="D143" s="94"/>
      <c r="E143" s="12" t="e">
        <f>#REF!</f>
        <v>#REF!</v>
      </c>
    </row>
    <row r="144" spans="2:5" x14ac:dyDescent="0.25">
      <c r="B144" s="98"/>
      <c r="C144" s="94" t="s">
        <v>19</v>
      </c>
      <c r="D144" s="94"/>
      <c r="E144" s="12" t="e">
        <f>#REF!</f>
        <v>#REF!</v>
      </c>
    </row>
    <row r="145" spans="2:5" x14ac:dyDescent="0.25">
      <c r="B145" s="98"/>
      <c r="C145" s="94" t="s">
        <v>21</v>
      </c>
      <c r="D145" s="94"/>
      <c r="E145" s="12" t="e">
        <f>#REF!</f>
        <v>#REF!</v>
      </c>
    </row>
    <row r="146" spans="2:5" x14ac:dyDescent="0.25">
      <c r="B146" s="98"/>
      <c r="C146" s="94" t="s">
        <v>22</v>
      </c>
      <c r="D146" s="94"/>
      <c r="E146" s="12" t="e">
        <f>#REF!</f>
        <v>#REF!</v>
      </c>
    </row>
    <row r="147" spans="2:5" x14ac:dyDescent="0.25">
      <c r="B147" s="98"/>
      <c r="C147" s="100" t="s">
        <v>26</v>
      </c>
      <c r="D147" s="100"/>
      <c r="E147" s="11" t="e">
        <f>#REF!</f>
        <v>#REF!</v>
      </c>
    </row>
    <row r="148" spans="2:5" x14ac:dyDescent="0.25">
      <c r="B148" s="98"/>
      <c r="C148" s="94" t="s">
        <v>28</v>
      </c>
      <c r="D148" s="94"/>
      <c r="E148" s="12" t="e">
        <f>#REF!</f>
        <v>#REF!</v>
      </c>
    </row>
    <row r="149" spans="2:5" x14ac:dyDescent="0.25">
      <c r="B149" s="98"/>
      <c r="C149" s="94" t="s">
        <v>30</v>
      </c>
      <c r="D149" s="94"/>
      <c r="E149" s="12" t="e">
        <f>#REF!</f>
        <v>#REF!</v>
      </c>
    </row>
    <row r="150" spans="2:5" x14ac:dyDescent="0.25">
      <c r="B150" s="98"/>
      <c r="C150" s="94" t="s">
        <v>32</v>
      </c>
      <c r="D150" s="94"/>
      <c r="E150" s="12" t="e">
        <f>#REF!</f>
        <v>#REF!</v>
      </c>
    </row>
    <row r="151" spans="2:5" x14ac:dyDescent="0.25">
      <c r="B151" s="98"/>
      <c r="C151" s="94" t="s">
        <v>34</v>
      </c>
      <c r="D151" s="94"/>
      <c r="E151" s="12" t="e">
        <f>#REF!</f>
        <v>#REF!</v>
      </c>
    </row>
    <row r="152" spans="2:5" x14ac:dyDescent="0.25">
      <c r="B152" s="98"/>
      <c r="C152" s="94" t="s">
        <v>36</v>
      </c>
      <c r="D152" s="94"/>
      <c r="E152" s="12" t="e">
        <f>#REF!</f>
        <v>#REF!</v>
      </c>
    </row>
    <row r="153" spans="2:5" x14ac:dyDescent="0.25">
      <c r="B153" s="98"/>
      <c r="C153" s="94" t="s">
        <v>38</v>
      </c>
      <c r="D153" s="94"/>
      <c r="E153" s="12" t="e">
        <f>#REF!</f>
        <v>#REF!</v>
      </c>
    </row>
    <row r="154" spans="2:5" x14ac:dyDescent="0.25">
      <c r="B154" s="98"/>
      <c r="C154" s="97" t="s">
        <v>45</v>
      </c>
      <c r="D154" s="97"/>
      <c r="E154" s="11" t="e">
        <f>#REF!</f>
        <v>#REF!</v>
      </c>
    </row>
    <row r="155" spans="2:5" x14ac:dyDescent="0.25">
      <c r="B155" s="98"/>
      <c r="C155" s="97" t="s">
        <v>47</v>
      </c>
      <c r="D155" s="97"/>
      <c r="E155" s="11" t="e">
        <f>#REF!</f>
        <v>#REF!</v>
      </c>
    </row>
    <row r="156" spans="2:5" x14ac:dyDescent="0.25">
      <c r="B156" s="98"/>
      <c r="C156" s="94" t="s">
        <v>48</v>
      </c>
      <c r="D156" s="94"/>
      <c r="E156" s="12" t="e">
        <f>#REF!</f>
        <v>#REF!</v>
      </c>
    </row>
    <row r="157" spans="2:5" x14ac:dyDescent="0.25">
      <c r="B157" s="98"/>
      <c r="C157" s="94" t="s">
        <v>49</v>
      </c>
      <c r="D157" s="94"/>
      <c r="E157" s="12" t="e">
        <f>#REF!</f>
        <v>#REF!</v>
      </c>
    </row>
    <row r="158" spans="2:5" x14ac:dyDescent="0.25">
      <c r="B158" s="98"/>
      <c r="C158" s="94" t="s">
        <v>50</v>
      </c>
      <c r="D158" s="94"/>
      <c r="E158" s="12" t="e">
        <f>#REF!</f>
        <v>#REF!</v>
      </c>
    </row>
    <row r="159" spans="2:5" x14ac:dyDescent="0.25">
      <c r="B159" s="98"/>
      <c r="C159" s="97" t="s">
        <v>51</v>
      </c>
      <c r="D159" s="97"/>
      <c r="E159" s="11" t="e">
        <f>#REF!</f>
        <v>#REF!</v>
      </c>
    </row>
    <row r="160" spans="2:5" x14ac:dyDescent="0.25">
      <c r="B160" s="98"/>
      <c r="C160" s="94" t="s">
        <v>52</v>
      </c>
      <c r="D160" s="94"/>
      <c r="E160" s="12" t="e">
        <f>#REF!</f>
        <v>#REF!</v>
      </c>
    </row>
    <row r="161" spans="2:5" x14ac:dyDescent="0.25">
      <c r="B161" s="98"/>
      <c r="C161" s="94" t="s">
        <v>53</v>
      </c>
      <c r="D161" s="94"/>
      <c r="E161" s="12" t="e">
        <f>#REF!</f>
        <v>#REF!</v>
      </c>
    </row>
    <row r="162" spans="2:5" x14ac:dyDescent="0.25">
      <c r="B162" s="98"/>
      <c r="C162" s="94" t="s">
        <v>54</v>
      </c>
      <c r="D162" s="94"/>
      <c r="E162" s="12" t="e">
        <f>#REF!</f>
        <v>#REF!</v>
      </c>
    </row>
    <row r="163" spans="2:5" x14ac:dyDescent="0.25">
      <c r="B163" s="98"/>
      <c r="C163" s="94" t="s">
        <v>55</v>
      </c>
      <c r="D163" s="94"/>
      <c r="E163" s="12" t="e">
        <f>#REF!</f>
        <v>#REF!</v>
      </c>
    </row>
    <row r="164" spans="2:5" x14ac:dyDescent="0.25">
      <c r="B164" s="98"/>
      <c r="C164" s="94" t="s">
        <v>56</v>
      </c>
      <c r="D164" s="94"/>
      <c r="E164" s="12" t="e">
        <f>#REF!</f>
        <v>#REF!</v>
      </c>
    </row>
    <row r="165" spans="2:5" x14ac:dyDescent="0.25">
      <c r="B165" s="98"/>
      <c r="C165" s="97" t="s">
        <v>57</v>
      </c>
      <c r="D165" s="97"/>
      <c r="E165" s="11" t="e">
        <f>#REF!</f>
        <v>#REF!</v>
      </c>
    </row>
    <row r="166" spans="2:5" x14ac:dyDescent="0.25">
      <c r="B166" s="98"/>
      <c r="C166" s="94" t="s">
        <v>58</v>
      </c>
      <c r="D166" s="94"/>
      <c r="E166" s="12" t="e">
        <f>#REF!</f>
        <v>#REF!</v>
      </c>
    </row>
    <row r="167" spans="2:5" ht="15" customHeight="1" thickBot="1" x14ac:dyDescent="0.3">
      <c r="B167" s="99"/>
      <c r="C167" s="94" t="s">
        <v>59</v>
      </c>
      <c r="D167" s="94"/>
      <c r="E167" s="12" t="e">
        <f>#REF!</f>
        <v>#REF!</v>
      </c>
    </row>
    <row r="168" spans="2:5" x14ac:dyDescent="0.25">
      <c r="B168" s="98" t="s">
        <v>65</v>
      </c>
      <c r="C168" s="97" t="s">
        <v>4</v>
      </c>
      <c r="D168" s="97"/>
      <c r="E168" s="11" t="e">
        <f>#REF!</f>
        <v>#REF!</v>
      </c>
    </row>
    <row r="169" spans="2:5" ht="15" customHeight="1" x14ac:dyDescent="0.25">
      <c r="B169" s="98"/>
      <c r="C169" s="97" t="s">
        <v>6</v>
      </c>
      <c r="D169" s="97"/>
      <c r="E169" s="11" t="e">
        <f>#REF!</f>
        <v>#REF!</v>
      </c>
    </row>
    <row r="170" spans="2:5" ht="15" customHeight="1" x14ac:dyDescent="0.25">
      <c r="B170" s="98"/>
      <c r="C170" s="94" t="s">
        <v>8</v>
      </c>
      <c r="D170" s="94"/>
      <c r="E170" s="12" t="e">
        <f>#REF!</f>
        <v>#REF!</v>
      </c>
    </row>
    <row r="171" spans="2:5" ht="15" customHeight="1" x14ac:dyDescent="0.25">
      <c r="B171" s="98"/>
      <c r="C171" s="94" t="s">
        <v>10</v>
      </c>
      <c r="D171" s="94"/>
      <c r="E171" s="12" t="e">
        <f>#REF!</f>
        <v>#REF!</v>
      </c>
    </row>
    <row r="172" spans="2:5" x14ac:dyDescent="0.25">
      <c r="B172" s="98"/>
      <c r="C172" s="94" t="s">
        <v>12</v>
      </c>
      <c r="D172" s="94"/>
      <c r="E172" s="12" t="e">
        <f>#REF!</f>
        <v>#REF!</v>
      </c>
    </row>
    <row r="173" spans="2:5" x14ac:dyDescent="0.25">
      <c r="B173" s="98"/>
      <c r="C173" s="94" t="s">
        <v>14</v>
      </c>
      <c r="D173" s="94"/>
      <c r="E173" s="12" t="e">
        <f>#REF!</f>
        <v>#REF!</v>
      </c>
    </row>
    <row r="174" spans="2:5" ht="15" customHeight="1" x14ac:dyDescent="0.25">
      <c r="B174" s="98"/>
      <c r="C174" s="94" t="s">
        <v>16</v>
      </c>
      <c r="D174" s="94"/>
      <c r="E174" s="12" t="e">
        <f>#REF!</f>
        <v>#REF!</v>
      </c>
    </row>
    <row r="175" spans="2:5" ht="15" customHeight="1" x14ac:dyDescent="0.25">
      <c r="B175" s="98"/>
      <c r="C175" s="94" t="s">
        <v>18</v>
      </c>
      <c r="D175" s="94"/>
      <c r="E175" s="12" t="e">
        <f>#REF!</f>
        <v>#REF!</v>
      </c>
    </row>
    <row r="176" spans="2:5" x14ac:dyDescent="0.25">
      <c r="B176" s="98"/>
      <c r="C176" s="94" t="s">
        <v>20</v>
      </c>
      <c r="D176" s="94"/>
      <c r="E176" s="12" t="e">
        <f>#REF!</f>
        <v>#REF!</v>
      </c>
    </row>
    <row r="177" spans="2:5" ht="15" customHeight="1" x14ac:dyDescent="0.25">
      <c r="B177" s="98"/>
      <c r="C177" s="97" t="s">
        <v>25</v>
      </c>
      <c r="D177" s="97"/>
      <c r="E177" s="11" t="e">
        <f>#REF!</f>
        <v>#REF!</v>
      </c>
    </row>
    <row r="178" spans="2:5" x14ac:dyDescent="0.25">
      <c r="B178" s="98"/>
      <c r="C178" s="94" t="s">
        <v>27</v>
      </c>
      <c r="D178" s="94"/>
      <c r="E178" s="12" t="e">
        <f>#REF!</f>
        <v>#REF!</v>
      </c>
    </row>
    <row r="179" spans="2:5" ht="15" customHeight="1" x14ac:dyDescent="0.25">
      <c r="B179" s="98"/>
      <c r="C179" s="94" t="s">
        <v>29</v>
      </c>
      <c r="D179" s="94"/>
      <c r="E179" s="12" t="e">
        <f>#REF!</f>
        <v>#REF!</v>
      </c>
    </row>
    <row r="180" spans="2:5" ht="15" customHeight="1" x14ac:dyDescent="0.25">
      <c r="B180" s="98"/>
      <c r="C180" s="94" t="s">
        <v>31</v>
      </c>
      <c r="D180" s="94"/>
      <c r="E180" s="12" t="e">
        <f>#REF!</f>
        <v>#REF!</v>
      </c>
    </row>
    <row r="181" spans="2:5" ht="15" customHeight="1" x14ac:dyDescent="0.25">
      <c r="B181" s="98"/>
      <c r="C181" s="94" t="s">
        <v>33</v>
      </c>
      <c r="D181" s="94"/>
      <c r="E181" s="12" t="e">
        <f>#REF!</f>
        <v>#REF!</v>
      </c>
    </row>
    <row r="182" spans="2:5" ht="15" customHeight="1" x14ac:dyDescent="0.25">
      <c r="B182" s="98"/>
      <c r="C182" s="94" t="s">
        <v>35</v>
      </c>
      <c r="D182" s="94"/>
      <c r="E182" s="12" t="e">
        <f>#REF!</f>
        <v>#REF!</v>
      </c>
    </row>
    <row r="183" spans="2:5" ht="15" customHeight="1" x14ac:dyDescent="0.25">
      <c r="B183" s="98"/>
      <c r="C183" s="94" t="s">
        <v>37</v>
      </c>
      <c r="D183" s="94"/>
      <c r="E183" s="12" t="e">
        <f>#REF!</f>
        <v>#REF!</v>
      </c>
    </row>
    <row r="184" spans="2:5" ht="15" customHeight="1" x14ac:dyDescent="0.25">
      <c r="B184" s="98"/>
      <c r="C184" s="94" t="s">
        <v>39</v>
      </c>
      <c r="D184" s="94"/>
      <c r="E184" s="12" t="e">
        <f>#REF!</f>
        <v>#REF!</v>
      </c>
    </row>
    <row r="185" spans="2:5" ht="15" customHeight="1" x14ac:dyDescent="0.25">
      <c r="B185" s="98"/>
      <c r="C185" s="94" t="s">
        <v>40</v>
      </c>
      <c r="D185" s="94"/>
      <c r="E185" s="12" t="e">
        <f>#REF!</f>
        <v>#REF!</v>
      </c>
    </row>
    <row r="186" spans="2:5" ht="15" customHeight="1" x14ac:dyDescent="0.25">
      <c r="B186" s="98"/>
      <c r="C186" s="94" t="s">
        <v>42</v>
      </c>
      <c r="D186" s="94"/>
      <c r="E186" s="12" t="e">
        <f>#REF!</f>
        <v>#REF!</v>
      </c>
    </row>
    <row r="187" spans="2:5" ht="15" customHeight="1" x14ac:dyDescent="0.25">
      <c r="B187" s="98"/>
      <c r="C187" s="97" t="s">
        <v>5</v>
      </c>
      <c r="D187" s="97"/>
      <c r="E187" s="11" t="e">
        <f>#REF!</f>
        <v>#REF!</v>
      </c>
    </row>
    <row r="188" spans="2:5" x14ac:dyDescent="0.25">
      <c r="B188" s="98"/>
      <c r="C188" s="97" t="s">
        <v>7</v>
      </c>
      <c r="D188" s="97"/>
      <c r="E188" s="11" t="e">
        <f>#REF!</f>
        <v>#REF!</v>
      </c>
    </row>
    <row r="189" spans="2:5" x14ac:dyDescent="0.25">
      <c r="B189" s="98"/>
      <c r="C189" s="94" t="s">
        <v>9</v>
      </c>
      <c r="D189" s="94"/>
      <c r="E189" s="12" t="e">
        <f>#REF!</f>
        <v>#REF!</v>
      </c>
    </row>
    <row r="190" spans="2:5" x14ac:dyDescent="0.25">
      <c r="B190" s="98"/>
      <c r="C190" s="94" t="s">
        <v>11</v>
      </c>
      <c r="D190" s="94"/>
      <c r="E190" s="12" t="e">
        <f>#REF!</f>
        <v>#REF!</v>
      </c>
    </row>
    <row r="191" spans="2:5" ht="15" customHeight="1" x14ac:dyDescent="0.25">
      <c r="B191" s="98"/>
      <c r="C191" s="94" t="s">
        <v>13</v>
      </c>
      <c r="D191" s="94"/>
      <c r="E191" s="12" t="e">
        <f>#REF!</f>
        <v>#REF!</v>
      </c>
    </row>
    <row r="192" spans="2:5" x14ac:dyDescent="0.25">
      <c r="B192" s="98"/>
      <c r="C192" s="94" t="s">
        <v>15</v>
      </c>
      <c r="D192" s="94"/>
      <c r="E192" s="12" t="e">
        <f>#REF!</f>
        <v>#REF!</v>
      </c>
    </row>
    <row r="193" spans="2:5" ht="15" customHeight="1" x14ac:dyDescent="0.25">
      <c r="B193" s="98"/>
      <c r="C193" s="94" t="s">
        <v>17</v>
      </c>
      <c r="D193" s="94"/>
      <c r="E193" s="12" t="e">
        <f>#REF!</f>
        <v>#REF!</v>
      </c>
    </row>
    <row r="194" spans="2:5" ht="15" customHeight="1" x14ac:dyDescent="0.25">
      <c r="B194" s="98"/>
      <c r="C194" s="94" t="s">
        <v>19</v>
      </c>
      <c r="D194" s="94"/>
      <c r="E194" s="12" t="e">
        <f>#REF!</f>
        <v>#REF!</v>
      </c>
    </row>
    <row r="195" spans="2:5" ht="15" customHeight="1" x14ac:dyDescent="0.25">
      <c r="B195" s="98"/>
      <c r="C195" s="94" t="s">
        <v>21</v>
      </c>
      <c r="D195" s="94"/>
      <c r="E195" s="12" t="e">
        <f>#REF!</f>
        <v>#REF!</v>
      </c>
    </row>
    <row r="196" spans="2:5" ht="15" customHeight="1" x14ac:dyDescent="0.25">
      <c r="B196" s="98"/>
      <c r="C196" s="94" t="s">
        <v>22</v>
      </c>
      <c r="D196" s="94"/>
      <c r="E196" s="12" t="e">
        <f>#REF!</f>
        <v>#REF!</v>
      </c>
    </row>
    <row r="197" spans="2:5" ht="15" customHeight="1" x14ac:dyDescent="0.25">
      <c r="B197" s="98"/>
      <c r="C197" s="100" t="s">
        <v>26</v>
      </c>
      <c r="D197" s="100"/>
      <c r="E197" s="11" t="e">
        <f>#REF!</f>
        <v>#REF!</v>
      </c>
    </row>
    <row r="198" spans="2:5" ht="15" customHeight="1" x14ac:dyDescent="0.25">
      <c r="B198" s="98"/>
      <c r="C198" s="94" t="s">
        <v>28</v>
      </c>
      <c r="D198" s="94"/>
      <c r="E198" s="12" t="e">
        <f>#REF!</f>
        <v>#REF!</v>
      </c>
    </row>
    <row r="199" spans="2:5" ht="15" customHeight="1" x14ac:dyDescent="0.25">
      <c r="B199" s="98"/>
      <c r="C199" s="94" t="s">
        <v>30</v>
      </c>
      <c r="D199" s="94"/>
      <c r="E199" s="12" t="e">
        <f>#REF!</f>
        <v>#REF!</v>
      </c>
    </row>
    <row r="200" spans="2:5" ht="15" customHeight="1" x14ac:dyDescent="0.25">
      <c r="B200" s="98"/>
      <c r="C200" s="94" t="s">
        <v>32</v>
      </c>
      <c r="D200" s="94"/>
      <c r="E200" s="12" t="e">
        <f>#REF!</f>
        <v>#REF!</v>
      </c>
    </row>
    <row r="201" spans="2:5" x14ac:dyDescent="0.25">
      <c r="B201" s="98"/>
      <c r="C201" s="94" t="s">
        <v>34</v>
      </c>
      <c r="D201" s="94"/>
      <c r="E201" s="12" t="e">
        <f>#REF!</f>
        <v>#REF!</v>
      </c>
    </row>
    <row r="202" spans="2:5" ht="15" customHeight="1" x14ac:dyDescent="0.25">
      <c r="B202" s="98"/>
      <c r="C202" s="94" t="s">
        <v>36</v>
      </c>
      <c r="D202" s="94"/>
      <c r="E202" s="12" t="e">
        <f>#REF!</f>
        <v>#REF!</v>
      </c>
    </row>
    <row r="203" spans="2:5" x14ac:dyDescent="0.25">
      <c r="B203" s="98"/>
      <c r="C203" s="94" t="s">
        <v>38</v>
      </c>
      <c r="D203" s="94"/>
      <c r="E203" s="12" t="e">
        <f>#REF!</f>
        <v>#REF!</v>
      </c>
    </row>
    <row r="204" spans="2:5" ht="15" customHeight="1" x14ac:dyDescent="0.25">
      <c r="B204" s="98"/>
      <c r="C204" s="97" t="s">
        <v>45</v>
      </c>
      <c r="D204" s="97"/>
      <c r="E204" s="11" t="e">
        <f>#REF!</f>
        <v>#REF!</v>
      </c>
    </row>
    <row r="205" spans="2:5" ht="15" customHeight="1" x14ac:dyDescent="0.25">
      <c r="B205" s="98"/>
      <c r="C205" s="97" t="s">
        <v>47</v>
      </c>
      <c r="D205" s="97"/>
      <c r="E205" s="11" t="e">
        <f>#REF!</f>
        <v>#REF!</v>
      </c>
    </row>
    <row r="206" spans="2:5" ht="15" customHeight="1" x14ac:dyDescent="0.25">
      <c r="B206" s="98"/>
      <c r="C206" s="94" t="s">
        <v>48</v>
      </c>
      <c r="D206" s="94"/>
      <c r="E206" s="12" t="e">
        <f>#REF!</f>
        <v>#REF!</v>
      </c>
    </row>
    <row r="207" spans="2:5" ht="15" customHeight="1" x14ac:dyDescent="0.25">
      <c r="B207" s="98"/>
      <c r="C207" s="94" t="s">
        <v>49</v>
      </c>
      <c r="D207" s="94"/>
      <c r="E207" s="12" t="e">
        <f>#REF!</f>
        <v>#REF!</v>
      </c>
    </row>
    <row r="208" spans="2:5" ht="15" customHeight="1" x14ac:dyDescent="0.25">
      <c r="B208" s="98"/>
      <c r="C208" s="94" t="s">
        <v>50</v>
      </c>
      <c r="D208" s="94"/>
      <c r="E208" s="12" t="e">
        <f>#REF!</f>
        <v>#REF!</v>
      </c>
    </row>
    <row r="209" spans="2:5" ht="15" customHeight="1" x14ac:dyDescent="0.25">
      <c r="B209" s="98"/>
      <c r="C209" s="97" t="s">
        <v>51</v>
      </c>
      <c r="D209" s="97"/>
      <c r="E209" s="11" t="e">
        <f>#REF!</f>
        <v>#REF!</v>
      </c>
    </row>
    <row r="210" spans="2:5" x14ac:dyDescent="0.25">
      <c r="B210" s="98"/>
      <c r="C210" s="94" t="s">
        <v>52</v>
      </c>
      <c r="D210" s="94"/>
      <c r="E210" s="12" t="e">
        <f>#REF!</f>
        <v>#REF!</v>
      </c>
    </row>
    <row r="211" spans="2:5" ht="15" customHeight="1" x14ac:dyDescent="0.25">
      <c r="B211" s="98"/>
      <c r="C211" s="94" t="s">
        <v>53</v>
      </c>
      <c r="D211" s="94"/>
      <c r="E211" s="12" t="e">
        <f>#REF!</f>
        <v>#REF!</v>
      </c>
    </row>
    <row r="212" spans="2:5" x14ac:dyDescent="0.25">
      <c r="B212" s="98"/>
      <c r="C212" s="94" t="s">
        <v>54</v>
      </c>
      <c r="D212" s="94"/>
      <c r="E212" s="12" t="e">
        <f>#REF!</f>
        <v>#REF!</v>
      </c>
    </row>
    <row r="213" spans="2:5" ht="15" customHeight="1" x14ac:dyDescent="0.25">
      <c r="B213" s="98"/>
      <c r="C213" s="94" t="s">
        <v>55</v>
      </c>
      <c r="D213" s="94"/>
      <c r="E213" s="12" t="e">
        <f>#REF!</f>
        <v>#REF!</v>
      </c>
    </row>
    <row r="214" spans="2:5" x14ac:dyDescent="0.25">
      <c r="B214" s="98"/>
      <c r="C214" s="94" t="s">
        <v>56</v>
      </c>
      <c r="D214" s="94"/>
      <c r="E214" s="12" t="e">
        <f>#REF!</f>
        <v>#REF!</v>
      </c>
    </row>
    <row r="215" spans="2:5" x14ac:dyDescent="0.25">
      <c r="B215" s="98"/>
      <c r="C215" s="97" t="s">
        <v>57</v>
      </c>
      <c r="D215" s="97"/>
      <c r="E215" s="11" t="e">
        <f>#REF!</f>
        <v>#REF!</v>
      </c>
    </row>
    <row r="216" spans="2:5" x14ac:dyDescent="0.25">
      <c r="B216" s="98"/>
      <c r="C216" s="94" t="s">
        <v>58</v>
      </c>
      <c r="D216" s="94"/>
      <c r="E216" s="12" t="e">
        <f>#REF!</f>
        <v>#REF!</v>
      </c>
    </row>
    <row r="217" spans="2:5" ht="15.75" thickBot="1" x14ac:dyDescent="0.3">
      <c r="B217" s="99"/>
      <c r="C217" s="94" t="s">
        <v>59</v>
      </c>
      <c r="D217" s="94"/>
      <c r="E217" s="12" t="e">
        <f>#REF!</f>
        <v>#REF!</v>
      </c>
    </row>
    <row r="218" spans="2:5" x14ac:dyDescent="0.25">
      <c r="C218" s="102" t="s">
        <v>72</v>
      </c>
      <c r="D218" s="5" t="s">
        <v>62</v>
      </c>
      <c r="E218" s="15" t="e">
        <f>#REF!</f>
        <v>#REF!</v>
      </c>
    </row>
    <row r="219" spans="2:5" x14ac:dyDescent="0.25">
      <c r="C219" s="103"/>
      <c r="D219" s="5" t="s">
        <v>63</v>
      </c>
      <c r="E219" s="15" t="e">
        <f>#REF!</f>
        <v>#REF!</v>
      </c>
    </row>
    <row r="220" spans="2:5" x14ac:dyDescent="0.25">
      <c r="C220" s="103" t="s">
        <v>71</v>
      </c>
      <c r="D220" s="5" t="s">
        <v>62</v>
      </c>
      <c r="E220" s="15" t="e">
        <f>#REF!</f>
        <v>#REF!</v>
      </c>
    </row>
    <row r="221" spans="2:5" x14ac:dyDescent="0.25">
      <c r="C221" s="10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AA207"/>
  <sheetViews>
    <sheetView showGridLines="0" tabSelected="1" topLeftCell="B1" zoomScale="85" zoomScaleNormal="8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W15" sqref="W15"/>
    </sheetView>
  </sheetViews>
  <sheetFormatPr baseColWidth="10" defaultRowHeight="12.75" x14ac:dyDescent="0.2"/>
  <cols>
    <col min="1" max="1" width="2.140625" style="37" customWidth="1"/>
    <col min="2" max="2" width="8" style="37" customWidth="1"/>
    <col min="3" max="3" width="22.28515625" style="37" bestFit="1" customWidth="1"/>
    <col min="4" max="5" width="3.28515625" style="37" customWidth="1"/>
    <col min="6" max="6" width="3.7109375" style="37" customWidth="1"/>
    <col min="7" max="7" width="8.140625" style="37" customWidth="1"/>
    <col min="8" max="8" width="5.42578125" style="37" customWidth="1"/>
    <col min="9" max="9" width="39.140625" style="37" customWidth="1"/>
    <col min="10" max="14" width="12.7109375" style="37" customWidth="1"/>
    <col min="15" max="15" width="13.7109375" style="37" customWidth="1"/>
    <col min="16" max="16" width="11.5703125" style="37" customWidth="1"/>
    <col min="17" max="17" width="11.42578125" style="37" customWidth="1"/>
    <col min="18" max="18" width="14.28515625" style="37" customWidth="1"/>
    <col min="19" max="20" width="11.42578125" style="37" customWidth="1"/>
    <col min="21" max="21" width="15" style="37" customWidth="1"/>
    <col min="22" max="22" width="16.85546875" style="37" customWidth="1"/>
    <col min="23" max="23" width="15.42578125" style="37" bestFit="1" customWidth="1"/>
    <col min="24" max="25" width="11.42578125" style="37" customWidth="1"/>
    <col min="26" max="26" width="13.140625" style="37" customWidth="1"/>
    <col min="27" max="27" width="15.140625" style="37" bestFit="1" customWidth="1"/>
    <col min="28" max="16384" width="11.42578125" style="37"/>
  </cols>
  <sheetData>
    <row r="1" spans="2:27" ht="6" customHeight="1" x14ac:dyDescent="0.2">
      <c r="B1" s="124" t="s">
        <v>106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2:27" x14ac:dyDescent="0.2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</row>
    <row r="3" spans="2:27" x14ac:dyDescent="0.2">
      <c r="B3" s="124" t="s">
        <v>467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2:27" ht="15" x14ac:dyDescent="0.25">
      <c r="D4" s="57" t="s">
        <v>2</v>
      </c>
      <c r="E4" s="121" t="s">
        <v>107</v>
      </c>
      <c r="F4" s="122"/>
      <c r="G4" s="122"/>
      <c r="H4" s="122"/>
      <c r="I4" s="122"/>
      <c r="J4" s="58"/>
      <c r="K4" s="58"/>
      <c r="L4" s="45"/>
      <c r="M4" s="45"/>
      <c r="N4" s="17"/>
      <c r="O4" s="18"/>
    </row>
    <row r="5" spans="2:27" ht="8.25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27" ht="15" customHeight="1" x14ac:dyDescent="0.2">
      <c r="B6" s="104" t="s">
        <v>79</v>
      </c>
      <c r="C6" s="105"/>
      <c r="D6" s="106" t="s">
        <v>80</v>
      </c>
      <c r="E6" s="107"/>
      <c r="F6" s="107"/>
      <c r="G6" s="107"/>
      <c r="H6" s="108"/>
      <c r="I6" s="109" t="s">
        <v>81</v>
      </c>
      <c r="J6" s="109"/>
      <c r="K6" s="109"/>
      <c r="L6" s="109"/>
      <c r="M6" s="109"/>
      <c r="N6" s="109"/>
      <c r="O6" s="109"/>
      <c r="P6" s="109" t="s">
        <v>82</v>
      </c>
      <c r="Q6" s="109"/>
      <c r="R6" s="109"/>
      <c r="S6" s="109"/>
      <c r="T6" s="109"/>
      <c r="U6" s="109" t="s">
        <v>83</v>
      </c>
      <c r="V6" s="109"/>
      <c r="W6" s="109"/>
      <c r="X6" s="109"/>
      <c r="Y6" s="109"/>
    </row>
    <row r="7" spans="2:27" ht="12.75" customHeight="1" x14ac:dyDescent="0.2">
      <c r="B7" s="112" t="s">
        <v>84</v>
      </c>
      <c r="C7" s="112" t="s">
        <v>85</v>
      </c>
      <c r="D7" s="114" t="s">
        <v>86</v>
      </c>
      <c r="E7" s="114" t="s">
        <v>87</v>
      </c>
      <c r="F7" s="114" t="s">
        <v>88</v>
      </c>
      <c r="G7" s="114" t="s">
        <v>89</v>
      </c>
      <c r="H7" s="114" t="s">
        <v>78</v>
      </c>
      <c r="I7" s="114" t="s">
        <v>90</v>
      </c>
      <c r="J7" s="109" t="s">
        <v>91</v>
      </c>
      <c r="K7" s="109" t="s">
        <v>92</v>
      </c>
      <c r="L7" s="109" t="s">
        <v>93</v>
      </c>
      <c r="M7" s="109" t="s">
        <v>94</v>
      </c>
      <c r="N7" s="109" t="s">
        <v>95</v>
      </c>
      <c r="O7" s="109" t="s">
        <v>96</v>
      </c>
      <c r="P7" s="114" t="s">
        <v>97</v>
      </c>
      <c r="Q7" s="114" t="s">
        <v>98</v>
      </c>
      <c r="R7" s="114" t="s">
        <v>99</v>
      </c>
      <c r="S7" s="119" t="s">
        <v>100</v>
      </c>
      <c r="T7" s="120"/>
      <c r="U7" s="116" t="s">
        <v>76</v>
      </c>
      <c r="V7" s="116" t="s">
        <v>74</v>
      </c>
      <c r="W7" s="116" t="s">
        <v>75</v>
      </c>
      <c r="X7" s="119" t="s">
        <v>101</v>
      </c>
      <c r="Y7" s="120"/>
    </row>
    <row r="8" spans="2:27" ht="25.5" x14ac:dyDescent="0.2">
      <c r="B8" s="113"/>
      <c r="C8" s="113"/>
      <c r="D8" s="115"/>
      <c r="E8" s="115"/>
      <c r="F8" s="115"/>
      <c r="G8" s="115"/>
      <c r="H8" s="115"/>
      <c r="I8" s="115"/>
      <c r="J8" s="109"/>
      <c r="K8" s="109"/>
      <c r="L8" s="109"/>
      <c r="M8" s="109"/>
      <c r="N8" s="109"/>
      <c r="O8" s="109"/>
      <c r="P8" s="115"/>
      <c r="Q8" s="115"/>
      <c r="R8" s="115"/>
      <c r="S8" s="69" t="s">
        <v>102</v>
      </c>
      <c r="T8" s="69" t="s">
        <v>103</v>
      </c>
      <c r="U8" s="117"/>
      <c r="V8" s="117"/>
      <c r="W8" s="117"/>
      <c r="X8" s="69" t="s">
        <v>104</v>
      </c>
      <c r="Y8" s="69" t="s">
        <v>105</v>
      </c>
    </row>
    <row r="9" spans="2:27" ht="45" x14ac:dyDescent="0.25">
      <c r="B9" s="19" t="s">
        <v>184</v>
      </c>
      <c r="C9" s="19" t="s">
        <v>185</v>
      </c>
      <c r="D9" s="20" t="s">
        <v>115</v>
      </c>
      <c r="E9" s="20" t="s">
        <v>116</v>
      </c>
      <c r="F9" s="20" t="s">
        <v>115</v>
      </c>
      <c r="G9" s="20"/>
      <c r="H9" s="20" t="s">
        <v>117</v>
      </c>
      <c r="I9" s="73" t="s">
        <v>118</v>
      </c>
      <c r="J9" s="21" t="s">
        <v>189</v>
      </c>
      <c r="K9" s="21" t="s">
        <v>186</v>
      </c>
      <c r="L9" s="21" t="s">
        <v>187</v>
      </c>
      <c r="M9" s="19" t="s">
        <v>188</v>
      </c>
      <c r="N9" s="19" t="s">
        <v>190</v>
      </c>
      <c r="O9" s="19" t="s">
        <v>326</v>
      </c>
      <c r="P9" s="71">
        <f>((6352000/6049097)-1)</f>
        <v>5.0074085437876059E-2</v>
      </c>
      <c r="Q9" s="71">
        <f>((6352000/6049097)-1)</f>
        <v>5.0074085437876059E-2</v>
      </c>
      <c r="R9" s="71">
        <v>0</v>
      </c>
      <c r="S9" s="26">
        <f>+R9/P9</f>
        <v>0</v>
      </c>
      <c r="T9" s="26">
        <f>+R9/Q9</f>
        <v>0</v>
      </c>
      <c r="U9" s="24">
        <f>+U11+U15+U20+U52+U67+U73+U84+U89+U95+U130+U178+U196+U46</f>
        <v>204576659.47</v>
      </c>
      <c r="V9" s="24">
        <f>+V11+V15+V20+V52+V67+V73+V84+V89+V95+V130+V178+V196+V46</f>
        <v>399088481.89000005</v>
      </c>
      <c r="W9" s="24">
        <f>+W11+W15+W20+W52+W67+W73+W84+W89+W95+W130+W178+W196+W46</f>
        <v>130621204.45</v>
      </c>
      <c r="X9" s="25">
        <f>+W9/U9</f>
        <v>0.63849514792353357</v>
      </c>
      <c r="Y9" s="25">
        <f>+W9/V9</f>
        <v>0.32729885821661692</v>
      </c>
      <c r="Z9" s="67"/>
      <c r="AA9" s="56"/>
    </row>
    <row r="10" spans="2:27" ht="30" x14ac:dyDescent="0.25">
      <c r="B10" s="19" t="s">
        <v>184</v>
      </c>
      <c r="C10" s="19" t="s">
        <v>185</v>
      </c>
      <c r="D10" s="20" t="s">
        <v>115</v>
      </c>
      <c r="E10" s="20" t="s">
        <v>116</v>
      </c>
      <c r="F10" s="20" t="s">
        <v>115</v>
      </c>
      <c r="G10" s="20"/>
      <c r="H10" s="20" t="s">
        <v>117</v>
      </c>
      <c r="I10" s="73" t="s">
        <v>360</v>
      </c>
      <c r="J10" s="21" t="s">
        <v>189</v>
      </c>
      <c r="K10" s="21" t="s">
        <v>186</v>
      </c>
      <c r="L10" s="21" t="s">
        <v>187</v>
      </c>
      <c r="M10" s="19" t="s">
        <v>188</v>
      </c>
      <c r="N10" s="19" t="s">
        <v>192</v>
      </c>
      <c r="O10" s="19" t="s">
        <v>327</v>
      </c>
      <c r="P10" s="71">
        <f>((480000/425000)-1)</f>
        <v>0.12941176470588234</v>
      </c>
      <c r="Q10" s="71">
        <f>((480000/425000)-1)</f>
        <v>0.12941176470588234</v>
      </c>
      <c r="R10" s="72">
        <v>0</v>
      </c>
      <c r="S10" s="26">
        <f>+R10/P10</f>
        <v>0</v>
      </c>
      <c r="T10" s="26">
        <f>+R10/Q10</f>
        <v>0</v>
      </c>
      <c r="U10" s="24">
        <f>+U73</f>
        <v>23490835</v>
      </c>
      <c r="V10" s="24">
        <f>+V73</f>
        <v>24818197.34</v>
      </c>
      <c r="W10" s="24">
        <f>+W73</f>
        <v>11453599.380000001</v>
      </c>
      <c r="X10" s="25">
        <f>+W10/U10</f>
        <v>0.48757736283107861</v>
      </c>
      <c r="Y10" s="25">
        <f>+W10/V10</f>
        <v>0.46150005268674366</v>
      </c>
      <c r="AA10" s="67"/>
    </row>
    <row r="11" spans="2:27" ht="15" x14ac:dyDescent="0.25">
      <c r="B11" s="19" t="s">
        <v>184</v>
      </c>
      <c r="C11" s="19" t="s">
        <v>185</v>
      </c>
      <c r="D11" s="20" t="s">
        <v>115</v>
      </c>
      <c r="E11" s="20" t="s">
        <v>116</v>
      </c>
      <c r="F11" s="20" t="s">
        <v>115</v>
      </c>
      <c r="G11" s="27" t="s">
        <v>354</v>
      </c>
      <c r="H11" s="28" t="s">
        <v>119</v>
      </c>
      <c r="I11" s="29" t="s">
        <v>120</v>
      </c>
      <c r="J11" s="27"/>
      <c r="K11" s="27"/>
      <c r="L11" s="27"/>
      <c r="M11" s="30"/>
      <c r="N11" s="30"/>
      <c r="O11" s="30"/>
      <c r="P11" s="31"/>
      <c r="Q11" s="31"/>
      <c r="R11" s="30"/>
      <c r="S11" s="26"/>
      <c r="T11" s="32"/>
      <c r="U11" s="24">
        <v>9779437</v>
      </c>
      <c r="V11" s="24">
        <v>16924116.050000001</v>
      </c>
      <c r="W11" s="24">
        <v>3796321.91</v>
      </c>
      <c r="X11" s="25">
        <f>+W11/U11</f>
        <v>0.38819432141134508</v>
      </c>
      <c r="Y11" s="25">
        <f>+W11/V11</f>
        <v>0.22431433930045641</v>
      </c>
    </row>
    <row r="12" spans="2:27" ht="45" x14ac:dyDescent="0.25">
      <c r="B12" s="19" t="s">
        <v>184</v>
      </c>
      <c r="C12" s="19" t="s">
        <v>185</v>
      </c>
      <c r="D12" s="20" t="s">
        <v>115</v>
      </c>
      <c r="E12" s="20" t="s">
        <v>116</v>
      </c>
      <c r="F12" s="20" t="s">
        <v>115</v>
      </c>
      <c r="G12" s="21" t="s">
        <v>354</v>
      </c>
      <c r="H12" s="20" t="s">
        <v>119</v>
      </c>
      <c r="I12" s="73" t="s">
        <v>443</v>
      </c>
      <c r="J12" s="21" t="s">
        <v>196</v>
      </c>
      <c r="K12" s="21" t="s">
        <v>193</v>
      </c>
      <c r="L12" s="21" t="s">
        <v>187</v>
      </c>
      <c r="M12" s="23" t="s">
        <v>188</v>
      </c>
      <c r="N12" s="73" t="s">
        <v>445</v>
      </c>
      <c r="O12" s="19" t="s">
        <v>325</v>
      </c>
      <c r="P12" s="74">
        <f>(74.7/83)</f>
        <v>0.9</v>
      </c>
      <c r="Q12" s="74">
        <f>(74.7/83)</f>
        <v>0.9</v>
      </c>
      <c r="R12" s="74">
        <v>0</v>
      </c>
      <c r="S12" s="26">
        <f>+R12/P12</f>
        <v>0</v>
      </c>
      <c r="T12" s="26">
        <f>+R12/Q12</f>
        <v>0</v>
      </c>
      <c r="U12" s="33"/>
      <c r="V12" s="33"/>
      <c r="W12" s="33"/>
      <c r="X12" s="34"/>
      <c r="Y12" s="34"/>
      <c r="AA12" s="67"/>
    </row>
    <row r="13" spans="2:27" ht="60" x14ac:dyDescent="0.25">
      <c r="B13" s="19" t="s">
        <v>184</v>
      </c>
      <c r="C13" s="19" t="s">
        <v>185</v>
      </c>
      <c r="D13" s="20" t="s">
        <v>115</v>
      </c>
      <c r="E13" s="20" t="s">
        <v>116</v>
      </c>
      <c r="F13" s="20" t="s">
        <v>115</v>
      </c>
      <c r="G13" s="21" t="s">
        <v>354</v>
      </c>
      <c r="H13" s="20" t="s">
        <v>119</v>
      </c>
      <c r="I13" s="73" t="s">
        <v>444</v>
      </c>
      <c r="J13" s="21" t="s">
        <v>196</v>
      </c>
      <c r="K13" s="21" t="s">
        <v>193</v>
      </c>
      <c r="L13" s="21" t="s">
        <v>187</v>
      </c>
      <c r="M13" s="23" t="s">
        <v>188</v>
      </c>
      <c r="N13" s="73" t="s">
        <v>446</v>
      </c>
      <c r="O13" s="19" t="s">
        <v>328</v>
      </c>
      <c r="P13" s="74">
        <v>1</v>
      </c>
      <c r="Q13" s="74">
        <v>1</v>
      </c>
      <c r="R13" s="74">
        <v>0</v>
      </c>
      <c r="S13" s="26">
        <f>+R13/P13</f>
        <v>0</v>
      </c>
      <c r="T13" s="26">
        <f>+R13/Q13</f>
        <v>0</v>
      </c>
      <c r="U13" s="33"/>
      <c r="V13" s="33"/>
      <c r="W13" s="33"/>
      <c r="X13" s="34"/>
      <c r="Y13" s="34"/>
      <c r="AA13" s="67"/>
    </row>
    <row r="14" spans="2:27" ht="30" x14ac:dyDescent="0.25">
      <c r="B14" s="19" t="s">
        <v>184</v>
      </c>
      <c r="C14" s="19" t="s">
        <v>185</v>
      </c>
      <c r="D14" s="20" t="s">
        <v>115</v>
      </c>
      <c r="E14" s="20" t="s">
        <v>116</v>
      </c>
      <c r="F14" s="20" t="s">
        <v>115</v>
      </c>
      <c r="G14" s="21" t="s">
        <v>354</v>
      </c>
      <c r="H14" s="20" t="s">
        <v>119</v>
      </c>
      <c r="I14" s="73" t="s">
        <v>261</v>
      </c>
      <c r="J14" s="21" t="s">
        <v>196</v>
      </c>
      <c r="K14" s="21" t="s">
        <v>193</v>
      </c>
      <c r="L14" s="21" t="s">
        <v>187</v>
      </c>
      <c r="M14" s="23" t="s">
        <v>188</v>
      </c>
      <c r="N14" s="73" t="s">
        <v>262</v>
      </c>
      <c r="O14" s="19" t="s">
        <v>194</v>
      </c>
      <c r="P14" s="74">
        <f>(8/8)</f>
        <v>1</v>
      </c>
      <c r="Q14" s="74">
        <f>(8/8)</f>
        <v>1</v>
      </c>
      <c r="R14" s="74">
        <v>0</v>
      </c>
      <c r="S14" s="26">
        <f>+R14/P14</f>
        <v>0</v>
      </c>
      <c r="T14" s="26">
        <f>+R14/Q14</f>
        <v>0</v>
      </c>
      <c r="U14" s="33"/>
      <c r="V14" s="33"/>
      <c r="W14" s="33"/>
      <c r="X14" s="34"/>
      <c r="Y14" s="34"/>
    </row>
    <row r="15" spans="2:27" ht="39" customHeight="1" x14ac:dyDescent="0.25">
      <c r="B15" s="19" t="s">
        <v>184</v>
      </c>
      <c r="C15" s="19" t="s">
        <v>185</v>
      </c>
      <c r="D15" s="20" t="s">
        <v>115</v>
      </c>
      <c r="E15" s="20" t="s">
        <v>116</v>
      </c>
      <c r="F15" s="20" t="s">
        <v>115</v>
      </c>
      <c r="G15" s="27" t="s">
        <v>334</v>
      </c>
      <c r="H15" s="28" t="s">
        <v>121</v>
      </c>
      <c r="I15" s="35" t="s">
        <v>122</v>
      </c>
      <c r="J15" s="27"/>
      <c r="K15" s="27"/>
      <c r="L15" s="27"/>
      <c r="M15" s="30"/>
      <c r="N15" s="30"/>
      <c r="O15" s="30"/>
      <c r="P15" s="30"/>
      <c r="Q15" s="30"/>
      <c r="R15" s="30"/>
      <c r="S15" s="32"/>
      <c r="T15" s="32"/>
      <c r="U15" s="24">
        <v>17435595</v>
      </c>
      <c r="V15" s="24">
        <v>19387554.379999999</v>
      </c>
      <c r="W15" s="24">
        <v>7524113.1900000004</v>
      </c>
      <c r="X15" s="25">
        <f>+W15/U15</f>
        <v>0.43153750646307171</v>
      </c>
      <c r="Y15" s="25">
        <f>+W15/V15</f>
        <v>0.38808985612758862</v>
      </c>
    </row>
    <row r="16" spans="2:27" ht="45" x14ac:dyDescent="0.25">
      <c r="B16" s="19" t="s">
        <v>184</v>
      </c>
      <c r="C16" s="19" t="s">
        <v>185</v>
      </c>
      <c r="D16" s="20" t="s">
        <v>115</v>
      </c>
      <c r="E16" s="20" t="s">
        <v>116</v>
      </c>
      <c r="F16" s="20" t="s">
        <v>115</v>
      </c>
      <c r="G16" s="21" t="s">
        <v>334</v>
      </c>
      <c r="H16" s="20" t="s">
        <v>121</v>
      </c>
      <c r="I16" s="73" t="s">
        <v>447</v>
      </c>
      <c r="J16" s="21" t="s">
        <v>196</v>
      </c>
      <c r="K16" s="21" t="s">
        <v>193</v>
      </c>
      <c r="L16" s="21" t="s">
        <v>187</v>
      </c>
      <c r="M16" s="23" t="s">
        <v>188</v>
      </c>
      <c r="N16" s="73" t="s">
        <v>451</v>
      </c>
      <c r="O16" s="19" t="s">
        <v>455</v>
      </c>
      <c r="P16" s="38">
        <v>8</v>
      </c>
      <c r="Q16" s="38">
        <v>8</v>
      </c>
      <c r="R16" s="74">
        <v>0</v>
      </c>
      <c r="S16" s="26">
        <f>+R16/P16</f>
        <v>0</v>
      </c>
      <c r="T16" s="26">
        <f>+R16/Q16</f>
        <v>0</v>
      </c>
      <c r="U16" s="33"/>
      <c r="V16" s="33"/>
      <c r="W16" s="33"/>
      <c r="X16" s="34"/>
      <c r="Y16" s="34"/>
    </row>
    <row r="17" spans="2:25" ht="45" x14ac:dyDescent="0.25">
      <c r="B17" s="19" t="s">
        <v>184</v>
      </c>
      <c r="C17" s="19" t="s">
        <v>185</v>
      </c>
      <c r="D17" s="20" t="s">
        <v>115</v>
      </c>
      <c r="E17" s="20" t="s">
        <v>116</v>
      </c>
      <c r="F17" s="20" t="s">
        <v>115</v>
      </c>
      <c r="G17" s="21" t="s">
        <v>334</v>
      </c>
      <c r="H17" s="20" t="s">
        <v>121</v>
      </c>
      <c r="I17" s="73" t="s">
        <v>448</v>
      </c>
      <c r="J17" s="21" t="s">
        <v>196</v>
      </c>
      <c r="K17" s="21" t="s">
        <v>193</v>
      </c>
      <c r="L17" s="21" t="s">
        <v>187</v>
      </c>
      <c r="M17" s="23" t="s">
        <v>188</v>
      </c>
      <c r="N17" s="73" t="s">
        <v>452</v>
      </c>
      <c r="O17" s="19" t="s">
        <v>456</v>
      </c>
      <c r="P17" s="38">
        <v>24</v>
      </c>
      <c r="Q17" s="38">
        <v>24</v>
      </c>
      <c r="R17" s="74">
        <v>0</v>
      </c>
      <c r="S17" s="26">
        <f>+R17/P17</f>
        <v>0</v>
      </c>
      <c r="T17" s="26">
        <f>+R17/Q17</f>
        <v>0</v>
      </c>
      <c r="U17" s="33"/>
      <c r="V17" s="33"/>
      <c r="W17" s="33"/>
      <c r="X17" s="34"/>
      <c r="Y17" s="34"/>
    </row>
    <row r="18" spans="2:25" ht="30" x14ac:dyDescent="0.25">
      <c r="B18" s="19" t="s">
        <v>184</v>
      </c>
      <c r="C18" s="19" t="s">
        <v>185</v>
      </c>
      <c r="D18" s="20" t="s">
        <v>115</v>
      </c>
      <c r="E18" s="20" t="s">
        <v>116</v>
      </c>
      <c r="F18" s="20" t="s">
        <v>115</v>
      </c>
      <c r="G18" s="21" t="s">
        <v>334</v>
      </c>
      <c r="H18" s="20" t="s">
        <v>121</v>
      </c>
      <c r="I18" s="73" t="s">
        <v>449</v>
      </c>
      <c r="J18" s="21" t="s">
        <v>196</v>
      </c>
      <c r="K18" s="21" t="s">
        <v>193</v>
      </c>
      <c r="L18" s="21" t="s">
        <v>187</v>
      </c>
      <c r="M18" s="23" t="s">
        <v>188</v>
      </c>
      <c r="N18" s="73" t="s">
        <v>453</v>
      </c>
      <c r="O18" s="19" t="s">
        <v>457</v>
      </c>
      <c r="P18" s="38">
        <v>1200</v>
      </c>
      <c r="Q18" s="38">
        <v>1200</v>
      </c>
      <c r="R18" s="74">
        <v>0</v>
      </c>
      <c r="S18" s="26">
        <f>+R18/P18</f>
        <v>0</v>
      </c>
      <c r="T18" s="26">
        <f>+R18/Q18</f>
        <v>0</v>
      </c>
      <c r="U18" s="33"/>
      <c r="V18" s="33"/>
      <c r="W18" s="33"/>
      <c r="X18" s="34"/>
      <c r="Y18" s="34"/>
    </row>
    <row r="19" spans="2:25" ht="30" x14ac:dyDescent="0.25">
      <c r="B19" s="19" t="s">
        <v>184</v>
      </c>
      <c r="C19" s="19" t="s">
        <v>185</v>
      </c>
      <c r="D19" s="20" t="s">
        <v>115</v>
      </c>
      <c r="E19" s="20" t="s">
        <v>116</v>
      </c>
      <c r="F19" s="20" t="s">
        <v>115</v>
      </c>
      <c r="G19" s="21" t="s">
        <v>334</v>
      </c>
      <c r="H19" s="20" t="s">
        <v>121</v>
      </c>
      <c r="I19" s="73" t="s">
        <v>450</v>
      </c>
      <c r="J19" s="21" t="s">
        <v>196</v>
      </c>
      <c r="K19" s="21" t="s">
        <v>193</v>
      </c>
      <c r="L19" s="21" t="s">
        <v>187</v>
      </c>
      <c r="M19" s="23" t="s">
        <v>188</v>
      </c>
      <c r="N19" s="73" t="s">
        <v>454</v>
      </c>
      <c r="O19" s="19" t="s">
        <v>458</v>
      </c>
      <c r="P19" s="23">
        <v>350</v>
      </c>
      <c r="Q19" s="23">
        <v>350</v>
      </c>
      <c r="R19" s="74">
        <v>0</v>
      </c>
      <c r="S19" s="26">
        <f>+R19/P19</f>
        <v>0</v>
      </c>
      <c r="T19" s="26">
        <f>+R19/Q19</f>
        <v>0</v>
      </c>
      <c r="U19" s="33"/>
      <c r="V19" s="33"/>
      <c r="W19" s="33"/>
      <c r="X19" s="34"/>
      <c r="Y19" s="34"/>
    </row>
    <row r="20" spans="2:25" ht="15.75" x14ac:dyDescent="0.25">
      <c r="B20" s="19" t="s">
        <v>184</v>
      </c>
      <c r="C20" s="19" t="s">
        <v>185</v>
      </c>
      <c r="D20" s="20" t="s">
        <v>115</v>
      </c>
      <c r="E20" s="20" t="s">
        <v>116</v>
      </c>
      <c r="F20" s="20" t="s">
        <v>115</v>
      </c>
      <c r="G20" s="20"/>
      <c r="H20" s="20" t="s">
        <v>117</v>
      </c>
      <c r="I20" s="75" t="s">
        <v>319</v>
      </c>
      <c r="J20" s="21" t="s">
        <v>283</v>
      </c>
      <c r="K20" s="21" t="s">
        <v>186</v>
      </c>
      <c r="L20" s="21" t="s">
        <v>187</v>
      </c>
      <c r="M20" s="19" t="s">
        <v>329</v>
      </c>
      <c r="N20" s="7" t="s">
        <v>284</v>
      </c>
      <c r="O20" s="19" t="s">
        <v>324</v>
      </c>
      <c r="P20" s="76">
        <f>455200/715</f>
        <v>636.6433566433567</v>
      </c>
      <c r="Q20" s="76">
        <f>455200/715</f>
        <v>636.6433566433567</v>
      </c>
      <c r="R20" s="76">
        <f>(92490/715)</f>
        <v>129.35664335664336</v>
      </c>
      <c r="S20" s="77">
        <f>+R20/P20</f>
        <v>0.2031854130052724</v>
      </c>
      <c r="T20" s="26">
        <f>+R20/Q20</f>
        <v>0.2031854130052724</v>
      </c>
      <c r="U20" s="24">
        <f>+U21+U26+U33+U35+U40</f>
        <v>41677016</v>
      </c>
      <c r="V20" s="24">
        <f>+V21+V26+V33+V35+V40</f>
        <v>56113995.049999997</v>
      </c>
      <c r="W20" s="24">
        <f>+W21+W26+W33+W35+W40</f>
        <v>14628397.420000002</v>
      </c>
      <c r="X20" s="25">
        <f>+W20/U20</f>
        <v>0.35099435669770607</v>
      </c>
      <c r="Y20" s="25">
        <f>+W20/V20</f>
        <v>0.26069071373309755</v>
      </c>
    </row>
    <row r="21" spans="2:25" ht="30" customHeight="1" x14ac:dyDescent="0.25">
      <c r="B21" s="19" t="s">
        <v>184</v>
      </c>
      <c r="C21" s="19" t="s">
        <v>185</v>
      </c>
      <c r="D21" s="20" t="s">
        <v>115</v>
      </c>
      <c r="E21" s="20" t="s">
        <v>116</v>
      </c>
      <c r="F21" s="20" t="s">
        <v>115</v>
      </c>
      <c r="G21" s="27" t="s">
        <v>123</v>
      </c>
      <c r="H21" s="28"/>
      <c r="I21" s="35" t="s">
        <v>124</v>
      </c>
      <c r="J21" s="27"/>
      <c r="K21" s="27"/>
      <c r="L21" s="27"/>
      <c r="M21" s="30"/>
      <c r="N21" s="30"/>
      <c r="O21" s="30"/>
      <c r="P21" s="30"/>
      <c r="Q21" s="30"/>
      <c r="R21" s="30"/>
      <c r="S21" s="32"/>
      <c r="T21" s="32"/>
      <c r="U21" s="24">
        <v>1257922</v>
      </c>
      <c r="V21" s="24">
        <v>1873724</v>
      </c>
      <c r="W21" s="24">
        <v>824618.26</v>
      </c>
      <c r="X21" s="25">
        <f>+W21/U21</f>
        <v>0.65554005733264864</v>
      </c>
      <c r="Y21" s="25">
        <f>+W21/V21</f>
        <v>0.44009590526673087</v>
      </c>
    </row>
    <row r="22" spans="2:25" ht="30" x14ac:dyDescent="0.25">
      <c r="B22" s="19" t="s">
        <v>184</v>
      </c>
      <c r="C22" s="19" t="s">
        <v>185</v>
      </c>
      <c r="D22" s="20" t="s">
        <v>115</v>
      </c>
      <c r="E22" s="20" t="s">
        <v>116</v>
      </c>
      <c r="F22" s="20" t="s">
        <v>115</v>
      </c>
      <c r="G22" s="21" t="s">
        <v>123</v>
      </c>
      <c r="H22" s="20" t="s">
        <v>112</v>
      </c>
      <c r="I22" s="7" t="s">
        <v>306</v>
      </c>
      <c r="J22" s="21" t="s">
        <v>195</v>
      </c>
      <c r="K22" s="21" t="s">
        <v>186</v>
      </c>
      <c r="L22" s="21" t="s">
        <v>187</v>
      </c>
      <c r="M22" s="19" t="s">
        <v>329</v>
      </c>
      <c r="N22" s="73" t="s">
        <v>215</v>
      </c>
      <c r="O22" s="19" t="s">
        <v>194</v>
      </c>
      <c r="P22" s="23">
        <v>385</v>
      </c>
      <c r="Q22" s="23">
        <v>385</v>
      </c>
      <c r="R22" s="23">
        <v>405</v>
      </c>
      <c r="S22" s="26">
        <f>+R22/P22</f>
        <v>1.051948051948052</v>
      </c>
      <c r="T22" s="26">
        <f>+R22/Q22</f>
        <v>1.051948051948052</v>
      </c>
      <c r="U22" s="33"/>
      <c r="V22" s="33"/>
      <c r="W22" s="33"/>
      <c r="X22" s="34"/>
      <c r="Y22" s="34"/>
    </row>
    <row r="23" spans="2:25" ht="30" x14ac:dyDescent="0.25">
      <c r="B23" s="19" t="s">
        <v>184</v>
      </c>
      <c r="C23" s="19" t="s">
        <v>185</v>
      </c>
      <c r="D23" s="20" t="s">
        <v>115</v>
      </c>
      <c r="E23" s="20" t="s">
        <v>116</v>
      </c>
      <c r="F23" s="20" t="s">
        <v>115</v>
      </c>
      <c r="G23" s="21" t="s">
        <v>123</v>
      </c>
      <c r="H23" s="20" t="s">
        <v>112</v>
      </c>
      <c r="I23" s="78" t="s">
        <v>212</v>
      </c>
      <c r="J23" s="21" t="s">
        <v>310</v>
      </c>
      <c r="K23" s="21" t="s">
        <v>186</v>
      </c>
      <c r="L23" s="21" t="s">
        <v>187</v>
      </c>
      <c r="M23" s="23" t="s">
        <v>191</v>
      </c>
      <c r="N23" s="73" t="s">
        <v>215</v>
      </c>
      <c r="O23" s="19" t="s">
        <v>194</v>
      </c>
      <c r="P23" s="23">
        <v>80</v>
      </c>
      <c r="Q23" s="23">
        <v>80</v>
      </c>
      <c r="R23" s="23">
        <v>86</v>
      </c>
      <c r="S23" s="26">
        <f>+R23/P23</f>
        <v>1.075</v>
      </c>
      <c r="T23" s="26">
        <f>+R23/Q23</f>
        <v>1.075</v>
      </c>
      <c r="U23" s="33"/>
      <c r="V23" s="33"/>
      <c r="W23" s="33"/>
      <c r="X23" s="34"/>
      <c r="Y23" s="34"/>
    </row>
    <row r="24" spans="2:25" ht="45" x14ac:dyDescent="0.25">
      <c r="B24" s="19" t="s">
        <v>184</v>
      </c>
      <c r="C24" s="19" t="s">
        <v>185</v>
      </c>
      <c r="D24" s="20" t="s">
        <v>115</v>
      </c>
      <c r="E24" s="20" t="s">
        <v>116</v>
      </c>
      <c r="F24" s="20" t="s">
        <v>115</v>
      </c>
      <c r="G24" s="21" t="s">
        <v>123</v>
      </c>
      <c r="H24" s="20" t="s">
        <v>112</v>
      </c>
      <c r="I24" s="73" t="s">
        <v>213</v>
      </c>
      <c r="J24" s="21" t="s">
        <v>310</v>
      </c>
      <c r="K24" s="21" t="s">
        <v>186</v>
      </c>
      <c r="L24" s="21" t="s">
        <v>187</v>
      </c>
      <c r="M24" s="23" t="s">
        <v>191</v>
      </c>
      <c r="N24" s="78" t="s">
        <v>216</v>
      </c>
      <c r="O24" s="19" t="s">
        <v>194</v>
      </c>
      <c r="P24" s="23">
        <v>5</v>
      </c>
      <c r="Q24" s="23">
        <v>5</v>
      </c>
      <c r="R24" s="23">
        <v>19</v>
      </c>
      <c r="S24" s="26">
        <f>R24/P24</f>
        <v>3.8</v>
      </c>
      <c r="T24" s="26">
        <f>R24/Q24</f>
        <v>3.8</v>
      </c>
      <c r="U24" s="33"/>
      <c r="V24" s="33"/>
      <c r="W24" s="33"/>
      <c r="X24" s="34"/>
      <c r="Y24" s="34"/>
    </row>
    <row r="25" spans="2:25" ht="30" x14ac:dyDescent="0.25">
      <c r="B25" s="19" t="s">
        <v>184</v>
      </c>
      <c r="C25" s="19" t="s">
        <v>185</v>
      </c>
      <c r="D25" s="20" t="s">
        <v>115</v>
      </c>
      <c r="E25" s="20" t="s">
        <v>116</v>
      </c>
      <c r="F25" s="20" t="s">
        <v>115</v>
      </c>
      <c r="G25" s="21" t="s">
        <v>123</v>
      </c>
      <c r="H25" s="20" t="s">
        <v>112</v>
      </c>
      <c r="I25" s="73" t="s">
        <v>211</v>
      </c>
      <c r="J25" s="21" t="s">
        <v>310</v>
      </c>
      <c r="K25" s="21" t="s">
        <v>186</v>
      </c>
      <c r="L25" s="21" t="s">
        <v>187</v>
      </c>
      <c r="M25" s="23" t="s">
        <v>191</v>
      </c>
      <c r="N25" s="73" t="s">
        <v>214</v>
      </c>
      <c r="O25" s="19" t="s">
        <v>194</v>
      </c>
      <c r="P25" s="23">
        <v>300</v>
      </c>
      <c r="Q25" s="23">
        <v>300</v>
      </c>
      <c r="R25" s="23">
        <v>300</v>
      </c>
      <c r="S25" s="26">
        <f>R25/P25</f>
        <v>1</v>
      </c>
      <c r="T25" s="26">
        <f>R25/Q25</f>
        <v>1</v>
      </c>
      <c r="U25" s="33"/>
      <c r="V25" s="33"/>
      <c r="W25" s="33"/>
      <c r="X25" s="34"/>
      <c r="Y25" s="34"/>
    </row>
    <row r="26" spans="2:25" ht="15" x14ac:dyDescent="0.25">
      <c r="B26" s="19" t="s">
        <v>184</v>
      </c>
      <c r="C26" s="19" t="s">
        <v>185</v>
      </c>
      <c r="D26" s="20" t="s">
        <v>115</v>
      </c>
      <c r="E26" s="20" t="s">
        <v>116</v>
      </c>
      <c r="F26" s="20" t="s">
        <v>115</v>
      </c>
      <c r="G26" s="27" t="s">
        <v>125</v>
      </c>
      <c r="H26" s="28"/>
      <c r="I26" s="35" t="s">
        <v>126</v>
      </c>
      <c r="J26" s="27"/>
      <c r="K26" s="27"/>
      <c r="L26" s="27"/>
      <c r="M26" s="30"/>
      <c r="N26" s="30"/>
      <c r="O26" s="30"/>
      <c r="P26" s="30"/>
      <c r="Q26" s="30"/>
      <c r="R26" s="30"/>
      <c r="S26" s="32"/>
      <c r="T26" s="32"/>
      <c r="U26" s="24">
        <v>17197134</v>
      </c>
      <c r="V26" s="24">
        <v>27388511.289999999</v>
      </c>
      <c r="W26" s="24">
        <v>2156231.9700000002</v>
      </c>
      <c r="X26" s="25">
        <f>+W26/U26</f>
        <v>0.12538321618009141</v>
      </c>
      <c r="Y26" s="25">
        <f>+W26/V26</f>
        <v>7.8727607615068751E-2</v>
      </c>
    </row>
    <row r="27" spans="2:25" ht="30" x14ac:dyDescent="0.25">
      <c r="B27" s="19" t="s">
        <v>184</v>
      </c>
      <c r="C27" s="19" t="s">
        <v>185</v>
      </c>
      <c r="D27" s="20" t="s">
        <v>115</v>
      </c>
      <c r="E27" s="20" t="s">
        <v>116</v>
      </c>
      <c r="F27" s="20" t="s">
        <v>115</v>
      </c>
      <c r="G27" s="21" t="s">
        <v>125</v>
      </c>
      <c r="H27" s="20" t="s">
        <v>127</v>
      </c>
      <c r="I27" s="7" t="s">
        <v>305</v>
      </c>
      <c r="J27" s="21" t="s">
        <v>195</v>
      </c>
      <c r="K27" s="21" t="s">
        <v>186</v>
      </c>
      <c r="L27" s="21" t="s">
        <v>187</v>
      </c>
      <c r="M27" s="19" t="s">
        <v>329</v>
      </c>
      <c r="N27" s="78" t="s">
        <v>215</v>
      </c>
      <c r="O27" s="19" t="s">
        <v>194</v>
      </c>
      <c r="P27" s="23">
        <v>200</v>
      </c>
      <c r="Q27" s="23">
        <v>200</v>
      </c>
      <c r="R27" s="23">
        <v>0</v>
      </c>
      <c r="S27" s="26">
        <f t="shared" ref="S27:S32" si="0">R27/P27</f>
        <v>0</v>
      </c>
      <c r="T27" s="26">
        <f t="shared" ref="T27:T32" si="1">R27/Q27</f>
        <v>0</v>
      </c>
      <c r="U27" s="33"/>
      <c r="V27" s="33"/>
      <c r="W27" s="33"/>
      <c r="X27" s="34"/>
      <c r="Y27" s="34"/>
    </row>
    <row r="28" spans="2:25" ht="15" x14ac:dyDescent="0.25">
      <c r="B28" s="19" t="s">
        <v>184</v>
      </c>
      <c r="C28" s="19" t="s">
        <v>185</v>
      </c>
      <c r="D28" s="20" t="s">
        <v>115</v>
      </c>
      <c r="E28" s="20" t="s">
        <v>116</v>
      </c>
      <c r="F28" s="20" t="s">
        <v>115</v>
      </c>
      <c r="G28" s="21" t="s">
        <v>125</v>
      </c>
      <c r="H28" s="20" t="s">
        <v>127</v>
      </c>
      <c r="I28" s="7" t="s">
        <v>300</v>
      </c>
      <c r="J28" s="79" t="s">
        <v>195</v>
      </c>
      <c r="K28" s="21" t="s">
        <v>186</v>
      </c>
      <c r="L28" s="21" t="s">
        <v>187</v>
      </c>
      <c r="M28" s="19" t="s">
        <v>329</v>
      </c>
      <c r="N28" s="78" t="s">
        <v>301</v>
      </c>
      <c r="O28" s="19" t="s">
        <v>194</v>
      </c>
      <c r="P28" s="23">
        <v>20</v>
      </c>
      <c r="Q28" s="23">
        <v>20</v>
      </c>
      <c r="R28" s="23">
        <v>0</v>
      </c>
      <c r="S28" s="26">
        <f t="shared" si="0"/>
        <v>0</v>
      </c>
      <c r="T28" s="26">
        <f t="shared" si="1"/>
        <v>0</v>
      </c>
      <c r="U28" s="33"/>
      <c r="V28" s="33"/>
      <c r="W28" s="33"/>
      <c r="X28" s="34"/>
      <c r="Y28" s="34"/>
    </row>
    <row r="29" spans="2:25" ht="60" x14ac:dyDescent="0.25">
      <c r="B29" s="19" t="s">
        <v>184</v>
      </c>
      <c r="C29" s="19" t="s">
        <v>185</v>
      </c>
      <c r="D29" s="20" t="s">
        <v>115</v>
      </c>
      <c r="E29" s="20" t="s">
        <v>116</v>
      </c>
      <c r="F29" s="20" t="s">
        <v>115</v>
      </c>
      <c r="G29" s="21" t="s">
        <v>125</v>
      </c>
      <c r="H29" s="20" t="s">
        <v>127</v>
      </c>
      <c r="I29" s="73" t="s">
        <v>369</v>
      </c>
      <c r="J29" s="21" t="s">
        <v>310</v>
      </c>
      <c r="K29" s="21" t="s">
        <v>186</v>
      </c>
      <c r="L29" s="21" t="s">
        <v>187</v>
      </c>
      <c r="M29" s="23" t="s">
        <v>191</v>
      </c>
      <c r="N29" s="73" t="s">
        <v>372</v>
      </c>
      <c r="O29" s="19" t="s">
        <v>194</v>
      </c>
      <c r="P29" s="23">
        <v>17</v>
      </c>
      <c r="Q29" s="23">
        <v>17</v>
      </c>
      <c r="R29" s="23">
        <v>6</v>
      </c>
      <c r="S29" s="26">
        <f t="shared" si="0"/>
        <v>0.35294117647058826</v>
      </c>
      <c r="T29" s="26">
        <f t="shared" si="1"/>
        <v>0.35294117647058826</v>
      </c>
      <c r="U29" s="33"/>
      <c r="V29" s="33"/>
      <c r="W29" s="33"/>
      <c r="X29" s="34"/>
      <c r="Y29" s="34"/>
    </row>
    <row r="30" spans="2:25" ht="75" x14ac:dyDescent="0.25">
      <c r="B30" s="19" t="s">
        <v>184</v>
      </c>
      <c r="C30" s="19" t="s">
        <v>185</v>
      </c>
      <c r="D30" s="20" t="s">
        <v>115</v>
      </c>
      <c r="E30" s="20" t="s">
        <v>116</v>
      </c>
      <c r="F30" s="20" t="s">
        <v>115</v>
      </c>
      <c r="G30" s="21" t="s">
        <v>125</v>
      </c>
      <c r="H30" s="20" t="s">
        <v>127</v>
      </c>
      <c r="I30" s="73" t="s">
        <v>370</v>
      </c>
      <c r="J30" s="21" t="s">
        <v>310</v>
      </c>
      <c r="K30" s="21" t="s">
        <v>186</v>
      </c>
      <c r="L30" s="21" t="s">
        <v>187</v>
      </c>
      <c r="M30" s="23" t="s">
        <v>191</v>
      </c>
      <c r="N30" s="73" t="s">
        <v>373</v>
      </c>
      <c r="O30" s="19" t="s">
        <v>194</v>
      </c>
      <c r="P30" s="23">
        <v>1</v>
      </c>
      <c r="Q30" s="23">
        <v>1</v>
      </c>
      <c r="R30" s="23">
        <v>0</v>
      </c>
      <c r="S30" s="26">
        <f t="shared" ref="S30" si="2">R30/P30</f>
        <v>0</v>
      </c>
      <c r="T30" s="26">
        <f t="shared" ref="T30" si="3">R30/Q30</f>
        <v>0</v>
      </c>
      <c r="U30" s="33"/>
      <c r="V30" s="33"/>
      <c r="W30" s="33"/>
      <c r="X30" s="34"/>
      <c r="Y30" s="34"/>
    </row>
    <row r="31" spans="2:25" ht="60" x14ac:dyDescent="0.25">
      <c r="B31" s="19" t="s">
        <v>184</v>
      </c>
      <c r="C31" s="19" t="s">
        <v>185</v>
      </c>
      <c r="D31" s="20" t="s">
        <v>115</v>
      </c>
      <c r="E31" s="20" t="s">
        <v>116</v>
      </c>
      <c r="F31" s="20" t="s">
        <v>115</v>
      </c>
      <c r="G31" s="21" t="s">
        <v>125</v>
      </c>
      <c r="H31" s="20" t="s">
        <v>127</v>
      </c>
      <c r="I31" s="73" t="s">
        <v>250</v>
      </c>
      <c r="J31" s="21" t="s">
        <v>310</v>
      </c>
      <c r="K31" s="21" t="s">
        <v>186</v>
      </c>
      <c r="L31" s="21" t="s">
        <v>187</v>
      </c>
      <c r="M31" s="23" t="s">
        <v>191</v>
      </c>
      <c r="N31" s="73" t="s">
        <v>251</v>
      </c>
      <c r="O31" s="19" t="s">
        <v>194</v>
      </c>
      <c r="P31" s="23">
        <v>1</v>
      </c>
      <c r="Q31" s="23">
        <v>1</v>
      </c>
      <c r="R31" s="23">
        <v>0</v>
      </c>
      <c r="S31" s="26">
        <f t="shared" si="0"/>
        <v>0</v>
      </c>
      <c r="T31" s="26">
        <f t="shared" si="1"/>
        <v>0</v>
      </c>
      <c r="U31" s="33"/>
      <c r="V31" s="33"/>
      <c r="W31" s="33"/>
      <c r="X31" s="34"/>
      <c r="Y31" s="34"/>
    </row>
    <row r="32" spans="2:25" ht="60" x14ac:dyDescent="0.25">
      <c r="B32" s="19" t="s">
        <v>184</v>
      </c>
      <c r="C32" s="19" t="s">
        <v>185</v>
      </c>
      <c r="D32" s="20" t="s">
        <v>115</v>
      </c>
      <c r="E32" s="20" t="s">
        <v>116</v>
      </c>
      <c r="F32" s="20" t="s">
        <v>115</v>
      </c>
      <c r="G32" s="21" t="s">
        <v>125</v>
      </c>
      <c r="H32" s="20" t="s">
        <v>127</v>
      </c>
      <c r="I32" s="73" t="s">
        <v>371</v>
      </c>
      <c r="J32" s="21" t="s">
        <v>310</v>
      </c>
      <c r="K32" s="21" t="s">
        <v>186</v>
      </c>
      <c r="L32" s="21" t="s">
        <v>187</v>
      </c>
      <c r="M32" s="23" t="s">
        <v>191</v>
      </c>
      <c r="N32" s="73" t="s">
        <v>374</v>
      </c>
      <c r="O32" s="19" t="s">
        <v>194</v>
      </c>
      <c r="P32" s="23">
        <v>20</v>
      </c>
      <c r="Q32" s="23">
        <v>20</v>
      </c>
      <c r="R32" s="23">
        <v>16</v>
      </c>
      <c r="S32" s="26">
        <f t="shared" si="0"/>
        <v>0.8</v>
      </c>
      <c r="T32" s="26">
        <f t="shared" si="1"/>
        <v>0.8</v>
      </c>
      <c r="U32" s="33"/>
      <c r="V32" s="33"/>
      <c r="W32" s="33"/>
      <c r="X32" s="34"/>
      <c r="Y32" s="34"/>
    </row>
    <row r="33" spans="2:25" ht="15" x14ac:dyDescent="0.25">
      <c r="B33" s="19" t="s">
        <v>184</v>
      </c>
      <c r="C33" s="19" t="s">
        <v>185</v>
      </c>
      <c r="D33" s="20" t="s">
        <v>115</v>
      </c>
      <c r="E33" s="20" t="s">
        <v>116</v>
      </c>
      <c r="F33" s="20" t="s">
        <v>115</v>
      </c>
      <c r="G33" s="27" t="s">
        <v>128</v>
      </c>
      <c r="H33" s="28"/>
      <c r="I33" s="35" t="s">
        <v>129</v>
      </c>
      <c r="J33" s="27"/>
      <c r="K33" s="27"/>
      <c r="L33" s="27"/>
      <c r="M33" s="30"/>
      <c r="N33" s="30"/>
      <c r="O33" s="30"/>
      <c r="P33" s="30"/>
      <c r="Q33" s="30"/>
      <c r="R33" s="30"/>
      <c r="S33" s="32"/>
      <c r="T33" s="32"/>
      <c r="U33" s="24">
        <v>4550000</v>
      </c>
      <c r="V33" s="24">
        <v>4550000</v>
      </c>
      <c r="W33" s="24">
        <v>2190743.0499999998</v>
      </c>
      <c r="X33" s="25">
        <f>+W33/U33</f>
        <v>0.48148198901098899</v>
      </c>
      <c r="Y33" s="25">
        <f>+W33/V33</f>
        <v>0.48148198901098899</v>
      </c>
    </row>
    <row r="34" spans="2:25" ht="45" x14ac:dyDescent="0.25">
      <c r="B34" s="19" t="s">
        <v>184</v>
      </c>
      <c r="C34" s="19" t="s">
        <v>185</v>
      </c>
      <c r="D34" s="20" t="s">
        <v>115</v>
      </c>
      <c r="E34" s="20" t="s">
        <v>116</v>
      </c>
      <c r="F34" s="20" t="s">
        <v>115</v>
      </c>
      <c r="G34" s="19" t="s">
        <v>128</v>
      </c>
      <c r="H34" s="20" t="s">
        <v>127</v>
      </c>
      <c r="I34" s="73" t="s">
        <v>267</v>
      </c>
      <c r="J34" s="21" t="s">
        <v>196</v>
      </c>
      <c r="K34" s="21" t="s">
        <v>186</v>
      </c>
      <c r="L34" s="21" t="s">
        <v>187</v>
      </c>
      <c r="M34" s="23" t="s">
        <v>191</v>
      </c>
      <c r="N34" s="73" t="s">
        <v>268</v>
      </c>
      <c r="O34" s="19" t="s">
        <v>194</v>
      </c>
      <c r="P34" s="23">
        <v>207</v>
      </c>
      <c r="Q34" s="23">
        <v>207</v>
      </c>
      <c r="R34" s="23">
        <v>127</v>
      </c>
      <c r="S34" s="26">
        <f>R34/P34</f>
        <v>0.61352657004830913</v>
      </c>
      <c r="T34" s="26">
        <f>R34/Q34</f>
        <v>0.61352657004830913</v>
      </c>
      <c r="U34" s="33"/>
      <c r="V34" s="33"/>
      <c r="W34" s="33"/>
      <c r="X34" s="34"/>
      <c r="Y34" s="34"/>
    </row>
    <row r="35" spans="2:25" ht="15" x14ac:dyDescent="0.25">
      <c r="B35" s="19" t="s">
        <v>184</v>
      </c>
      <c r="C35" s="19" t="s">
        <v>185</v>
      </c>
      <c r="D35" s="20" t="s">
        <v>115</v>
      </c>
      <c r="E35" s="20" t="s">
        <v>116</v>
      </c>
      <c r="F35" s="20" t="s">
        <v>115</v>
      </c>
      <c r="G35" s="27" t="s">
        <v>130</v>
      </c>
      <c r="H35" s="20" t="s">
        <v>127</v>
      </c>
      <c r="I35" s="35" t="s">
        <v>131</v>
      </c>
      <c r="J35" s="27"/>
      <c r="K35" s="27"/>
      <c r="L35" s="27"/>
      <c r="M35" s="30"/>
      <c r="N35" s="30"/>
      <c r="O35" s="30"/>
      <c r="P35" s="30"/>
      <c r="Q35" s="30"/>
      <c r="R35" s="30"/>
      <c r="S35" s="32"/>
      <c r="T35" s="32"/>
      <c r="U35" s="24">
        <v>15420254</v>
      </c>
      <c r="V35" s="24">
        <v>17603952.32</v>
      </c>
      <c r="W35" s="24">
        <v>7617341.6600000001</v>
      </c>
      <c r="X35" s="25">
        <f>+W35/U35</f>
        <v>0.4939828915917987</v>
      </c>
      <c r="Y35" s="25">
        <f>+W35/V35</f>
        <v>0.43270633330140718</v>
      </c>
    </row>
    <row r="36" spans="2:25" ht="45" x14ac:dyDescent="0.25">
      <c r="B36" s="19" t="s">
        <v>184</v>
      </c>
      <c r="C36" s="19" t="s">
        <v>185</v>
      </c>
      <c r="D36" s="20" t="s">
        <v>115</v>
      </c>
      <c r="E36" s="20" t="s">
        <v>116</v>
      </c>
      <c r="F36" s="20" t="s">
        <v>115</v>
      </c>
      <c r="G36" s="21" t="s">
        <v>130</v>
      </c>
      <c r="H36" s="20" t="s">
        <v>127</v>
      </c>
      <c r="I36" s="7" t="s">
        <v>304</v>
      </c>
      <c r="J36" s="65" t="s">
        <v>195</v>
      </c>
      <c r="K36" s="21" t="s">
        <v>186</v>
      </c>
      <c r="L36" s="21" t="s">
        <v>187</v>
      </c>
      <c r="M36" s="19" t="s">
        <v>329</v>
      </c>
      <c r="N36" s="73" t="s">
        <v>268</v>
      </c>
      <c r="O36" s="19" t="s">
        <v>194</v>
      </c>
      <c r="P36" s="23">
        <v>452</v>
      </c>
      <c r="Q36" s="23">
        <v>452</v>
      </c>
      <c r="R36" s="23">
        <v>353</v>
      </c>
      <c r="S36" s="26">
        <f>R36/P36</f>
        <v>0.78097345132743368</v>
      </c>
      <c r="T36" s="26">
        <f>R36/Q36</f>
        <v>0.78097345132743368</v>
      </c>
      <c r="U36" s="33"/>
      <c r="V36" s="33"/>
      <c r="W36" s="33"/>
      <c r="X36" s="34"/>
      <c r="Y36" s="34"/>
    </row>
    <row r="37" spans="2:25" ht="60" x14ac:dyDescent="0.25">
      <c r="B37" s="19" t="s">
        <v>184</v>
      </c>
      <c r="C37" s="19" t="s">
        <v>185</v>
      </c>
      <c r="D37" s="20" t="s">
        <v>115</v>
      </c>
      <c r="E37" s="20" t="s">
        <v>116</v>
      </c>
      <c r="F37" s="20" t="s">
        <v>115</v>
      </c>
      <c r="G37" s="21" t="s">
        <v>130</v>
      </c>
      <c r="H37" s="20" t="s">
        <v>127</v>
      </c>
      <c r="I37" s="73" t="s">
        <v>247</v>
      </c>
      <c r="J37" s="65" t="s">
        <v>310</v>
      </c>
      <c r="K37" s="21" t="s">
        <v>186</v>
      </c>
      <c r="L37" s="21" t="s">
        <v>187</v>
      </c>
      <c r="M37" s="23" t="s">
        <v>191</v>
      </c>
      <c r="N37" s="73" t="s">
        <v>249</v>
      </c>
      <c r="O37" s="19" t="s">
        <v>194</v>
      </c>
      <c r="P37" s="23">
        <v>237</v>
      </c>
      <c r="Q37" s="23">
        <v>237</v>
      </c>
      <c r="R37" s="23">
        <v>128</v>
      </c>
      <c r="S37" s="26">
        <f>R37/P37</f>
        <v>0.54008438818565396</v>
      </c>
      <c r="T37" s="26">
        <f>R37/Q37</f>
        <v>0.54008438818565396</v>
      </c>
      <c r="U37" s="33"/>
      <c r="V37" s="33"/>
      <c r="W37" s="33"/>
      <c r="X37" s="34"/>
      <c r="Y37" s="34"/>
    </row>
    <row r="38" spans="2:25" ht="45" x14ac:dyDescent="0.25">
      <c r="B38" s="19" t="s">
        <v>184</v>
      </c>
      <c r="C38" s="19" t="s">
        <v>185</v>
      </c>
      <c r="D38" s="20" t="s">
        <v>115</v>
      </c>
      <c r="E38" s="20" t="s">
        <v>116</v>
      </c>
      <c r="F38" s="20" t="s">
        <v>115</v>
      </c>
      <c r="G38" s="21" t="s">
        <v>130</v>
      </c>
      <c r="H38" s="20" t="s">
        <v>127</v>
      </c>
      <c r="I38" s="73" t="s">
        <v>246</v>
      </c>
      <c r="J38" s="65" t="s">
        <v>310</v>
      </c>
      <c r="K38" s="21" t="s">
        <v>186</v>
      </c>
      <c r="L38" s="21" t="s">
        <v>187</v>
      </c>
      <c r="M38" s="23" t="s">
        <v>191</v>
      </c>
      <c r="N38" s="73" t="s">
        <v>248</v>
      </c>
      <c r="O38" s="19" t="s">
        <v>194</v>
      </c>
      <c r="P38" s="23">
        <v>50</v>
      </c>
      <c r="Q38" s="23">
        <v>50</v>
      </c>
      <c r="R38" s="23">
        <v>33</v>
      </c>
      <c r="S38" s="26">
        <f>R38/P38</f>
        <v>0.66</v>
      </c>
      <c r="T38" s="26">
        <f>R38/Q38</f>
        <v>0.66</v>
      </c>
      <c r="U38" s="33"/>
      <c r="V38" s="33"/>
      <c r="W38" s="33"/>
      <c r="X38" s="34"/>
      <c r="Y38" s="34"/>
    </row>
    <row r="39" spans="2:25" ht="45" x14ac:dyDescent="0.25">
      <c r="B39" s="19" t="s">
        <v>184</v>
      </c>
      <c r="C39" s="19" t="s">
        <v>185</v>
      </c>
      <c r="D39" s="20" t="s">
        <v>115</v>
      </c>
      <c r="E39" s="20" t="s">
        <v>116</v>
      </c>
      <c r="F39" s="20" t="s">
        <v>115</v>
      </c>
      <c r="G39" s="21" t="s">
        <v>130</v>
      </c>
      <c r="H39" s="20" t="s">
        <v>127</v>
      </c>
      <c r="I39" s="78" t="s">
        <v>245</v>
      </c>
      <c r="J39" s="65" t="s">
        <v>310</v>
      </c>
      <c r="K39" s="21" t="s">
        <v>186</v>
      </c>
      <c r="L39" s="21" t="s">
        <v>187</v>
      </c>
      <c r="M39" s="23" t="s">
        <v>191</v>
      </c>
      <c r="N39" s="73" t="s">
        <v>248</v>
      </c>
      <c r="O39" s="19" t="s">
        <v>194</v>
      </c>
      <c r="P39" s="23">
        <v>5</v>
      </c>
      <c r="Q39" s="23">
        <v>5</v>
      </c>
      <c r="R39" s="23">
        <v>17</v>
      </c>
      <c r="S39" s="26">
        <f>R39/P39</f>
        <v>3.4</v>
      </c>
      <c r="T39" s="26">
        <f>R39/Q39</f>
        <v>3.4</v>
      </c>
      <c r="U39" s="33"/>
      <c r="V39" s="33"/>
      <c r="W39" s="33"/>
      <c r="X39" s="34"/>
      <c r="Y39" s="34"/>
    </row>
    <row r="40" spans="2:25" ht="15" x14ac:dyDescent="0.25">
      <c r="B40" s="19" t="s">
        <v>184</v>
      </c>
      <c r="C40" s="19" t="s">
        <v>185</v>
      </c>
      <c r="D40" s="20" t="s">
        <v>115</v>
      </c>
      <c r="E40" s="20" t="s">
        <v>116</v>
      </c>
      <c r="F40" s="20" t="s">
        <v>115</v>
      </c>
      <c r="G40" s="27" t="s">
        <v>132</v>
      </c>
      <c r="H40" s="28"/>
      <c r="I40" s="35" t="s">
        <v>133</v>
      </c>
      <c r="J40" s="27"/>
      <c r="K40" s="27"/>
      <c r="L40" s="27"/>
      <c r="M40" s="30"/>
      <c r="N40" s="30"/>
      <c r="O40" s="30"/>
      <c r="P40" s="30"/>
      <c r="Q40" s="30"/>
      <c r="R40" s="30"/>
      <c r="S40" s="32"/>
      <c r="T40" s="32"/>
      <c r="U40" s="24">
        <v>3251706</v>
      </c>
      <c r="V40" s="24">
        <v>4697807.4400000004</v>
      </c>
      <c r="W40" s="24">
        <v>1839462.48</v>
      </c>
      <c r="X40" s="25">
        <f>+W40/U40</f>
        <v>0.56569151085614755</v>
      </c>
      <c r="Y40" s="25">
        <f>+W40/V40</f>
        <v>0.39155765822534433</v>
      </c>
    </row>
    <row r="41" spans="2:25" ht="60" x14ac:dyDescent="0.25">
      <c r="B41" s="19" t="s">
        <v>184</v>
      </c>
      <c r="C41" s="19" t="s">
        <v>185</v>
      </c>
      <c r="D41" s="20" t="s">
        <v>115</v>
      </c>
      <c r="E41" s="20" t="s">
        <v>116</v>
      </c>
      <c r="F41" s="20" t="s">
        <v>115</v>
      </c>
      <c r="G41" s="21" t="s">
        <v>132</v>
      </c>
      <c r="H41" s="20" t="s">
        <v>127</v>
      </c>
      <c r="I41" s="73" t="s">
        <v>242</v>
      </c>
      <c r="J41" s="65" t="s">
        <v>310</v>
      </c>
      <c r="K41" s="21" t="s">
        <v>186</v>
      </c>
      <c r="L41" s="21" t="s">
        <v>187</v>
      </c>
      <c r="M41" s="23" t="s">
        <v>191</v>
      </c>
      <c r="N41" s="73" t="s">
        <v>368</v>
      </c>
      <c r="O41" s="19" t="s">
        <v>194</v>
      </c>
      <c r="P41" s="23">
        <v>148</v>
      </c>
      <c r="Q41" s="23">
        <v>148</v>
      </c>
      <c r="R41" s="23">
        <v>76</v>
      </c>
      <c r="S41" s="26">
        <f t="shared" ref="S41:S46" si="4">R41/P41</f>
        <v>0.51351351351351349</v>
      </c>
      <c r="T41" s="26">
        <f t="shared" ref="T41:T46" si="5">R41/Q41</f>
        <v>0.51351351351351349</v>
      </c>
      <c r="U41" s="33"/>
      <c r="V41" s="33"/>
      <c r="W41" s="33"/>
      <c r="X41" s="34"/>
      <c r="Y41" s="34"/>
    </row>
    <row r="42" spans="2:25" ht="30" x14ac:dyDescent="0.25">
      <c r="B42" s="19" t="s">
        <v>184</v>
      </c>
      <c r="C42" s="19" t="s">
        <v>185</v>
      </c>
      <c r="D42" s="20" t="s">
        <v>115</v>
      </c>
      <c r="E42" s="20" t="s">
        <v>116</v>
      </c>
      <c r="F42" s="20" t="s">
        <v>115</v>
      </c>
      <c r="G42" s="21" t="s">
        <v>132</v>
      </c>
      <c r="H42" s="20" t="s">
        <v>127</v>
      </c>
      <c r="I42" s="73" t="s">
        <v>241</v>
      </c>
      <c r="J42" s="65" t="s">
        <v>310</v>
      </c>
      <c r="K42" s="21" t="s">
        <v>186</v>
      </c>
      <c r="L42" s="21" t="s">
        <v>187</v>
      </c>
      <c r="M42" s="23" t="s">
        <v>191</v>
      </c>
      <c r="N42" s="73" t="s">
        <v>243</v>
      </c>
      <c r="O42" s="19" t="s">
        <v>194</v>
      </c>
      <c r="P42" s="23">
        <v>29</v>
      </c>
      <c r="Q42" s="23">
        <v>29</v>
      </c>
      <c r="R42" s="23">
        <v>13</v>
      </c>
      <c r="S42" s="26">
        <f t="shared" si="4"/>
        <v>0.44827586206896552</v>
      </c>
      <c r="T42" s="26">
        <f t="shared" si="5"/>
        <v>0.44827586206896552</v>
      </c>
      <c r="U42" s="33"/>
      <c r="V42" s="33"/>
      <c r="W42" s="33"/>
      <c r="X42" s="34"/>
      <c r="Y42" s="34"/>
    </row>
    <row r="43" spans="2:25" ht="120" x14ac:dyDescent="0.25">
      <c r="B43" s="19" t="s">
        <v>184</v>
      </c>
      <c r="C43" s="19" t="s">
        <v>185</v>
      </c>
      <c r="D43" s="20" t="s">
        <v>115</v>
      </c>
      <c r="E43" s="20" t="s">
        <v>116</v>
      </c>
      <c r="F43" s="20" t="s">
        <v>115</v>
      </c>
      <c r="G43" s="21" t="s">
        <v>132</v>
      </c>
      <c r="H43" s="20" t="s">
        <v>127</v>
      </c>
      <c r="I43" s="73" t="s">
        <v>367</v>
      </c>
      <c r="J43" s="65" t="s">
        <v>310</v>
      </c>
      <c r="K43" s="21" t="s">
        <v>186</v>
      </c>
      <c r="L43" s="21" t="s">
        <v>187</v>
      </c>
      <c r="M43" s="23" t="s">
        <v>191</v>
      </c>
      <c r="N43" s="73" t="s">
        <v>244</v>
      </c>
      <c r="O43" s="19" t="s">
        <v>194</v>
      </c>
      <c r="P43" s="23">
        <v>17</v>
      </c>
      <c r="Q43" s="23">
        <v>17</v>
      </c>
      <c r="R43" s="23">
        <v>19</v>
      </c>
      <c r="S43" s="26">
        <f t="shared" ref="S43" si="6">R43/P43</f>
        <v>1.1176470588235294</v>
      </c>
      <c r="T43" s="26">
        <f t="shared" ref="T43" si="7">R43/Q43</f>
        <v>1.1176470588235294</v>
      </c>
      <c r="U43" s="24"/>
      <c r="V43" s="24"/>
      <c r="W43" s="24"/>
      <c r="X43" s="25"/>
      <c r="Y43" s="25"/>
    </row>
    <row r="44" spans="2:25" ht="60" x14ac:dyDescent="0.25">
      <c r="B44" s="19" t="s">
        <v>184</v>
      </c>
      <c r="C44" s="19" t="s">
        <v>185</v>
      </c>
      <c r="D44" s="20" t="s">
        <v>115</v>
      </c>
      <c r="E44" s="20" t="s">
        <v>116</v>
      </c>
      <c r="F44" s="20" t="s">
        <v>115</v>
      </c>
      <c r="G44" s="55"/>
      <c r="H44" s="28" t="s">
        <v>117</v>
      </c>
      <c r="I44" s="73" t="s">
        <v>294</v>
      </c>
      <c r="J44" s="65" t="s">
        <v>195</v>
      </c>
      <c r="K44" s="21" t="s">
        <v>186</v>
      </c>
      <c r="L44" s="21" t="s">
        <v>187</v>
      </c>
      <c r="M44" s="19" t="s">
        <v>329</v>
      </c>
      <c r="N44" s="19" t="s">
        <v>295</v>
      </c>
      <c r="O44" s="19" t="s">
        <v>194</v>
      </c>
      <c r="P44" s="38">
        <v>10031</v>
      </c>
      <c r="Q44" s="38">
        <v>10031</v>
      </c>
      <c r="R44" s="38">
        <v>6370</v>
      </c>
      <c r="S44" s="26">
        <f t="shared" si="4"/>
        <v>0.63503140265177949</v>
      </c>
      <c r="T44" s="80">
        <f t="shared" si="5"/>
        <v>0.63503140265177949</v>
      </c>
      <c r="U44" s="24"/>
      <c r="V44" s="24"/>
      <c r="W44" s="24"/>
      <c r="X44" s="25"/>
      <c r="Y44" s="25"/>
    </row>
    <row r="45" spans="2:25" ht="31.5" customHeight="1" x14ac:dyDescent="0.25">
      <c r="B45" s="19" t="s">
        <v>184</v>
      </c>
      <c r="C45" s="19" t="s">
        <v>185</v>
      </c>
      <c r="D45" s="20" t="s">
        <v>115</v>
      </c>
      <c r="E45" s="20" t="s">
        <v>116</v>
      </c>
      <c r="F45" s="20" t="s">
        <v>115</v>
      </c>
      <c r="G45" s="55"/>
      <c r="H45" s="28" t="s">
        <v>117</v>
      </c>
      <c r="I45" s="7" t="s">
        <v>296</v>
      </c>
      <c r="J45" s="21" t="s">
        <v>195</v>
      </c>
      <c r="K45" s="21" t="s">
        <v>186</v>
      </c>
      <c r="L45" s="21" t="s">
        <v>187</v>
      </c>
      <c r="M45" s="19" t="s">
        <v>329</v>
      </c>
      <c r="N45" s="19" t="s">
        <v>297</v>
      </c>
      <c r="O45" s="19" t="s">
        <v>194</v>
      </c>
      <c r="P45" s="38">
        <v>9</v>
      </c>
      <c r="Q45" s="38">
        <v>9</v>
      </c>
      <c r="R45" s="38">
        <v>11</v>
      </c>
      <c r="S45" s="26">
        <f t="shared" si="4"/>
        <v>1.2222222222222223</v>
      </c>
      <c r="T45" s="80">
        <f t="shared" si="5"/>
        <v>1.2222222222222223</v>
      </c>
      <c r="U45" s="24"/>
      <c r="V45" s="24"/>
      <c r="W45" s="24"/>
      <c r="X45" s="25"/>
      <c r="Y45" s="25"/>
    </row>
    <row r="46" spans="2:25" ht="31.5" customHeight="1" x14ac:dyDescent="0.25">
      <c r="B46" s="19" t="s">
        <v>184</v>
      </c>
      <c r="C46" s="19" t="s">
        <v>185</v>
      </c>
      <c r="D46" s="20" t="s">
        <v>115</v>
      </c>
      <c r="E46" s="20" t="s">
        <v>116</v>
      </c>
      <c r="F46" s="20" t="s">
        <v>115</v>
      </c>
      <c r="G46" s="55"/>
      <c r="H46" s="28" t="s">
        <v>117</v>
      </c>
      <c r="I46" s="81" t="s">
        <v>348</v>
      </c>
      <c r="J46" s="78" t="s">
        <v>283</v>
      </c>
      <c r="K46" s="21" t="s">
        <v>186</v>
      </c>
      <c r="L46" s="21" t="s">
        <v>187</v>
      </c>
      <c r="M46" s="19" t="s">
        <v>329</v>
      </c>
      <c r="N46" s="23" t="s">
        <v>284</v>
      </c>
      <c r="O46" s="19" t="s">
        <v>194</v>
      </c>
      <c r="P46" s="38">
        <f>(2350000/2350000)*100</f>
        <v>100</v>
      </c>
      <c r="Q46" s="38">
        <f>(2350000/2350000)*100</f>
        <v>100</v>
      </c>
      <c r="R46" s="38">
        <f>(1112266/2350000)*100</f>
        <v>47.330468085106382</v>
      </c>
      <c r="S46" s="82">
        <f t="shared" si="4"/>
        <v>0.47330468085106381</v>
      </c>
      <c r="T46" s="80">
        <f t="shared" si="5"/>
        <v>0.47330468085106381</v>
      </c>
      <c r="U46" s="24">
        <f>+U47</f>
        <v>10912765</v>
      </c>
      <c r="V46" s="24">
        <f t="shared" ref="V46:W46" si="8">+V47</f>
        <v>11013507.93</v>
      </c>
      <c r="W46" s="24">
        <f t="shared" si="8"/>
        <v>4367150.16</v>
      </c>
      <c r="X46" s="25">
        <f>+W46/U46</f>
        <v>0.40018731824610904</v>
      </c>
      <c r="Y46" s="25">
        <f>+W46/V46</f>
        <v>0.39652671862197497</v>
      </c>
    </row>
    <row r="47" spans="2:25" ht="43.5" customHeight="1" x14ac:dyDescent="0.25">
      <c r="B47" s="19" t="s">
        <v>184</v>
      </c>
      <c r="C47" s="19" t="s">
        <v>185</v>
      </c>
      <c r="D47" s="20" t="s">
        <v>115</v>
      </c>
      <c r="E47" s="20" t="s">
        <v>116</v>
      </c>
      <c r="F47" s="20" t="s">
        <v>115</v>
      </c>
      <c r="G47" s="55" t="s">
        <v>134</v>
      </c>
      <c r="H47" s="28"/>
      <c r="I47" s="35" t="s">
        <v>135</v>
      </c>
      <c r="J47" s="27"/>
      <c r="K47" s="27"/>
      <c r="L47" s="27"/>
      <c r="M47" s="30"/>
      <c r="N47" s="30"/>
      <c r="O47" s="30"/>
      <c r="P47" s="30"/>
      <c r="Q47" s="30"/>
      <c r="R47" s="30"/>
      <c r="S47" s="32"/>
      <c r="T47" s="32"/>
      <c r="U47" s="24">
        <v>10912765</v>
      </c>
      <c r="V47" s="24">
        <v>11013507.93</v>
      </c>
      <c r="W47" s="24">
        <v>4367150.16</v>
      </c>
      <c r="X47" s="25">
        <f>+W47/U47</f>
        <v>0.40018731824610904</v>
      </c>
      <c r="Y47" s="25">
        <f>+W47/V47</f>
        <v>0.39652671862197497</v>
      </c>
    </row>
    <row r="48" spans="2:25" ht="45" x14ac:dyDescent="0.25">
      <c r="B48" s="19" t="s">
        <v>184</v>
      </c>
      <c r="C48" s="19" t="s">
        <v>185</v>
      </c>
      <c r="D48" s="20" t="s">
        <v>115</v>
      </c>
      <c r="E48" s="20" t="s">
        <v>116</v>
      </c>
      <c r="F48" s="20" t="s">
        <v>115</v>
      </c>
      <c r="G48" s="21" t="s">
        <v>134</v>
      </c>
      <c r="H48" s="20" t="s">
        <v>112</v>
      </c>
      <c r="I48" s="73" t="s">
        <v>224</v>
      </c>
      <c r="J48" s="65" t="s">
        <v>310</v>
      </c>
      <c r="K48" s="21" t="s">
        <v>186</v>
      </c>
      <c r="L48" s="21" t="s">
        <v>187</v>
      </c>
      <c r="M48" s="23" t="s">
        <v>191</v>
      </c>
      <c r="N48" s="73" t="s">
        <v>215</v>
      </c>
      <c r="O48" s="19" t="s">
        <v>194</v>
      </c>
      <c r="P48" s="38">
        <v>5450</v>
      </c>
      <c r="Q48" s="38">
        <v>5450</v>
      </c>
      <c r="R48" s="38">
        <v>3195</v>
      </c>
      <c r="S48" s="26">
        <f t="shared" ref="S48:S51" si="9">R48/P48</f>
        <v>0.58623853211009169</v>
      </c>
      <c r="T48" s="26">
        <f t="shared" ref="T48:T52" si="10">R48/Q48</f>
        <v>0.58623853211009169</v>
      </c>
      <c r="U48" s="33"/>
      <c r="V48" s="33"/>
      <c r="W48" s="33"/>
      <c r="X48" s="34"/>
      <c r="Y48" s="34"/>
    </row>
    <row r="49" spans="2:25" ht="45" x14ac:dyDescent="0.25">
      <c r="B49" s="19" t="s">
        <v>184</v>
      </c>
      <c r="C49" s="19" t="s">
        <v>185</v>
      </c>
      <c r="D49" s="20" t="s">
        <v>115</v>
      </c>
      <c r="E49" s="20" t="s">
        <v>116</v>
      </c>
      <c r="F49" s="20" t="s">
        <v>115</v>
      </c>
      <c r="G49" s="21" t="s">
        <v>134</v>
      </c>
      <c r="H49" s="20" t="s">
        <v>112</v>
      </c>
      <c r="I49" s="73" t="s">
        <v>226</v>
      </c>
      <c r="J49" s="65" t="s">
        <v>310</v>
      </c>
      <c r="K49" s="21" t="s">
        <v>186</v>
      </c>
      <c r="L49" s="21" t="s">
        <v>187</v>
      </c>
      <c r="M49" s="23" t="s">
        <v>191</v>
      </c>
      <c r="N49" s="73" t="s">
        <v>229</v>
      </c>
      <c r="O49" s="19" t="s">
        <v>194</v>
      </c>
      <c r="P49" s="38">
        <v>9</v>
      </c>
      <c r="Q49" s="38">
        <v>9</v>
      </c>
      <c r="R49" s="38">
        <v>6</v>
      </c>
      <c r="S49" s="26">
        <f t="shared" si="9"/>
        <v>0.66666666666666663</v>
      </c>
      <c r="T49" s="26">
        <f t="shared" si="10"/>
        <v>0.66666666666666663</v>
      </c>
      <c r="U49" s="33"/>
      <c r="V49" s="33"/>
      <c r="W49" s="33"/>
      <c r="X49" s="34"/>
      <c r="Y49" s="34"/>
    </row>
    <row r="50" spans="2:25" ht="30" x14ac:dyDescent="0.25">
      <c r="B50" s="19" t="s">
        <v>184</v>
      </c>
      <c r="C50" s="19" t="s">
        <v>185</v>
      </c>
      <c r="D50" s="20" t="s">
        <v>115</v>
      </c>
      <c r="E50" s="20" t="s">
        <v>116</v>
      </c>
      <c r="F50" s="20" t="s">
        <v>115</v>
      </c>
      <c r="G50" s="21" t="s">
        <v>134</v>
      </c>
      <c r="H50" s="20" t="s">
        <v>112</v>
      </c>
      <c r="I50" s="73" t="s">
        <v>225</v>
      </c>
      <c r="J50" s="65" t="s">
        <v>310</v>
      </c>
      <c r="K50" s="21" t="s">
        <v>186</v>
      </c>
      <c r="L50" s="21" t="s">
        <v>187</v>
      </c>
      <c r="M50" s="23" t="s">
        <v>191</v>
      </c>
      <c r="N50" s="73" t="s">
        <v>228</v>
      </c>
      <c r="O50" s="19" t="s">
        <v>194</v>
      </c>
      <c r="P50" s="38">
        <v>361</v>
      </c>
      <c r="Q50" s="38">
        <v>361</v>
      </c>
      <c r="R50" s="38">
        <v>297</v>
      </c>
      <c r="S50" s="26">
        <f t="shared" si="9"/>
        <v>0.82271468144044324</v>
      </c>
      <c r="T50" s="26">
        <f t="shared" si="10"/>
        <v>0.82271468144044324</v>
      </c>
      <c r="U50" s="33"/>
      <c r="V50" s="33"/>
      <c r="W50" s="33"/>
      <c r="X50" s="34"/>
      <c r="Y50" s="34"/>
    </row>
    <row r="51" spans="2:25" ht="45" x14ac:dyDescent="0.25">
      <c r="B51" s="19" t="s">
        <v>184</v>
      </c>
      <c r="C51" s="19" t="s">
        <v>185</v>
      </c>
      <c r="D51" s="20" t="s">
        <v>115</v>
      </c>
      <c r="E51" s="20" t="s">
        <v>116</v>
      </c>
      <c r="F51" s="20" t="s">
        <v>115</v>
      </c>
      <c r="G51" s="21" t="s">
        <v>134</v>
      </c>
      <c r="H51" s="20" t="s">
        <v>112</v>
      </c>
      <c r="I51" s="73" t="s">
        <v>223</v>
      </c>
      <c r="J51" s="65" t="s">
        <v>310</v>
      </c>
      <c r="K51" s="21" t="s">
        <v>186</v>
      </c>
      <c r="L51" s="21" t="s">
        <v>187</v>
      </c>
      <c r="M51" s="23" t="s">
        <v>191</v>
      </c>
      <c r="N51" s="73" t="s">
        <v>227</v>
      </c>
      <c r="O51" s="19" t="s">
        <v>194</v>
      </c>
      <c r="P51" s="38">
        <v>4220</v>
      </c>
      <c r="Q51" s="38">
        <v>4220</v>
      </c>
      <c r="R51" s="38">
        <v>2838</v>
      </c>
      <c r="S51" s="26">
        <f t="shared" si="9"/>
        <v>0.67251184834123223</v>
      </c>
      <c r="T51" s="26">
        <f t="shared" si="10"/>
        <v>0.67251184834123223</v>
      </c>
      <c r="U51" s="33"/>
      <c r="V51" s="33"/>
      <c r="W51" s="33"/>
      <c r="X51" s="34"/>
      <c r="Y51" s="34"/>
    </row>
    <row r="52" spans="2:25" ht="78.75" x14ac:dyDescent="0.25">
      <c r="B52" s="19" t="s">
        <v>184</v>
      </c>
      <c r="C52" s="19" t="s">
        <v>185</v>
      </c>
      <c r="D52" s="20" t="s">
        <v>115</v>
      </c>
      <c r="E52" s="20" t="s">
        <v>116</v>
      </c>
      <c r="F52" s="20" t="s">
        <v>115</v>
      </c>
      <c r="G52" s="36"/>
      <c r="H52" s="20" t="s">
        <v>117</v>
      </c>
      <c r="I52" s="81" t="s">
        <v>287</v>
      </c>
      <c r="J52" s="21" t="s">
        <v>283</v>
      </c>
      <c r="K52" s="21" t="s">
        <v>186</v>
      </c>
      <c r="L52" s="21" t="s">
        <v>187</v>
      </c>
      <c r="M52" s="19" t="s">
        <v>329</v>
      </c>
      <c r="N52" s="7" t="s">
        <v>288</v>
      </c>
      <c r="O52" s="19" t="s">
        <v>320</v>
      </c>
      <c r="P52" s="83">
        <f>((522000/477699)-1)*100</f>
        <v>9.2738314294147592</v>
      </c>
      <c r="Q52" s="83">
        <f>((522000/477699)-1)*100</f>
        <v>9.2738314294147592</v>
      </c>
      <c r="R52" s="83">
        <v>0</v>
      </c>
      <c r="S52" s="26">
        <v>0</v>
      </c>
      <c r="T52" s="26">
        <f t="shared" si="10"/>
        <v>0</v>
      </c>
      <c r="U52" s="24">
        <f>+U53+U65+U58</f>
        <v>35652315</v>
      </c>
      <c r="V52" s="24">
        <f>+V53+V65+V58</f>
        <v>49684578.149999999</v>
      </c>
      <c r="W52" s="24">
        <f>+W53+W65+W58</f>
        <v>21542806.079999998</v>
      </c>
      <c r="X52" s="25">
        <f>+W52/U52</f>
        <v>0.60424704763211023</v>
      </c>
      <c r="Y52" s="25">
        <f>+W52/V52</f>
        <v>0.43359140566638782</v>
      </c>
    </row>
    <row r="53" spans="2:25" ht="23.25" x14ac:dyDescent="0.25">
      <c r="B53" s="19" t="s">
        <v>184</v>
      </c>
      <c r="C53" s="19" t="s">
        <v>185</v>
      </c>
      <c r="D53" s="20" t="s">
        <v>115</v>
      </c>
      <c r="E53" s="20" t="s">
        <v>116</v>
      </c>
      <c r="F53" s="20" t="s">
        <v>115</v>
      </c>
      <c r="G53" s="27" t="s">
        <v>136</v>
      </c>
      <c r="H53" s="28"/>
      <c r="I53" s="35" t="s">
        <v>137</v>
      </c>
      <c r="J53" s="27"/>
      <c r="K53" s="27"/>
      <c r="L53" s="27"/>
      <c r="M53" s="30"/>
      <c r="N53" s="30"/>
      <c r="O53" s="30"/>
      <c r="P53" s="30"/>
      <c r="Q53" s="30"/>
      <c r="R53" s="30"/>
      <c r="S53" s="32"/>
      <c r="T53" s="32"/>
      <c r="U53" s="24">
        <v>10061876</v>
      </c>
      <c r="V53" s="24">
        <v>19809485.59</v>
      </c>
      <c r="W53" s="24">
        <v>8458139.7400000002</v>
      </c>
      <c r="X53" s="25">
        <f>+W53/U53</f>
        <v>0.84061259947946088</v>
      </c>
      <c r="Y53" s="25">
        <f>+W53/V53</f>
        <v>0.42697422411966834</v>
      </c>
    </row>
    <row r="54" spans="2:25" ht="15" x14ac:dyDescent="0.25">
      <c r="B54" s="19" t="s">
        <v>184</v>
      </c>
      <c r="C54" s="19" t="s">
        <v>185</v>
      </c>
      <c r="D54" s="20" t="s">
        <v>115</v>
      </c>
      <c r="E54" s="20" t="s">
        <v>116</v>
      </c>
      <c r="F54" s="20" t="s">
        <v>115</v>
      </c>
      <c r="G54" s="21"/>
      <c r="H54" s="20" t="s">
        <v>117</v>
      </c>
      <c r="I54" s="7" t="s">
        <v>308</v>
      </c>
      <c r="J54" s="65" t="s">
        <v>195</v>
      </c>
      <c r="K54" s="21" t="s">
        <v>186</v>
      </c>
      <c r="L54" s="21" t="s">
        <v>187</v>
      </c>
      <c r="M54" s="19" t="s">
        <v>329</v>
      </c>
      <c r="N54" s="19" t="s">
        <v>316</v>
      </c>
      <c r="O54" s="19" t="s">
        <v>194</v>
      </c>
      <c r="P54" s="23">
        <v>6</v>
      </c>
      <c r="Q54" s="23">
        <v>6</v>
      </c>
      <c r="R54" s="23">
        <v>3</v>
      </c>
      <c r="S54" s="26">
        <f t="shared" ref="S54" si="11">R54/P54</f>
        <v>0.5</v>
      </c>
      <c r="T54" s="26">
        <f t="shared" ref="T54" si="12">R54/Q54</f>
        <v>0.5</v>
      </c>
      <c r="U54" s="33"/>
      <c r="V54" s="33"/>
      <c r="W54" s="33"/>
      <c r="X54" s="34"/>
      <c r="Y54" s="34"/>
    </row>
    <row r="55" spans="2:25" ht="45" x14ac:dyDescent="0.25">
      <c r="B55" s="19" t="s">
        <v>184</v>
      </c>
      <c r="C55" s="19" t="s">
        <v>185</v>
      </c>
      <c r="D55" s="20" t="s">
        <v>115</v>
      </c>
      <c r="E55" s="20" t="s">
        <v>116</v>
      </c>
      <c r="F55" s="20" t="s">
        <v>115</v>
      </c>
      <c r="G55" s="21" t="s">
        <v>136</v>
      </c>
      <c r="H55" s="20" t="s">
        <v>138</v>
      </c>
      <c r="I55" t="s">
        <v>481</v>
      </c>
      <c r="J55" s="65" t="s">
        <v>195</v>
      </c>
      <c r="K55" s="21" t="s">
        <v>186</v>
      </c>
      <c r="L55" s="21" t="s">
        <v>187</v>
      </c>
      <c r="M55" s="23" t="s">
        <v>191</v>
      </c>
      <c r="N55" s="73" t="s">
        <v>240</v>
      </c>
      <c r="O55" s="19" t="s">
        <v>194</v>
      </c>
      <c r="P55" s="23">
        <v>4</v>
      </c>
      <c r="Q55" s="23">
        <v>4</v>
      </c>
      <c r="R55" s="23">
        <v>2</v>
      </c>
      <c r="S55" s="26">
        <f t="shared" ref="S55:S56" si="13">R55/P55</f>
        <v>0.5</v>
      </c>
      <c r="T55" s="26">
        <f t="shared" ref="T55:T56" si="14">R55/Q55</f>
        <v>0.5</v>
      </c>
      <c r="U55" s="33"/>
      <c r="V55" s="33"/>
      <c r="W55" s="33"/>
      <c r="X55" s="34"/>
      <c r="Y55" s="34"/>
    </row>
    <row r="56" spans="2:25" ht="105" x14ac:dyDescent="0.25">
      <c r="B56" s="19" t="s">
        <v>184</v>
      </c>
      <c r="C56" s="19" t="s">
        <v>185</v>
      </c>
      <c r="D56" s="20" t="s">
        <v>115</v>
      </c>
      <c r="E56" s="20" t="s">
        <v>116</v>
      </c>
      <c r="F56" s="20" t="s">
        <v>115</v>
      </c>
      <c r="G56" s="21" t="s">
        <v>136</v>
      </c>
      <c r="H56" s="20" t="s">
        <v>138</v>
      </c>
      <c r="I56" s="73" t="s">
        <v>378</v>
      </c>
      <c r="J56" s="65" t="s">
        <v>310</v>
      </c>
      <c r="K56" s="21" t="s">
        <v>186</v>
      </c>
      <c r="L56" s="21" t="s">
        <v>187</v>
      </c>
      <c r="M56" s="23" t="s">
        <v>191</v>
      </c>
      <c r="N56" s="78" t="s">
        <v>380</v>
      </c>
      <c r="O56" s="19" t="s">
        <v>194</v>
      </c>
      <c r="P56" s="23">
        <v>10</v>
      </c>
      <c r="Q56" s="23">
        <v>10</v>
      </c>
      <c r="R56" s="23">
        <v>5</v>
      </c>
      <c r="S56" s="26">
        <f t="shared" si="13"/>
        <v>0.5</v>
      </c>
      <c r="T56" s="26">
        <f t="shared" si="14"/>
        <v>0.5</v>
      </c>
      <c r="U56" s="33"/>
      <c r="V56" s="33"/>
      <c r="W56" s="33"/>
      <c r="X56" s="34"/>
      <c r="Y56" s="34"/>
    </row>
    <row r="57" spans="2:25" ht="60" x14ac:dyDescent="0.25">
      <c r="B57" s="19" t="s">
        <v>184</v>
      </c>
      <c r="C57" s="19" t="s">
        <v>185</v>
      </c>
      <c r="D57" s="20" t="s">
        <v>115</v>
      </c>
      <c r="E57" s="20" t="s">
        <v>116</v>
      </c>
      <c r="F57" s="20" t="s">
        <v>115</v>
      </c>
      <c r="G57" s="21" t="s">
        <v>136</v>
      </c>
      <c r="H57" s="20" t="s">
        <v>138</v>
      </c>
      <c r="I57" s="73" t="s">
        <v>379</v>
      </c>
      <c r="J57" s="65" t="s">
        <v>310</v>
      </c>
      <c r="K57" s="21" t="s">
        <v>186</v>
      </c>
      <c r="L57" s="21" t="s">
        <v>187</v>
      </c>
      <c r="M57" s="23" t="s">
        <v>191</v>
      </c>
      <c r="N57" s="78" t="s">
        <v>381</v>
      </c>
      <c r="O57" s="19" t="s">
        <v>194</v>
      </c>
      <c r="P57" s="23">
        <v>5</v>
      </c>
      <c r="Q57" s="23">
        <v>5</v>
      </c>
      <c r="R57" s="23">
        <v>2.5</v>
      </c>
      <c r="S57" s="26">
        <f t="shared" ref="S57" si="15">R57/P57</f>
        <v>0.5</v>
      </c>
      <c r="T57" s="26">
        <f t="shared" ref="T57" si="16">R57/Q57</f>
        <v>0.5</v>
      </c>
      <c r="U57" s="33"/>
      <c r="V57" s="33"/>
      <c r="W57" s="33"/>
      <c r="X57" s="34"/>
      <c r="Y57" s="34"/>
    </row>
    <row r="58" spans="2:25" ht="30" customHeight="1" x14ac:dyDescent="0.25">
      <c r="B58" s="19" t="s">
        <v>184</v>
      </c>
      <c r="C58" s="19" t="s">
        <v>185</v>
      </c>
      <c r="D58" s="20" t="s">
        <v>115</v>
      </c>
      <c r="E58" s="20" t="s">
        <v>116</v>
      </c>
      <c r="F58" s="20" t="s">
        <v>115</v>
      </c>
      <c r="G58" s="27" t="s">
        <v>139</v>
      </c>
      <c r="H58" s="28"/>
      <c r="I58" s="35" t="s">
        <v>140</v>
      </c>
      <c r="J58" s="27"/>
      <c r="K58" s="27"/>
      <c r="L58" s="27"/>
      <c r="M58" s="30"/>
      <c r="N58" s="30"/>
      <c r="O58" s="30"/>
      <c r="P58" s="30"/>
      <c r="Q58" s="30"/>
      <c r="R58" s="30"/>
      <c r="S58" s="32"/>
      <c r="T58" s="32"/>
      <c r="U58" s="24">
        <v>24740439</v>
      </c>
      <c r="V58" s="24">
        <v>29025092.559999999</v>
      </c>
      <c r="W58" s="24">
        <v>12688850.15</v>
      </c>
      <c r="X58" s="25">
        <f>+W58/U58</f>
        <v>0.51287894083043561</v>
      </c>
      <c r="Y58" s="25">
        <f>+W58/V58</f>
        <v>0.43716829235841037</v>
      </c>
    </row>
    <row r="59" spans="2:25" ht="15" x14ac:dyDescent="0.25">
      <c r="B59" s="19" t="s">
        <v>184</v>
      </c>
      <c r="C59" s="19" t="s">
        <v>185</v>
      </c>
      <c r="D59" s="20" t="s">
        <v>115</v>
      </c>
      <c r="E59" s="20" t="s">
        <v>116</v>
      </c>
      <c r="F59" s="20" t="s">
        <v>115</v>
      </c>
      <c r="G59" s="21" t="s">
        <v>139</v>
      </c>
      <c r="H59" s="20" t="s">
        <v>141</v>
      </c>
      <c r="I59" t="s">
        <v>307</v>
      </c>
      <c r="J59" s="21" t="s">
        <v>195</v>
      </c>
      <c r="K59" s="21" t="s">
        <v>186</v>
      </c>
      <c r="L59" s="21" t="s">
        <v>187</v>
      </c>
      <c r="M59" s="19" t="s">
        <v>329</v>
      </c>
      <c r="N59" s="78" t="s">
        <v>292</v>
      </c>
      <c r="O59" s="19" t="s">
        <v>194</v>
      </c>
      <c r="P59" s="38">
        <v>2000</v>
      </c>
      <c r="Q59" s="38">
        <v>2000</v>
      </c>
      <c r="R59" s="38">
        <v>312</v>
      </c>
      <c r="S59" s="26">
        <f t="shared" ref="S59" si="17">R59/P59</f>
        <v>0.156</v>
      </c>
      <c r="T59" s="26">
        <f t="shared" ref="T59" si="18">R59/Q59</f>
        <v>0.156</v>
      </c>
      <c r="U59" s="33"/>
      <c r="V59" s="33"/>
      <c r="W59" s="33"/>
      <c r="X59" s="34"/>
      <c r="Y59" s="34"/>
    </row>
    <row r="60" spans="2:25" ht="45" x14ac:dyDescent="0.25">
      <c r="B60" s="19" t="s">
        <v>184</v>
      </c>
      <c r="C60" s="19" t="s">
        <v>185</v>
      </c>
      <c r="D60" s="20" t="s">
        <v>115</v>
      </c>
      <c r="E60" s="20" t="s">
        <v>116</v>
      </c>
      <c r="F60" s="20" t="s">
        <v>115</v>
      </c>
      <c r="G60" s="21" t="s">
        <v>139</v>
      </c>
      <c r="H60" s="20" t="s">
        <v>141</v>
      </c>
      <c r="I60" s="73" t="s">
        <v>235</v>
      </c>
      <c r="J60" s="65" t="s">
        <v>310</v>
      </c>
      <c r="K60" s="21" t="s">
        <v>186</v>
      </c>
      <c r="L60" s="21" t="s">
        <v>187</v>
      </c>
      <c r="M60" s="23" t="s">
        <v>191</v>
      </c>
      <c r="N60" s="73" t="s">
        <v>239</v>
      </c>
      <c r="O60" s="19" t="s">
        <v>194</v>
      </c>
      <c r="P60" s="23">
        <v>24</v>
      </c>
      <c r="Q60" s="23">
        <v>24</v>
      </c>
      <c r="R60" s="23">
        <v>99</v>
      </c>
      <c r="S60" s="26">
        <f t="shared" ref="S60:S64" si="19">R60/P60</f>
        <v>4.125</v>
      </c>
      <c r="T60" s="26">
        <f t="shared" ref="T60:T64" si="20">R60/Q60</f>
        <v>4.125</v>
      </c>
      <c r="U60" s="33"/>
      <c r="V60" s="33"/>
      <c r="W60" s="33"/>
      <c r="X60" s="34"/>
      <c r="Y60" s="34"/>
    </row>
    <row r="61" spans="2:25" ht="60" x14ac:dyDescent="0.25">
      <c r="B61" s="19" t="s">
        <v>184</v>
      </c>
      <c r="C61" s="19" t="s">
        <v>185</v>
      </c>
      <c r="D61" s="20" t="s">
        <v>115</v>
      </c>
      <c r="E61" s="20" t="s">
        <v>116</v>
      </c>
      <c r="F61" s="20" t="s">
        <v>115</v>
      </c>
      <c r="G61" s="21" t="s">
        <v>139</v>
      </c>
      <c r="H61" s="20" t="s">
        <v>141</v>
      </c>
      <c r="I61" s="73" t="s">
        <v>237</v>
      </c>
      <c r="J61" s="65" t="s">
        <v>310</v>
      </c>
      <c r="K61" s="21" t="s">
        <v>186</v>
      </c>
      <c r="L61" s="21" t="s">
        <v>187</v>
      </c>
      <c r="M61" s="23" t="s">
        <v>191</v>
      </c>
      <c r="N61" s="73" t="s">
        <v>376</v>
      </c>
      <c r="O61" s="19" t="s">
        <v>194</v>
      </c>
      <c r="P61" s="23">
        <v>170</v>
      </c>
      <c r="Q61" s="23">
        <v>170</v>
      </c>
      <c r="R61" s="23">
        <v>54</v>
      </c>
      <c r="S61" s="26">
        <f t="shared" si="19"/>
        <v>0.31764705882352939</v>
      </c>
      <c r="T61" s="26">
        <f t="shared" si="20"/>
        <v>0.31764705882352939</v>
      </c>
      <c r="U61" s="33"/>
      <c r="V61" s="33"/>
      <c r="W61" s="33"/>
      <c r="X61" s="34"/>
      <c r="Y61" s="34"/>
    </row>
    <row r="62" spans="2:25" ht="45" x14ac:dyDescent="0.25">
      <c r="B62" s="19" t="s">
        <v>184</v>
      </c>
      <c r="C62" s="19" t="s">
        <v>185</v>
      </c>
      <c r="D62" s="20" t="s">
        <v>115</v>
      </c>
      <c r="E62" s="20" t="s">
        <v>116</v>
      </c>
      <c r="F62" s="20" t="s">
        <v>115</v>
      </c>
      <c r="G62" s="21" t="s">
        <v>139</v>
      </c>
      <c r="H62" s="20" t="s">
        <v>141</v>
      </c>
      <c r="I62" s="73" t="s">
        <v>236</v>
      </c>
      <c r="J62" s="65" t="s">
        <v>310</v>
      </c>
      <c r="K62" s="21" t="s">
        <v>186</v>
      </c>
      <c r="L62" s="21" t="s">
        <v>187</v>
      </c>
      <c r="M62" s="23" t="s">
        <v>191</v>
      </c>
      <c r="N62" s="73" t="s">
        <v>220</v>
      </c>
      <c r="O62" s="19" t="s">
        <v>194</v>
      </c>
      <c r="P62" s="23">
        <v>1500</v>
      </c>
      <c r="Q62" s="23">
        <v>1500</v>
      </c>
      <c r="R62" s="23">
        <v>828</v>
      </c>
      <c r="S62" s="26">
        <f t="shared" ref="S62" si="21">R62/P62</f>
        <v>0.55200000000000005</v>
      </c>
      <c r="T62" s="26">
        <f t="shared" ref="T62" si="22">R62/Q62</f>
        <v>0.55200000000000005</v>
      </c>
      <c r="U62" s="33"/>
      <c r="V62" s="33"/>
      <c r="W62" s="33"/>
      <c r="X62" s="34"/>
      <c r="Y62" s="34"/>
    </row>
    <row r="63" spans="2:25" ht="45" x14ac:dyDescent="0.25">
      <c r="B63" s="19" t="s">
        <v>184</v>
      </c>
      <c r="C63" s="19" t="s">
        <v>185</v>
      </c>
      <c r="D63" s="20" t="s">
        <v>115</v>
      </c>
      <c r="E63" s="20" t="s">
        <v>116</v>
      </c>
      <c r="F63" s="20" t="s">
        <v>115</v>
      </c>
      <c r="G63" s="21" t="s">
        <v>139</v>
      </c>
      <c r="H63" s="20" t="s">
        <v>141</v>
      </c>
      <c r="I63" s="73" t="s">
        <v>375</v>
      </c>
      <c r="J63" s="65" t="s">
        <v>310</v>
      </c>
      <c r="K63" s="21" t="s">
        <v>186</v>
      </c>
      <c r="L63" s="21" t="s">
        <v>187</v>
      </c>
      <c r="M63" s="23" t="s">
        <v>191</v>
      </c>
      <c r="N63" s="73" t="s">
        <v>377</v>
      </c>
      <c r="O63" s="19" t="s">
        <v>194</v>
      </c>
      <c r="P63" s="23">
        <v>12</v>
      </c>
      <c r="Q63" s="23">
        <v>12</v>
      </c>
      <c r="R63" s="23">
        <v>6</v>
      </c>
      <c r="S63" s="26">
        <f t="shared" si="19"/>
        <v>0.5</v>
      </c>
      <c r="T63" s="26">
        <f t="shared" si="20"/>
        <v>0.5</v>
      </c>
      <c r="U63" s="33"/>
      <c r="V63" s="33"/>
      <c r="W63" s="33"/>
      <c r="X63" s="34"/>
      <c r="Y63" s="34"/>
    </row>
    <row r="64" spans="2:25" ht="45" x14ac:dyDescent="0.25">
      <c r="B64" s="19" t="s">
        <v>184</v>
      </c>
      <c r="C64" s="19" t="s">
        <v>185</v>
      </c>
      <c r="D64" s="20" t="s">
        <v>115</v>
      </c>
      <c r="E64" s="20" t="s">
        <v>116</v>
      </c>
      <c r="F64" s="20" t="s">
        <v>115</v>
      </c>
      <c r="G64" s="21" t="s">
        <v>139</v>
      </c>
      <c r="H64" s="20" t="s">
        <v>141</v>
      </c>
      <c r="I64" s="73" t="s">
        <v>234</v>
      </c>
      <c r="J64" s="65" t="s">
        <v>310</v>
      </c>
      <c r="K64" s="21" t="s">
        <v>186</v>
      </c>
      <c r="L64" s="21" t="s">
        <v>187</v>
      </c>
      <c r="M64" s="23" t="s">
        <v>191</v>
      </c>
      <c r="N64" s="73" t="s">
        <v>238</v>
      </c>
      <c r="O64" s="19" t="s">
        <v>194</v>
      </c>
      <c r="P64" s="38">
        <v>330</v>
      </c>
      <c r="Q64" s="38">
        <v>330</v>
      </c>
      <c r="R64" s="38">
        <v>138</v>
      </c>
      <c r="S64" s="26">
        <f t="shared" si="19"/>
        <v>0.41818181818181815</v>
      </c>
      <c r="T64" s="26">
        <f t="shared" si="20"/>
        <v>0.41818181818181815</v>
      </c>
      <c r="U64" s="33"/>
      <c r="V64" s="33"/>
      <c r="W64" s="33"/>
      <c r="X64" s="34"/>
      <c r="Y64" s="34"/>
    </row>
    <row r="65" spans="2:25" ht="15" x14ac:dyDescent="0.25">
      <c r="B65" s="19" t="s">
        <v>184</v>
      </c>
      <c r="C65" s="19" t="s">
        <v>185</v>
      </c>
      <c r="D65" s="20" t="s">
        <v>115</v>
      </c>
      <c r="E65" s="20" t="s">
        <v>116</v>
      </c>
      <c r="F65" s="20" t="s">
        <v>115</v>
      </c>
      <c r="G65" s="27" t="s">
        <v>142</v>
      </c>
      <c r="H65" s="28"/>
      <c r="I65" s="35" t="s">
        <v>143</v>
      </c>
      <c r="J65" s="27"/>
      <c r="K65" s="27"/>
      <c r="L65" s="27"/>
      <c r="M65" s="30"/>
      <c r="N65" s="30"/>
      <c r="O65" s="30"/>
      <c r="P65" s="30"/>
      <c r="Q65" s="30"/>
      <c r="R65" s="30"/>
      <c r="S65" s="32"/>
      <c r="T65" s="32"/>
      <c r="U65" s="24">
        <v>850000</v>
      </c>
      <c r="V65" s="24">
        <v>850000</v>
      </c>
      <c r="W65" s="24">
        <v>395816.19</v>
      </c>
      <c r="X65" s="25">
        <f>+W65/U65</f>
        <v>0.46566610588235297</v>
      </c>
      <c r="Y65" s="25">
        <f>+W65/V65</f>
        <v>0.46566610588235297</v>
      </c>
    </row>
    <row r="66" spans="2:25" ht="30" x14ac:dyDescent="0.25">
      <c r="B66" s="19" t="s">
        <v>184</v>
      </c>
      <c r="C66" s="19" t="s">
        <v>185</v>
      </c>
      <c r="D66" s="20" t="s">
        <v>115</v>
      </c>
      <c r="E66" s="20" t="s">
        <v>116</v>
      </c>
      <c r="F66" s="20" t="s">
        <v>115</v>
      </c>
      <c r="G66" s="19" t="s">
        <v>142</v>
      </c>
      <c r="H66" s="20" t="s">
        <v>141</v>
      </c>
      <c r="I66" s="73" t="s">
        <v>265</v>
      </c>
      <c r="J66" s="21" t="s">
        <v>196</v>
      </c>
      <c r="K66" s="21" t="s">
        <v>186</v>
      </c>
      <c r="L66" s="21" t="s">
        <v>187</v>
      </c>
      <c r="M66" s="23" t="s">
        <v>191</v>
      </c>
      <c r="N66" s="73" t="s">
        <v>266</v>
      </c>
      <c r="O66" s="19" t="s">
        <v>194</v>
      </c>
      <c r="P66" s="23">
        <v>250</v>
      </c>
      <c r="Q66" s="23">
        <v>250</v>
      </c>
      <c r="R66" s="23">
        <v>142</v>
      </c>
      <c r="S66" s="26">
        <f>R66/P66</f>
        <v>0.56799999999999995</v>
      </c>
      <c r="T66" s="26">
        <f>R66/Q66</f>
        <v>0.56799999999999995</v>
      </c>
      <c r="U66" s="23"/>
      <c r="V66" s="23"/>
      <c r="W66" s="23"/>
      <c r="X66" s="23"/>
      <c r="Y66" s="23"/>
    </row>
    <row r="67" spans="2:25" ht="15.75" x14ac:dyDescent="0.25">
      <c r="B67" s="19" t="s">
        <v>184</v>
      </c>
      <c r="C67" s="19" t="s">
        <v>185</v>
      </c>
      <c r="D67" s="20" t="s">
        <v>115</v>
      </c>
      <c r="E67" s="20" t="s">
        <v>116</v>
      </c>
      <c r="F67" s="20" t="s">
        <v>115</v>
      </c>
      <c r="G67" s="20"/>
      <c r="H67" s="20" t="s">
        <v>117</v>
      </c>
      <c r="I67" s="75" t="s">
        <v>290</v>
      </c>
      <c r="J67" s="21" t="s">
        <v>283</v>
      </c>
      <c r="K67" s="21" t="s">
        <v>186</v>
      </c>
      <c r="L67" s="21" t="s">
        <v>187</v>
      </c>
      <c r="M67" s="19" t="s">
        <v>329</v>
      </c>
      <c r="N67" s="19" t="s">
        <v>198</v>
      </c>
      <c r="O67" s="19" t="s">
        <v>194</v>
      </c>
      <c r="P67" s="84">
        <f>(14/14)*100</f>
        <v>100</v>
      </c>
      <c r="Q67" s="84">
        <f>(14/14)*100</f>
        <v>100</v>
      </c>
      <c r="R67" s="84">
        <f>(11/14)*100</f>
        <v>78.571428571428569</v>
      </c>
      <c r="S67" s="26">
        <f>R67/P67</f>
        <v>0.7857142857142857</v>
      </c>
      <c r="T67" s="26">
        <f>R67/Q67</f>
        <v>0.7857142857142857</v>
      </c>
      <c r="U67" s="24">
        <f>+U68</f>
        <v>5248975</v>
      </c>
      <c r="V67" s="24">
        <f>+V68</f>
        <v>8895121.0299999993</v>
      </c>
      <c r="W67" s="24">
        <f>+W68</f>
        <v>2728481.17</v>
      </c>
      <c r="X67" s="25">
        <f>+W67/U67</f>
        <v>0.51981218618873204</v>
      </c>
      <c r="Y67" s="25">
        <f>+W67/V67</f>
        <v>0.30673907199214356</v>
      </c>
    </row>
    <row r="68" spans="2:25" ht="15" x14ac:dyDescent="0.25">
      <c r="B68" s="19" t="s">
        <v>184</v>
      </c>
      <c r="C68" s="19" t="s">
        <v>185</v>
      </c>
      <c r="D68" s="20" t="s">
        <v>115</v>
      </c>
      <c r="E68" s="20" t="s">
        <v>116</v>
      </c>
      <c r="F68" s="20" t="s">
        <v>115</v>
      </c>
      <c r="G68" s="27" t="s">
        <v>144</v>
      </c>
      <c r="H68" s="28"/>
      <c r="I68" s="35" t="s">
        <v>109</v>
      </c>
      <c r="J68" s="27"/>
      <c r="K68" s="27"/>
      <c r="L68" s="27"/>
      <c r="M68" s="30"/>
      <c r="N68" s="30"/>
      <c r="O68" s="30"/>
      <c r="P68" s="30"/>
      <c r="Q68" s="30"/>
      <c r="R68" s="30"/>
      <c r="S68" s="32"/>
      <c r="T68" s="32"/>
      <c r="U68" s="24">
        <v>5248975</v>
      </c>
      <c r="V68" s="24">
        <v>8895121.0299999993</v>
      </c>
      <c r="W68" s="24">
        <v>2728481.17</v>
      </c>
      <c r="X68" s="25">
        <f>+W68/U68</f>
        <v>0.51981218618873204</v>
      </c>
      <c r="Y68" s="25">
        <f>+W68/V68</f>
        <v>0.30673907199214356</v>
      </c>
    </row>
    <row r="69" spans="2:25" ht="30" x14ac:dyDescent="0.25">
      <c r="B69" s="19"/>
      <c r="C69" s="19"/>
      <c r="D69" s="20"/>
      <c r="E69" s="20"/>
      <c r="F69" s="20"/>
      <c r="G69" s="27"/>
      <c r="H69" s="28" t="s">
        <v>117</v>
      </c>
      <c r="I69" s="7" t="s">
        <v>331</v>
      </c>
      <c r="J69" s="21" t="s">
        <v>195</v>
      </c>
      <c r="K69" s="21" t="s">
        <v>186</v>
      </c>
      <c r="L69" s="21" t="s">
        <v>187</v>
      </c>
      <c r="M69" s="23" t="s">
        <v>191</v>
      </c>
      <c r="N69" s="73" t="s">
        <v>259</v>
      </c>
      <c r="O69" s="19" t="s">
        <v>194</v>
      </c>
      <c r="P69" s="23">
        <v>14</v>
      </c>
      <c r="Q69" s="23">
        <v>14</v>
      </c>
      <c r="R69" s="23">
        <v>11</v>
      </c>
      <c r="S69" s="26">
        <f t="shared" ref="S69:S72" si="23">R69/P69</f>
        <v>0.7857142857142857</v>
      </c>
      <c r="T69" s="26">
        <f t="shared" ref="T69:T72" si="24">R69/Q69</f>
        <v>0.7857142857142857</v>
      </c>
      <c r="U69" s="24"/>
      <c r="V69" s="24"/>
      <c r="W69" s="24"/>
      <c r="X69" s="25"/>
      <c r="Y69" s="25"/>
    </row>
    <row r="70" spans="2:25" ht="30" x14ac:dyDescent="0.25">
      <c r="B70" s="19" t="s">
        <v>184</v>
      </c>
      <c r="C70" s="19" t="s">
        <v>185</v>
      </c>
      <c r="D70" s="20" t="s">
        <v>115</v>
      </c>
      <c r="E70" s="20" t="s">
        <v>116</v>
      </c>
      <c r="F70" s="20" t="s">
        <v>115</v>
      </c>
      <c r="G70" s="21" t="s">
        <v>144</v>
      </c>
      <c r="H70" s="20" t="s">
        <v>145</v>
      </c>
      <c r="I70" s="73" t="s">
        <v>257</v>
      </c>
      <c r="J70" s="21" t="s">
        <v>310</v>
      </c>
      <c r="K70" s="21" t="s">
        <v>186</v>
      </c>
      <c r="L70" s="21" t="s">
        <v>187</v>
      </c>
      <c r="M70" s="23" t="s">
        <v>191</v>
      </c>
      <c r="N70" s="73" t="s">
        <v>259</v>
      </c>
      <c r="O70" s="19" t="s">
        <v>194</v>
      </c>
      <c r="P70" s="23">
        <v>14</v>
      </c>
      <c r="Q70" s="23">
        <v>14</v>
      </c>
      <c r="R70" s="23">
        <v>11</v>
      </c>
      <c r="S70" s="26">
        <f t="shared" si="23"/>
        <v>0.7857142857142857</v>
      </c>
      <c r="T70" s="26">
        <f t="shared" si="24"/>
        <v>0.7857142857142857</v>
      </c>
      <c r="U70" s="33"/>
      <c r="V70" s="33"/>
      <c r="W70" s="33"/>
      <c r="X70" s="34"/>
      <c r="Y70" s="34"/>
    </row>
    <row r="71" spans="2:25" ht="45" x14ac:dyDescent="0.25">
      <c r="B71" s="19" t="s">
        <v>184</v>
      </c>
      <c r="C71" s="19" t="s">
        <v>185</v>
      </c>
      <c r="D71" s="20" t="s">
        <v>115</v>
      </c>
      <c r="E71" s="20" t="s">
        <v>116</v>
      </c>
      <c r="F71" s="20" t="s">
        <v>115</v>
      </c>
      <c r="G71" s="21" t="s">
        <v>144</v>
      </c>
      <c r="H71" s="20" t="s">
        <v>145</v>
      </c>
      <c r="I71" s="73" t="s">
        <v>258</v>
      </c>
      <c r="J71" s="21" t="s">
        <v>310</v>
      </c>
      <c r="K71" s="21" t="s">
        <v>186</v>
      </c>
      <c r="L71" s="21" t="s">
        <v>187</v>
      </c>
      <c r="M71" s="23" t="s">
        <v>191</v>
      </c>
      <c r="N71" s="73" t="s">
        <v>260</v>
      </c>
      <c r="O71" s="19" t="s">
        <v>194</v>
      </c>
      <c r="P71" s="23">
        <v>14</v>
      </c>
      <c r="Q71" s="23">
        <v>14</v>
      </c>
      <c r="R71" s="23">
        <v>26</v>
      </c>
      <c r="S71" s="26">
        <f t="shared" si="23"/>
        <v>1.8571428571428572</v>
      </c>
      <c r="T71" s="26">
        <f t="shared" si="24"/>
        <v>1.8571428571428572</v>
      </c>
      <c r="U71" s="33"/>
      <c r="V71" s="33"/>
      <c r="W71" s="33"/>
      <c r="X71" s="34"/>
      <c r="Y71" s="34"/>
    </row>
    <row r="72" spans="2:25" ht="45" x14ac:dyDescent="0.25">
      <c r="B72" s="19" t="s">
        <v>184</v>
      </c>
      <c r="C72" s="19" t="s">
        <v>185</v>
      </c>
      <c r="D72" s="20" t="s">
        <v>115</v>
      </c>
      <c r="E72" s="20" t="s">
        <v>116</v>
      </c>
      <c r="F72" s="20" t="s">
        <v>115</v>
      </c>
      <c r="G72" s="21" t="s">
        <v>144</v>
      </c>
      <c r="H72" s="20" t="s">
        <v>145</v>
      </c>
      <c r="I72" s="73" t="s">
        <v>382</v>
      </c>
      <c r="J72" s="21" t="s">
        <v>310</v>
      </c>
      <c r="K72" s="21" t="s">
        <v>186</v>
      </c>
      <c r="L72" s="21" t="s">
        <v>187</v>
      </c>
      <c r="M72" s="23" t="s">
        <v>191</v>
      </c>
      <c r="N72" s="73" t="s">
        <v>383</v>
      </c>
      <c r="O72" s="19" t="s">
        <v>194</v>
      </c>
      <c r="P72" s="23">
        <v>3</v>
      </c>
      <c r="Q72" s="23">
        <v>3</v>
      </c>
      <c r="R72" s="23">
        <v>3</v>
      </c>
      <c r="S72" s="26">
        <f t="shared" si="23"/>
        <v>1</v>
      </c>
      <c r="T72" s="26">
        <f t="shared" si="24"/>
        <v>1</v>
      </c>
      <c r="U72" s="33"/>
      <c r="V72" s="33"/>
      <c r="W72" s="33"/>
      <c r="X72" s="34"/>
      <c r="Y72" s="34"/>
    </row>
    <row r="73" spans="2:25" ht="15.75" x14ac:dyDescent="0.25">
      <c r="B73" s="19" t="s">
        <v>184</v>
      </c>
      <c r="C73" s="19" t="s">
        <v>185</v>
      </c>
      <c r="D73" s="20" t="s">
        <v>115</v>
      </c>
      <c r="E73" s="20" t="s">
        <v>116</v>
      </c>
      <c r="F73" s="20" t="s">
        <v>115</v>
      </c>
      <c r="G73" s="36"/>
      <c r="H73" s="20" t="s">
        <v>117</v>
      </c>
      <c r="I73" s="75" t="s">
        <v>291</v>
      </c>
      <c r="J73" s="21" t="s">
        <v>283</v>
      </c>
      <c r="K73" s="21" t="s">
        <v>186</v>
      </c>
      <c r="L73" s="21" t="s">
        <v>187</v>
      </c>
      <c r="M73" s="19" t="s">
        <v>329</v>
      </c>
      <c r="N73" s="7" t="s">
        <v>292</v>
      </c>
      <c r="O73" s="19" t="s">
        <v>194</v>
      </c>
      <c r="P73" s="84">
        <f>(45000/45000)*100</f>
        <v>100</v>
      </c>
      <c r="Q73" s="84">
        <f>(45000/45000)*100</f>
        <v>100</v>
      </c>
      <c r="R73" s="84">
        <f>(15048/45000)*100</f>
        <v>33.44</v>
      </c>
      <c r="S73" s="26">
        <f t="shared" ref="S73" si="25">R73/P73</f>
        <v>0.33439999999999998</v>
      </c>
      <c r="T73" s="26">
        <f t="shared" ref="T73" si="26">R73/Q73</f>
        <v>0.33439999999999998</v>
      </c>
      <c r="U73" s="24">
        <f>+U75+U78+U81</f>
        <v>23490835</v>
      </c>
      <c r="V73" s="24">
        <f>+V75+V78+V81</f>
        <v>24818197.34</v>
      </c>
      <c r="W73" s="24">
        <f>+W75+W78+W81</f>
        <v>11453599.380000001</v>
      </c>
      <c r="X73" s="25">
        <f>+W73/U73</f>
        <v>0.48757736283107861</v>
      </c>
      <c r="Y73" s="25">
        <f>+W73/V73</f>
        <v>0.46150005268674366</v>
      </c>
    </row>
    <row r="74" spans="2:25" ht="30" x14ac:dyDescent="0.25">
      <c r="B74" s="19" t="s">
        <v>184</v>
      </c>
      <c r="C74" s="19" t="s">
        <v>185</v>
      </c>
      <c r="D74" s="20" t="s">
        <v>115</v>
      </c>
      <c r="E74" s="20" t="s">
        <v>116</v>
      </c>
      <c r="F74" s="20" t="s">
        <v>115</v>
      </c>
      <c r="G74" s="36"/>
      <c r="H74" s="20" t="s">
        <v>117</v>
      </c>
      <c r="I74" s="75" t="s">
        <v>298</v>
      </c>
      <c r="J74" s="21" t="s">
        <v>195</v>
      </c>
      <c r="K74" s="21" t="s">
        <v>186</v>
      </c>
      <c r="L74" s="21" t="s">
        <v>187</v>
      </c>
      <c r="M74" s="23" t="s">
        <v>191</v>
      </c>
      <c r="N74" s="73" t="s">
        <v>210</v>
      </c>
      <c r="O74" s="19" t="s">
        <v>194</v>
      </c>
      <c r="P74" s="38">
        <v>45000</v>
      </c>
      <c r="Q74" s="38">
        <v>45000</v>
      </c>
      <c r="R74" s="90">
        <v>15048</v>
      </c>
      <c r="S74" s="26">
        <f t="shared" ref="S74" si="27">R74/P74</f>
        <v>0.33439999999999998</v>
      </c>
      <c r="T74" s="26">
        <f t="shared" ref="T74" si="28">R74/Q74</f>
        <v>0.33439999999999998</v>
      </c>
      <c r="U74" s="24"/>
      <c r="V74" s="24"/>
      <c r="W74" s="24"/>
      <c r="X74" s="25"/>
      <c r="Y74" s="25"/>
    </row>
    <row r="75" spans="2:25" ht="15" x14ac:dyDescent="0.25">
      <c r="B75" s="19" t="s">
        <v>184</v>
      </c>
      <c r="C75" s="19" t="s">
        <v>185</v>
      </c>
      <c r="D75" s="20" t="s">
        <v>115</v>
      </c>
      <c r="E75" s="20" t="s">
        <v>116</v>
      </c>
      <c r="F75" s="20" t="s">
        <v>115</v>
      </c>
      <c r="G75" s="27" t="s">
        <v>114</v>
      </c>
      <c r="H75" s="28"/>
      <c r="I75" s="35" t="s">
        <v>113</v>
      </c>
      <c r="J75" s="27"/>
      <c r="K75" s="27"/>
      <c r="L75" s="27"/>
      <c r="M75" s="30"/>
      <c r="N75" s="30"/>
      <c r="O75" s="30"/>
      <c r="P75" s="30"/>
      <c r="Q75" s="30"/>
      <c r="R75" s="30"/>
      <c r="S75" s="32"/>
      <c r="T75" s="32"/>
      <c r="U75" s="24">
        <v>1980000</v>
      </c>
      <c r="V75" s="24">
        <v>1980000</v>
      </c>
      <c r="W75" s="24">
        <v>1138408.48</v>
      </c>
      <c r="X75" s="25">
        <f>+W75/U75</f>
        <v>0.57495377777777779</v>
      </c>
      <c r="Y75" s="25">
        <f>+W75/V75</f>
        <v>0.57495377777777779</v>
      </c>
    </row>
    <row r="76" spans="2:25" ht="30" x14ac:dyDescent="0.25">
      <c r="B76" s="19" t="s">
        <v>184</v>
      </c>
      <c r="C76" s="19" t="s">
        <v>185</v>
      </c>
      <c r="D76" s="20" t="s">
        <v>115</v>
      </c>
      <c r="E76" s="20" t="s">
        <v>116</v>
      </c>
      <c r="F76" s="20" t="s">
        <v>115</v>
      </c>
      <c r="G76" s="19" t="s">
        <v>114</v>
      </c>
      <c r="H76" s="20" t="s">
        <v>112</v>
      </c>
      <c r="I76" s="73" t="s">
        <v>402</v>
      </c>
      <c r="J76" s="21" t="s">
        <v>196</v>
      </c>
      <c r="K76" s="21" t="s">
        <v>186</v>
      </c>
      <c r="L76" s="21" t="s">
        <v>187</v>
      </c>
      <c r="M76" s="23" t="s">
        <v>191</v>
      </c>
      <c r="N76" s="73" t="s">
        <v>210</v>
      </c>
      <c r="O76" s="19" t="s">
        <v>194</v>
      </c>
      <c r="P76" s="38">
        <v>3000</v>
      </c>
      <c r="Q76" s="38">
        <v>3000</v>
      </c>
      <c r="R76" s="23">
        <v>701</v>
      </c>
      <c r="S76" s="26">
        <f>R76/P76</f>
        <v>0.23366666666666666</v>
      </c>
      <c r="T76" s="26">
        <f>R76/Q76</f>
        <v>0.23366666666666666</v>
      </c>
      <c r="U76" s="23"/>
      <c r="V76" s="23"/>
      <c r="W76" s="23"/>
      <c r="X76" s="23"/>
      <c r="Y76" s="23"/>
    </row>
    <row r="77" spans="2:25" ht="45" x14ac:dyDescent="0.25">
      <c r="B77" s="19" t="s">
        <v>184</v>
      </c>
      <c r="C77" s="19" t="s">
        <v>185</v>
      </c>
      <c r="D77" s="20" t="s">
        <v>115</v>
      </c>
      <c r="E77" s="20" t="s">
        <v>116</v>
      </c>
      <c r="F77" s="20" t="s">
        <v>115</v>
      </c>
      <c r="G77" s="19" t="s">
        <v>114</v>
      </c>
      <c r="H77" s="20" t="s">
        <v>112</v>
      </c>
      <c r="I77" s="73" t="s">
        <v>403</v>
      </c>
      <c r="J77" s="21" t="s">
        <v>196</v>
      </c>
      <c r="K77" s="21" t="s">
        <v>186</v>
      </c>
      <c r="L77" s="21" t="s">
        <v>187</v>
      </c>
      <c r="M77" s="23" t="s">
        <v>191</v>
      </c>
      <c r="N77" s="73" t="s">
        <v>264</v>
      </c>
      <c r="O77" s="19" t="s">
        <v>194</v>
      </c>
      <c r="P77" s="23">
        <v>1</v>
      </c>
      <c r="Q77" s="23">
        <v>1</v>
      </c>
      <c r="R77" s="23">
        <v>0</v>
      </c>
      <c r="S77" s="26">
        <f>R77/P77</f>
        <v>0</v>
      </c>
      <c r="T77" s="26">
        <f>R77/Q77</f>
        <v>0</v>
      </c>
      <c r="U77" s="23"/>
      <c r="V77" s="23"/>
      <c r="W77" s="23"/>
      <c r="X77" s="23"/>
      <c r="Y77" s="23"/>
    </row>
    <row r="78" spans="2:25" ht="15" x14ac:dyDescent="0.25">
      <c r="B78" s="19" t="s">
        <v>184</v>
      </c>
      <c r="C78" s="19" t="s">
        <v>185</v>
      </c>
      <c r="D78" s="20" t="s">
        <v>115</v>
      </c>
      <c r="E78" s="20" t="s">
        <v>116</v>
      </c>
      <c r="F78" s="20" t="s">
        <v>115</v>
      </c>
      <c r="G78" s="27" t="s">
        <v>146</v>
      </c>
      <c r="H78" s="28"/>
      <c r="I78" s="35" t="s">
        <v>147</v>
      </c>
      <c r="J78" s="27"/>
      <c r="K78" s="27"/>
      <c r="L78" s="27"/>
      <c r="M78" s="30"/>
      <c r="N78" s="30"/>
      <c r="O78" s="30"/>
      <c r="P78" s="22"/>
      <c r="Q78" s="22"/>
      <c r="R78" s="23"/>
      <c r="S78" s="32"/>
      <c r="T78" s="32"/>
      <c r="U78" s="24">
        <v>18337860</v>
      </c>
      <c r="V78" s="24">
        <v>19499911.98</v>
      </c>
      <c r="W78" s="24">
        <v>8468718.9199999999</v>
      </c>
      <c r="X78" s="25">
        <f>+W78/U78</f>
        <v>0.46181609631658221</v>
      </c>
      <c r="Y78" s="25">
        <f>+W78/V78</f>
        <v>0.43429523829060895</v>
      </c>
    </row>
    <row r="79" spans="2:25" ht="45" x14ac:dyDescent="0.25">
      <c r="B79" s="19" t="s">
        <v>184</v>
      </c>
      <c r="C79" s="19" t="s">
        <v>185</v>
      </c>
      <c r="D79" s="20" t="s">
        <v>115</v>
      </c>
      <c r="E79" s="20" t="s">
        <v>116</v>
      </c>
      <c r="F79" s="20" t="s">
        <v>115</v>
      </c>
      <c r="G79" s="21" t="s">
        <v>146</v>
      </c>
      <c r="H79" s="20" t="s">
        <v>112</v>
      </c>
      <c r="I79" s="73" t="s">
        <v>384</v>
      </c>
      <c r="J79" s="21" t="s">
        <v>310</v>
      </c>
      <c r="K79" s="21" t="s">
        <v>186</v>
      </c>
      <c r="L79" s="21" t="s">
        <v>187</v>
      </c>
      <c r="M79" s="23" t="s">
        <v>191</v>
      </c>
      <c r="N79" s="73" t="s">
        <v>386</v>
      </c>
      <c r="O79" s="19" t="s">
        <v>194</v>
      </c>
      <c r="P79" s="38">
        <v>200000</v>
      </c>
      <c r="Q79" s="38">
        <v>200000</v>
      </c>
      <c r="R79" s="38">
        <v>104113</v>
      </c>
      <c r="S79" s="26">
        <f>R79/P79</f>
        <v>0.52056500000000006</v>
      </c>
      <c r="T79" s="26">
        <f>R79/Q79</f>
        <v>0.52056500000000006</v>
      </c>
      <c r="U79" s="33"/>
      <c r="V79" s="33"/>
      <c r="W79" s="33"/>
      <c r="X79" s="34"/>
      <c r="Y79" s="34"/>
    </row>
    <row r="80" spans="2:25" ht="45" x14ac:dyDescent="0.25">
      <c r="B80" s="19" t="s">
        <v>184</v>
      </c>
      <c r="C80" s="19" t="s">
        <v>185</v>
      </c>
      <c r="D80" s="20" t="s">
        <v>115</v>
      </c>
      <c r="E80" s="20" t="s">
        <v>116</v>
      </c>
      <c r="F80" s="20" t="s">
        <v>115</v>
      </c>
      <c r="G80" s="21" t="s">
        <v>146</v>
      </c>
      <c r="H80" s="20" t="s">
        <v>112</v>
      </c>
      <c r="I80" s="73" t="s">
        <v>385</v>
      </c>
      <c r="J80" s="21" t="s">
        <v>310</v>
      </c>
      <c r="K80" s="21" t="s">
        <v>186</v>
      </c>
      <c r="L80" s="21" t="s">
        <v>187</v>
      </c>
      <c r="M80" s="23" t="s">
        <v>191</v>
      </c>
      <c r="N80" s="73" t="s">
        <v>386</v>
      </c>
      <c r="O80" s="19" t="s">
        <v>194</v>
      </c>
      <c r="P80" s="38">
        <v>20000</v>
      </c>
      <c r="Q80" s="38">
        <v>20000</v>
      </c>
      <c r="R80" s="23">
        <v>6930</v>
      </c>
      <c r="S80" s="26">
        <f>R80/P80</f>
        <v>0.34649999999999997</v>
      </c>
      <c r="T80" s="26">
        <f>R80/Q80</f>
        <v>0.34649999999999997</v>
      </c>
      <c r="U80" s="33"/>
      <c r="V80" s="33"/>
      <c r="W80" s="33"/>
      <c r="X80" s="34"/>
      <c r="Y80" s="34"/>
    </row>
    <row r="81" spans="2:25" ht="15" x14ac:dyDescent="0.25">
      <c r="B81" s="19" t="s">
        <v>184</v>
      </c>
      <c r="C81" s="19" t="s">
        <v>185</v>
      </c>
      <c r="D81" s="20" t="s">
        <v>115</v>
      </c>
      <c r="E81" s="20" t="s">
        <v>116</v>
      </c>
      <c r="F81" s="20" t="s">
        <v>115</v>
      </c>
      <c r="G81" s="27" t="s">
        <v>148</v>
      </c>
      <c r="H81" s="28"/>
      <c r="I81" s="35" t="s">
        <v>149</v>
      </c>
      <c r="J81" s="27"/>
      <c r="K81" s="27"/>
      <c r="L81" s="27"/>
      <c r="M81" s="30"/>
      <c r="N81" s="30"/>
      <c r="O81" s="30"/>
      <c r="P81" s="30"/>
      <c r="Q81" s="30"/>
      <c r="R81" s="30"/>
      <c r="S81" s="32"/>
      <c r="T81" s="32"/>
      <c r="U81" s="24">
        <v>3172975</v>
      </c>
      <c r="V81" s="24">
        <v>3338285.36</v>
      </c>
      <c r="W81" s="24">
        <v>1846471.98</v>
      </c>
      <c r="X81" s="25">
        <f>+W81/U81</f>
        <v>0.58193713470796338</v>
      </c>
      <c r="Y81" s="25">
        <f>+W81/V81</f>
        <v>0.55311987468920276</v>
      </c>
    </row>
    <row r="82" spans="2:25" ht="30" x14ac:dyDescent="0.25">
      <c r="B82" s="19" t="s">
        <v>184</v>
      </c>
      <c r="C82" s="19" t="s">
        <v>185</v>
      </c>
      <c r="D82" s="20" t="s">
        <v>115</v>
      </c>
      <c r="E82" s="20" t="s">
        <v>116</v>
      </c>
      <c r="F82" s="20" t="s">
        <v>115</v>
      </c>
      <c r="G82" s="21" t="s">
        <v>148</v>
      </c>
      <c r="H82" s="20" t="s">
        <v>112</v>
      </c>
      <c r="I82" s="85" t="s">
        <v>209</v>
      </c>
      <c r="J82" s="21" t="s">
        <v>310</v>
      </c>
      <c r="K82" s="21" t="s">
        <v>186</v>
      </c>
      <c r="L82" s="21" t="s">
        <v>187</v>
      </c>
      <c r="M82" s="23" t="s">
        <v>191</v>
      </c>
      <c r="N82" s="85" t="s">
        <v>210</v>
      </c>
      <c r="O82" s="19" t="s">
        <v>194</v>
      </c>
      <c r="P82" s="38">
        <v>41910</v>
      </c>
      <c r="Q82" s="38">
        <v>41910</v>
      </c>
      <c r="R82" s="38">
        <v>14347</v>
      </c>
      <c r="S82" s="26">
        <f>R82/P82</f>
        <v>0.34232879980911479</v>
      </c>
      <c r="T82" s="26">
        <f>R82/Q82</f>
        <v>0.34232879980911479</v>
      </c>
      <c r="U82" s="33"/>
      <c r="V82" s="33"/>
      <c r="W82" s="33"/>
      <c r="X82" s="34"/>
      <c r="Y82" s="34"/>
    </row>
    <row r="83" spans="2:25" ht="45" x14ac:dyDescent="0.25">
      <c r="B83" s="19" t="s">
        <v>184</v>
      </c>
      <c r="C83" s="19" t="s">
        <v>185</v>
      </c>
      <c r="D83" s="20" t="s">
        <v>115</v>
      </c>
      <c r="E83" s="20" t="s">
        <v>116</v>
      </c>
      <c r="F83" s="20" t="s">
        <v>115</v>
      </c>
      <c r="G83" s="21" t="s">
        <v>148</v>
      </c>
      <c r="H83" s="20" t="s">
        <v>112</v>
      </c>
      <c r="I83" s="85" t="s">
        <v>330</v>
      </c>
      <c r="J83" s="21" t="s">
        <v>310</v>
      </c>
      <c r="K83" s="21" t="s">
        <v>186</v>
      </c>
      <c r="L83" s="21" t="s">
        <v>187</v>
      </c>
      <c r="M83" s="23" t="s">
        <v>191</v>
      </c>
      <c r="N83" s="85" t="s">
        <v>208</v>
      </c>
      <c r="O83" s="19" t="s">
        <v>194</v>
      </c>
      <c r="P83" s="38">
        <v>90</v>
      </c>
      <c r="Q83" s="38">
        <v>90</v>
      </c>
      <c r="R83" s="38">
        <v>74</v>
      </c>
      <c r="S83" s="26">
        <f>R83/P83</f>
        <v>0.82222222222222219</v>
      </c>
      <c r="T83" s="26">
        <f>R83/Q83</f>
        <v>0.82222222222222219</v>
      </c>
      <c r="U83" s="33"/>
      <c r="V83" s="33"/>
      <c r="W83" s="33"/>
      <c r="X83" s="34"/>
      <c r="Y83" s="34"/>
    </row>
    <row r="84" spans="2:25" ht="15.75" x14ac:dyDescent="0.25">
      <c r="B84" s="19" t="s">
        <v>184</v>
      </c>
      <c r="C84" s="19" t="s">
        <v>185</v>
      </c>
      <c r="D84" s="20" t="s">
        <v>115</v>
      </c>
      <c r="E84" s="20" t="s">
        <v>116</v>
      </c>
      <c r="F84" s="20" t="s">
        <v>115</v>
      </c>
      <c r="G84" s="36"/>
      <c r="H84" s="20" t="s">
        <v>117</v>
      </c>
      <c r="I84" s="86" t="s">
        <v>285</v>
      </c>
      <c r="J84" s="21" t="s">
        <v>283</v>
      </c>
      <c r="K84" s="21" t="s">
        <v>186</v>
      </c>
      <c r="L84" s="21" t="s">
        <v>187</v>
      </c>
      <c r="M84" s="19" t="s">
        <v>329</v>
      </c>
      <c r="N84" s="19" t="s">
        <v>286</v>
      </c>
      <c r="O84" s="19" t="s">
        <v>194</v>
      </c>
      <c r="P84" s="38">
        <f>(1500000/1500000)*100</f>
        <v>100</v>
      </c>
      <c r="Q84" s="38">
        <f>(1500000/1500000)*100</f>
        <v>100</v>
      </c>
      <c r="R84" s="38">
        <f>(618254/1500000)*100</f>
        <v>41.21693333333333</v>
      </c>
      <c r="S84" s="26">
        <f>R84/P84</f>
        <v>0.41216933333333328</v>
      </c>
      <c r="T84" s="26">
        <f>R84/Q84</f>
        <v>0.41216933333333328</v>
      </c>
      <c r="U84" s="24">
        <f>+U86</f>
        <v>4587709</v>
      </c>
      <c r="V84" s="24">
        <f>+V86</f>
        <v>5639170.8700000001</v>
      </c>
      <c r="W84" s="24">
        <f>+W86</f>
        <v>2287991.7000000002</v>
      </c>
      <c r="X84" s="25">
        <f>+W84/U84</f>
        <v>0.49872206367055977</v>
      </c>
      <c r="Y84" s="25">
        <f>+W84/V84</f>
        <v>0.40573193342517039</v>
      </c>
    </row>
    <row r="85" spans="2:25" ht="15" x14ac:dyDescent="0.25">
      <c r="B85" s="19" t="s">
        <v>184</v>
      </c>
      <c r="C85" s="19" t="s">
        <v>185</v>
      </c>
      <c r="D85" s="20" t="s">
        <v>115</v>
      </c>
      <c r="E85" s="20" t="s">
        <v>116</v>
      </c>
      <c r="F85" s="20" t="s">
        <v>115</v>
      </c>
      <c r="G85" s="36"/>
      <c r="H85" s="20" t="s">
        <v>117</v>
      </c>
      <c r="I85" s="7" t="s">
        <v>353</v>
      </c>
      <c r="J85" s="21" t="s">
        <v>195</v>
      </c>
      <c r="K85" s="21" t="s">
        <v>186</v>
      </c>
      <c r="L85" s="21" t="s">
        <v>187</v>
      </c>
      <c r="M85" s="19" t="s">
        <v>329</v>
      </c>
      <c r="N85" s="19" t="s">
        <v>347</v>
      </c>
      <c r="O85" s="19" t="s">
        <v>194</v>
      </c>
      <c r="P85" s="38">
        <v>1800000</v>
      </c>
      <c r="Q85" s="38">
        <v>1800000</v>
      </c>
      <c r="R85" s="38">
        <v>923666</v>
      </c>
      <c r="S85" s="26">
        <f>+R85/P85</f>
        <v>0.51314777777777776</v>
      </c>
      <c r="T85" s="26">
        <f>R85/Q85</f>
        <v>0.51314777777777776</v>
      </c>
      <c r="U85" s="24"/>
      <c r="V85" s="24"/>
      <c r="W85" s="24"/>
      <c r="X85" s="25"/>
      <c r="Y85" s="25"/>
    </row>
    <row r="86" spans="2:25" ht="15" x14ac:dyDescent="0.25">
      <c r="B86" s="19" t="s">
        <v>184</v>
      </c>
      <c r="C86" s="19" t="s">
        <v>185</v>
      </c>
      <c r="D86" s="20" t="s">
        <v>115</v>
      </c>
      <c r="E86" s="20" t="s">
        <v>116</v>
      </c>
      <c r="F86" s="20" t="s">
        <v>115</v>
      </c>
      <c r="G86" s="27" t="s">
        <v>150</v>
      </c>
      <c r="H86" s="28"/>
      <c r="I86" s="35" t="s">
        <v>151</v>
      </c>
      <c r="J86" s="27"/>
      <c r="K86" s="27"/>
      <c r="L86" s="27"/>
      <c r="M86" s="30"/>
      <c r="N86" s="30"/>
      <c r="O86" s="30"/>
      <c r="P86" s="30"/>
      <c r="Q86" s="38"/>
      <c r="R86" s="30"/>
      <c r="S86" s="32"/>
      <c r="T86" s="32"/>
      <c r="U86" s="24">
        <v>4587709</v>
      </c>
      <c r="V86" s="24">
        <v>5639170.8700000001</v>
      </c>
      <c r="W86" s="24">
        <v>2287991.7000000002</v>
      </c>
      <c r="X86" s="25">
        <f>+W86/U86</f>
        <v>0.49872206367055977</v>
      </c>
      <c r="Y86" s="25">
        <f>+W86/V86</f>
        <v>0.40573193342517039</v>
      </c>
    </row>
    <row r="87" spans="2:25" ht="45" x14ac:dyDescent="0.25">
      <c r="B87" s="19" t="s">
        <v>184</v>
      </c>
      <c r="C87" s="19" t="s">
        <v>185</v>
      </c>
      <c r="D87" s="20" t="s">
        <v>115</v>
      </c>
      <c r="E87" s="20" t="s">
        <v>116</v>
      </c>
      <c r="F87" s="20" t="s">
        <v>115</v>
      </c>
      <c r="G87" s="21" t="s">
        <v>150</v>
      </c>
      <c r="H87" s="20" t="s">
        <v>112</v>
      </c>
      <c r="I87" s="87" t="s">
        <v>387</v>
      </c>
      <c r="J87" s="21" t="s">
        <v>310</v>
      </c>
      <c r="K87" s="21" t="s">
        <v>186</v>
      </c>
      <c r="L87" s="21" t="s">
        <v>187</v>
      </c>
      <c r="M87" s="23" t="s">
        <v>191</v>
      </c>
      <c r="N87" s="87" t="s">
        <v>389</v>
      </c>
      <c r="O87" s="19" t="s">
        <v>194</v>
      </c>
      <c r="P87" s="38">
        <v>300000</v>
      </c>
      <c r="Q87" s="38">
        <v>300000</v>
      </c>
      <c r="R87" s="38">
        <v>81525</v>
      </c>
      <c r="S87" s="26">
        <f>R87/P87</f>
        <v>0.27174999999999999</v>
      </c>
      <c r="T87" s="26">
        <f>R87/Q87</f>
        <v>0.27174999999999999</v>
      </c>
      <c r="U87" s="33"/>
      <c r="V87" s="33"/>
      <c r="W87" s="33"/>
      <c r="X87" s="34"/>
      <c r="Y87" s="34"/>
    </row>
    <row r="88" spans="2:25" ht="45" x14ac:dyDescent="0.25">
      <c r="B88" s="19" t="s">
        <v>184</v>
      </c>
      <c r="C88" s="19" t="s">
        <v>185</v>
      </c>
      <c r="D88" s="20" t="s">
        <v>115</v>
      </c>
      <c r="E88" s="20" t="s">
        <v>116</v>
      </c>
      <c r="F88" s="20" t="s">
        <v>115</v>
      </c>
      <c r="G88" s="21" t="s">
        <v>150</v>
      </c>
      <c r="H88" s="20" t="s">
        <v>112</v>
      </c>
      <c r="I88" s="87" t="s">
        <v>388</v>
      </c>
      <c r="J88" s="21" t="s">
        <v>310</v>
      </c>
      <c r="K88" s="21" t="s">
        <v>186</v>
      </c>
      <c r="L88" s="21" t="s">
        <v>187</v>
      </c>
      <c r="M88" s="23" t="s">
        <v>191</v>
      </c>
      <c r="N88" s="87" t="s">
        <v>386</v>
      </c>
      <c r="O88" s="19" t="s">
        <v>194</v>
      </c>
      <c r="P88" s="38">
        <v>1580000</v>
      </c>
      <c r="Q88" s="38">
        <v>1580000</v>
      </c>
      <c r="R88" s="38">
        <v>729376</v>
      </c>
      <c r="S88" s="26">
        <f>R88/P88</f>
        <v>0.46163037974683546</v>
      </c>
      <c r="T88" s="26">
        <f>R88/Q88</f>
        <v>0.46163037974683546</v>
      </c>
      <c r="U88" s="33"/>
      <c r="V88" s="33"/>
      <c r="W88" s="33"/>
      <c r="X88" s="34"/>
      <c r="Y88" s="34"/>
    </row>
    <row r="89" spans="2:25" ht="15" x14ac:dyDescent="0.25">
      <c r="B89" s="19" t="s">
        <v>184</v>
      </c>
      <c r="C89" s="19" t="s">
        <v>185</v>
      </c>
      <c r="D89" s="20" t="s">
        <v>115</v>
      </c>
      <c r="E89" s="20" t="s">
        <v>116</v>
      </c>
      <c r="F89" s="20" t="s">
        <v>115</v>
      </c>
      <c r="G89" s="27" t="s">
        <v>152</v>
      </c>
      <c r="H89" s="28"/>
      <c r="I89" s="35" t="s">
        <v>153</v>
      </c>
      <c r="J89" s="27"/>
      <c r="K89" s="27"/>
      <c r="L89" s="27"/>
      <c r="M89" s="30"/>
      <c r="N89" s="30"/>
      <c r="O89" s="30"/>
      <c r="P89" s="30"/>
      <c r="Q89" s="30"/>
      <c r="R89" s="30"/>
      <c r="S89" s="32"/>
      <c r="T89" s="32"/>
      <c r="U89" s="24">
        <v>1849397</v>
      </c>
      <c r="V89" s="24">
        <v>1863852</v>
      </c>
      <c r="W89" s="24">
        <v>790194.16</v>
      </c>
      <c r="X89" s="25">
        <f>+W89/U89</f>
        <v>0.42727124570873642</v>
      </c>
      <c r="Y89" s="25">
        <f>+W89/V89</f>
        <v>0.42395756744634233</v>
      </c>
    </row>
    <row r="90" spans="2:25" ht="15.75" x14ac:dyDescent="0.25">
      <c r="B90" s="19" t="s">
        <v>184</v>
      </c>
      <c r="C90" s="19" t="s">
        <v>185</v>
      </c>
      <c r="D90" s="20" t="s">
        <v>115</v>
      </c>
      <c r="E90" s="20" t="s">
        <v>116</v>
      </c>
      <c r="F90" s="20" t="s">
        <v>115</v>
      </c>
      <c r="G90" s="36"/>
      <c r="H90" s="20" t="s">
        <v>117</v>
      </c>
      <c r="I90" s="86" t="s">
        <v>289</v>
      </c>
      <c r="J90" s="21" t="s">
        <v>283</v>
      </c>
      <c r="K90" s="21" t="s">
        <v>186</v>
      </c>
      <c r="L90" s="21" t="s">
        <v>187</v>
      </c>
      <c r="M90" s="19" t="s">
        <v>329</v>
      </c>
      <c r="N90" s="19" t="s">
        <v>199</v>
      </c>
      <c r="O90" s="19" t="s">
        <v>194</v>
      </c>
      <c r="P90" s="23">
        <f>100/100*100</f>
        <v>100</v>
      </c>
      <c r="Q90" s="23">
        <f>100/100*100</f>
        <v>100</v>
      </c>
      <c r="R90" s="23">
        <v>102</v>
      </c>
      <c r="S90" s="34">
        <f t="shared" ref="S90:S96" si="29">R90/P90</f>
        <v>1.02</v>
      </c>
      <c r="T90" s="34">
        <f t="shared" ref="T90:T96" si="30">R90/Q90</f>
        <v>1.02</v>
      </c>
      <c r="U90" s="24"/>
      <c r="V90" s="24"/>
      <c r="W90" s="24"/>
      <c r="X90" s="25"/>
      <c r="Y90" s="25"/>
    </row>
    <row r="91" spans="2:25" ht="60" x14ac:dyDescent="0.25">
      <c r="B91" s="19" t="s">
        <v>184</v>
      </c>
      <c r="C91" s="19" t="s">
        <v>185</v>
      </c>
      <c r="D91" s="20" t="s">
        <v>115</v>
      </c>
      <c r="E91" s="20" t="s">
        <v>116</v>
      </c>
      <c r="F91" s="20" t="s">
        <v>115</v>
      </c>
      <c r="G91" s="21" t="s">
        <v>152</v>
      </c>
      <c r="H91" s="20" t="s">
        <v>112</v>
      </c>
      <c r="I91" s="73" t="s">
        <v>311</v>
      </c>
      <c r="J91" s="21" t="s">
        <v>195</v>
      </c>
      <c r="K91" s="21" t="s">
        <v>186</v>
      </c>
      <c r="L91" s="21" t="s">
        <v>187</v>
      </c>
      <c r="M91" s="19" t="s">
        <v>329</v>
      </c>
      <c r="N91" s="19" t="s">
        <v>199</v>
      </c>
      <c r="O91" s="19" t="s">
        <v>194</v>
      </c>
      <c r="P91" s="23">
        <v>100</v>
      </c>
      <c r="Q91" s="23">
        <v>100</v>
      </c>
      <c r="R91" s="23">
        <v>99</v>
      </c>
      <c r="S91" s="26">
        <f t="shared" si="29"/>
        <v>0.99</v>
      </c>
      <c r="T91" s="26">
        <f t="shared" ref="T91" si="31">R91/Q91</f>
        <v>0.99</v>
      </c>
      <c r="U91" s="33"/>
      <c r="V91" s="33"/>
      <c r="W91" s="33"/>
      <c r="X91" s="34"/>
      <c r="Y91" s="34"/>
    </row>
    <row r="92" spans="2:25" ht="60" x14ac:dyDescent="0.25">
      <c r="B92" s="19" t="s">
        <v>184</v>
      </c>
      <c r="C92" s="19" t="s">
        <v>185</v>
      </c>
      <c r="D92" s="20" t="s">
        <v>115</v>
      </c>
      <c r="E92" s="20" t="s">
        <v>116</v>
      </c>
      <c r="F92" s="20" t="s">
        <v>115</v>
      </c>
      <c r="G92" s="21" t="s">
        <v>152</v>
      </c>
      <c r="H92" s="20" t="s">
        <v>112</v>
      </c>
      <c r="I92" s="73" t="s">
        <v>218</v>
      </c>
      <c r="J92" s="21" t="s">
        <v>310</v>
      </c>
      <c r="K92" s="21" t="s">
        <v>186</v>
      </c>
      <c r="L92" s="21" t="s">
        <v>187</v>
      </c>
      <c r="M92" s="23" t="s">
        <v>191</v>
      </c>
      <c r="N92" s="73" t="s">
        <v>221</v>
      </c>
      <c r="O92" s="19" t="s">
        <v>194</v>
      </c>
      <c r="P92" s="23">
        <v>20</v>
      </c>
      <c r="Q92" s="23">
        <v>20</v>
      </c>
      <c r="R92" s="23">
        <v>6</v>
      </c>
      <c r="S92" s="26">
        <f t="shared" si="29"/>
        <v>0.3</v>
      </c>
      <c r="T92" s="26">
        <f t="shared" si="30"/>
        <v>0.3</v>
      </c>
      <c r="U92" s="33"/>
      <c r="V92" s="33"/>
      <c r="W92" s="33"/>
      <c r="X92" s="34"/>
      <c r="Y92" s="34"/>
    </row>
    <row r="93" spans="2:25" ht="45" x14ac:dyDescent="0.25">
      <c r="B93" s="19" t="s">
        <v>184</v>
      </c>
      <c r="C93" s="19" t="s">
        <v>185</v>
      </c>
      <c r="D93" s="20" t="s">
        <v>115</v>
      </c>
      <c r="E93" s="20" t="s">
        <v>116</v>
      </c>
      <c r="F93" s="20" t="s">
        <v>115</v>
      </c>
      <c r="G93" s="21" t="s">
        <v>152</v>
      </c>
      <c r="H93" s="20" t="s">
        <v>112</v>
      </c>
      <c r="I93" s="73" t="s">
        <v>219</v>
      </c>
      <c r="J93" s="21" t="s">
        <v>310</v>
      </c>
      <c r="K93" s="21" t="s">
        <v>186</v>
      </c>
      <c r="L93" s="21" t="s">
        <v>187</v>
      </c>
      <c r="M93" s="23" t="s">
        <v>191</v>
      </c>
      <c r="N93" s="73" t="s">
        <v>222</v>
      </c>
      <c r="O93" s="19" t="s">
        <v>194</v>
      </c>
      <c r="P93" s="23">
        <v>10</v>
      </c>
      <c r="Q93" s="23">
        <v>10</v>
      </c>
      <c r="R93" s="23">
        <v>15</v>
      </c>
      <c r="S93" s="26">
        <f t="shared" si="29"/>
        <v>1.5</v>
      </c>
      <c r="T93" s="26">
        <f t="shared" si="30"/>
        <v>1.5</v>
      </c>
      <c r="U93" s="33"/>
      <c r="V93" s="33"/>
      <c r="W93" s="33"/>
      <c r="X93" s="34"/>
      <c r="Y93" s="34"/>
    </row>
    <row r="94" spans="2:25" ht="45" x14ac:dyDescent="0.25">
      <c r="B94" s="19" t="s">
        <v>184</v>
      </c>
      <c r="C94" s="19" t="s">
        <v>185</v>
      </c>
      <c r="D94" s="20" t="s">
        <v>115</v>
      </c>
      <c r="E94" s="20" t="s">
        <v>116</v>
      </c>
      <c r="F94" s="20" t="s">
        <v>115</v>
      </c>
      <c r="G94" s="21" t="s">
        <v>152</v>
      </c>
      <c r="H94" s="20" t="s">
        <v>112</v>
      </c>
      <c r="I94" s="73" t="s">
        <v>217</v>
      </c>
      <c r="J94" s="21" t="s">
        <v>310</v>
      </c>
      <c r="K94" s="21" t="s">
        <v>186</v>
      </c>
      <c r="L94" s="21" t="s">
        <v>187</v>
      </c>
      <c r="M94" s="23" t="s">
        <v>191</v>
      </c>
      <c r="N94" s="73" t="s">
        <v>220</v>
      </c>
      <c r="O94" s="19" t="s">
        <v>194</v>
      </c>
      <c r="P94" s="23">
        <v>70</v>
      </c>
      <c r="Q94" s="23">
        <v>70</v>
      </c>
      <c r="R94" s="23">
        <v>81</v>
      </c>
      <c r="S94" s="26">
        <f t="shared" si="29"/>
        <v>1.1571428571428573</v>
      </c>
      <c r="T94" s="26">
        <f t="shared" si="30"/>
        <v>1.1571428571428573</v>
      </c>
      <c r="U94" s="33"/>
      <c r="V94" s="33"/>
      <c r="W94" s="33"/>
      <c r="X94" s="34"/>
      <c r="Y94" s="34"/>
    </row>
    <row r="95" spans="2:25" ht="15.75" x14ac:dyDescent="0.25">
      <c r="B95" s="19" t="s">
        <v>184</v>
      </c>
      <c r="C95" s="19" t="s">
        <v>185</v>
      </c>
      <c r="D95" s="20" t="s">
        <v>115</v>
      </c>
      <c r="E95" s="20" t="s">
        <v>116</v>
      </c>
      <c r="F95" s="20" t="s">
        <v>115</v>
      </c>
      <c r="G95" s="36"/>
      <c r="H95" s="20" t="s">
        <v>117</v>
      </c>
      <c r="I95" s="75" t="s">
        <v>293</v>
      </c>
      <c r="J95" s="21" t="s">
        <v>283</v>
      </c>
      <c r="K95" s="21" t="s">
        <v>186</v>
      </c>
      <c r="L95" s="21" t="s">
        <v>187</v>
      </c>
      <c r="M95" s="19" t="s">
        <v>329</v>
      </c>
      <c r="N95" s="19" t="s">
        <v>200</v>
      </c>
      <c r="O95" s="19" t="s">
        <v>194</v>
      </c>
      <c r="P95" s="38">
        <v>8760</v>
      </c>
      <c r="Q95" s="38">
        <v>8760</v>
      </c>
      <c r="R95" s="38">
        <v>4656</v>
      </c>
      <c r="S95" s="26">
        <f t="shared" si="29"/>
        <v>0.53150684931506853</v>
      </c>
      <c r="T95" s="26">
        <f t="shared" si="30"/>
        <v>0.53150684931506853</v>
      </c>
      <c r="U95" s="24">
        <f>+U104+U109+U111+U121+U124+U127+U114</f>
        <v>23973308</v>
      </c>
      <c r="V95" s="24">
        <f>+V104+V109+V111+V121+V124+V127+V114</f>
        <v>32115914.210000001</v>
      </c>
      <c r="W95" s="24">
        <f>+W104+W109+W111+W121+W124+W127+W114</f>
        <v>17447943.84</v>
      </c>
      <c r="X95" s="25">
        <f>+W95/U95</f>
        <v>0.72780710279949679</v>
      </c>
      <c r="Y95" s="25">
        <f>+W95/V95</f>
        <v>0.54328031037544611</v>
      </c>
    </row>
    <row r="96" spans="2:25" ht="15" x14ac:dyDescent="0.25">
      <c r="B96" s="19" t="s">
        <v>184</v>
      </c>
      <c r="C96" s="19" t="s">
        <v>185</v>
      </c>
      <c r="D96" s="20" t="s">
        <v>115</v>
      </c>
      <c r="E96" s="20" t="s">
        <v>116</v>
      </c>
      <c r="F96" s="20" t="s">
        <v>115</v>
      </c>
      <c r="G96" s="36"/>
      <c r="H96" s="20" t="s">
        <v>117</v>
      </c>
      <c r="I96" s="7" t="s">
        <v>299</v>
      </c>
      <c r="J96" s="21" t="s">
        <v>195</v>
      </c>
      <c r="K96" s="21" t="s">
        <v>186</v>
      </c>
      <c r="L96" s="21" t="s">
        <v>187</v>
      </c>
      <c r="M96" s="19" t="s">
        <v>329</v>
      </c>
      <c r="N96" s="19" t="s">
        <v>292</v>
      </c>
      <c r="O96" s="19" t="s">
        <v>194</v>
      </c>
      <c r="P96" s="38">
        <v>10</v>
      </c>
      <c r="Q96" s="38">
        <v>10</v>
      </c>
      <c r="R96" s="23">
        <v>5</v>
      </c>
      <c r="S96" s="26">
        <f t="shared" si="29"/>
        <v>0.5</v>
      </c>
      <c r="T96" s="26">
        <f t="shared" si="30"/>
        <v>0.5</v>
      </c>
      <c r="U96" s="24"/>
      <c r="V96" s="24"/>
      <c r="W96" s="24"/>
      <c r="X96" s="25"/>
      <c r="Y96" s="25"/>
    </row>
    <row r="97" spans="2:25" ht="15" x14ac:dyDescent="0.25">
      <c r="B97" s="19" t="s">
        <v>184</v>
      </c>
      <c r="C97" s="19" t="s">
        <v>185</v>
      </c>
      <c r="D97" s="20" t="s">
        <v>115</v>
      </c>
      <c r="E97" s="20" t="s">
        <v>116</v>
      </c>
      <c r="F97" s="20" t="s">
        <v>115</v>
      </c>
      <c r="G97" s="36"/>
      <c r="H97" s="20" t="s">
        <v>117</v>
      </c>
      <c r="I97" s="7" t="s">
        <v>302</v>
      </c>
      <c r="J97" s="21" t="s">
        <v>195</v>
      </c>
      <c r="K97" s="21" t="s">
        <v>186</v>
      </c>
      <c r="L97" s="21" t="s">
        <v>187</v>
      </c>
      <c r="M97" s="19" t="s">
        <v>329</v>
      </c>
      <c r="N97" s="19" t="s">
        <v>201</v>
      </c>
      <c r="O97" s="19" t="s">
        <v>194</v>
      </c>
      <c r="P97" s="23">
        <v>1</v>
      </c>
      <c r="Q97" s="23">
        <v>1</v>
      </c>
      <c r="R97" s="23">
        <v>0</v>
      </c>
      <c r="S97" s="26">
        <f t="shared" ref="S97:S102" si="32">R97/P97</f>
        <v>0</v>
      </c>
      <c r="T97" s="26">
        <f t="shared" ref="T97:T102" si="33">R97/Q97</f>
        <v>0</v>
      </c>
      <c r="U97" s="24"/>
      <c r="V97" s="24"/>
      <c r="W97" s="24"/>
      <c r="X97" s="25"/>
      <c r="Y97" s="25"/>
    </row>
    <row r="98" spans="2:25" ht="60" x14ac:dyDescent="0.25">
      <c r="B98" s="19" t="s">
        <v>184</v>
      </c>
      <c r="C98" s="19" t="s">
        <v>185</v>
      </c>
      <c r="D98" s="20" t="s">
        <v>115</v>
      </c>
      <c r="E98" s="20" t="s">
        <v>116</v>
      </c>
      <c r="F98" s="20" t="s">
        <v>115</v>
      </c>
      <c r="G98" s="21"/>
      <c r="H98" s="20" t="s">
        <v>117</v>
      </c>
      <c r="I98" s="73" t="s">
        <v>253</v>
      </c>
      <c r="J98" s="21" t="s">
        <v>195</v>
      </c>
      <c r="K98" s="21" t="s">
        <v>186</v>
      </c>
      <c r="L98" s="21" t="s">
        <v>187</v>
      </c>
      <c r="M98" s="19" t="s">
        <v>329</v>
      </c>
      <c r="N98" s="78" t="s">
        <v>361</v>
      </c>
      <c r="O98" s="19" t="s">
        <v>194</v>
      </c>
      <c r="P98" s="23">
        <v>1</v>
      </c>
      <c r="Q98" s="23">
        <v>1</v>
      </c>
      <c r="R98" s="23">
        <v>0</v>
      </c>
      <c r="S98" s="26">
        <f t="shared" si="32"/>
        <v>0</v>
      </c>
      <c r="T98" s="26">
        <f t="shared" si="33"/>
        <v>0</v>
      </c>
      <c r="U98" s="33"/>
      <c r="V98" s="33"/>
      <c r="W98" s="33"/>
      <c r="X98" s="34"/>
      <c r="Y98" s="34"/>
    </row>
    <row r="99" spans="2:25" ht="45" x14ac:dyDescent="0.25">
      <c r="B99" s="19" t="s">
        <v>184</v>
      </c>
      <c r="C99" s="19" t="s">
        <v>185</v>
      </c>
      <c r="D99" s="20" t="s">
        <v>115</v>
      </c>
      <c r="E99" s="20" t="s">
        <v>116</v>
      </c>
      <c r="F99" s="20" t="s">
        <v>115</v>
      </c>
      <c r="G99" s="21"/>
      <c r="H99" s="20" t="s">
        <v>117</v>
      </c>
      <c r="I99" s="7" t="s">
        <v>332</v>
      </c>
      <c r="J99" s="21" t="s">
        <v>195</v>
      </c>
      <c r="K99" s="21" t="s">
        <v>186</v>
      </c>
      <c r="L99" s="21" t="s">
        <v>187</v>
      </c>
      <c r="M99" s="23" t="s">
        <v>191</v>
      </c>
      <c r="N99" s="73" t="s">
        <v>256</v>
      </c>
      <c r="O99" s="19" t="s">
        <v>194</v>
      </c>
      <c r="P99" s="23">
        <v>1</v>
      </c>
      <c r="Q99" s="23">
        <v>1</v>
      </c>
      <c r="R99" s="23">
        <v>0</v>
      </c>
      <c r="S99" s="26">
        <f t="shared" si="32"/>
        <v>0</v>
      </c>
      <c r="T99" s="26">
        <f t="shared" si="33"/>
        <v>0</v>
      </c>
      <c r="U99" s="33"/>
      <c r="V99" s="33"/>
      <c r="W99" s="33"/>
      <c r="X99" s="34"/>
      <c r="Y99" s="34"/>
    </row>
    <row r="100" spans="2:25" ht="45" x14ac:dyDescent="0.25">
      <c r="B100" s="19" t="s">
        <v>184</v>
      </c>
      <c r="C100" s="19" t="s">
        <v>185</v>
      </c>
      <c r="D100" s="20" t="s">
        <v>115</v>
      </c>
      <c r="E100" s="20" t="s">
        <v>116</v>
      </c>
      <c r="F100" s="20" t="s">
        <v>115</v>
      </c>
      <c r="G100" s="21"/>
      <c r="H100" s="20" t="s">
        <v>117</v>
      </c>
      <c r="I100" s="73" t="s">
        <v>312</v>
      </c>
      <c r="J100" s="21" t="s">
        <v>195</v>
      </c>
      <c r="K100" s="21" t="s">
        <v>186</v>
      </c>
      <c r="L100" s="21" t="s">
        <v>187</v>
      </c>
      <c r="M100" s="19" t="s">
        <v>329</v>
      </c>
      <c r="N100" s="73" t="s">
        <v>256</v>
      </c>
      <c r="O100" s="19" t="s">
        <v>194</v>
      </c>
      <c r="P100" s="23">
        <v>15</v>
      </c>
      <c r="Q100" s="23">
        <v>15</v>
      </c>
      <c r="R100" s="23">
        <v>2</v>
      </c>
      <c r="S100" s="26">
        <f t="shared" si="32"/>
        <v>0.13333333333333333</v>
      </c>
      <c r="T100" s="26">
        <f t="shared" si="33"/>
        <v>0.13333333333333333</v>
      </c>
      <c r="U100" s="33"/>
      <c r="V100" s="33"/>
      <c r="W100" s="33"/>
      <c r="X100" s="34"/>
      <c r="Y100" s="34"/>
    </row>
    <row r="101" spans="2:25" ht="30" x14ac:dyDescent="0.25">
      <c r="B101" s="19" t="s">
        <v>184</v>
      </c>
      <c r="C101" s="19" t="s">
        <v>185</v>
      </c>
      <c r="D101" s="20" t="s">
        <v>115</v>
      </c>
      <c r="E101" s="20" t="s">
        <v>116</v>
      </c>
      <c r="F101" s="20" t="s">
        <v>115</v>
      </c>
      <c r="G101" s="21"/>
      <c r="H101" s="20" t="s">
        <v>117</v>
      </c>
      <c r="I101" s="73" t="s">
        <v>362</v>
      </c>
      <c r="J101" s="21" t="s">
        <v>195</v>
      </c>
      <c r="K101" s="21" t="s">
        <v>186</v>
      </c>
      <c r="L101" s="21" t="s">
        <v>187</v>
      </c>
      <c r="M101" s="19" t="s">
        <v>329</v>
      </c>
      <c r="N101" s="73" t="s">
        <v>220</v>
      </c>
      <c r="O101" s="19" t="s">
        <v>194</v>
      </c>
      <c r="P101" s="23">
        <v>2</v>
      </c>
      <c r="Q101" s="23">
        <v>2</v>
      </c>
      <c r="R101" s="23">
        <v>0</v>
      </c>
      <c r="S101" s="26">
        <f t="shared" ref="S101" si="34">R101/P101</f>
        <v>0</v>
      </c>
      <c r="T101" s="26">
        <f t="shared" ref="T101" si="35">R101/Q101</f>
        <v>0</v>
      </c>
      <c r="U101" s="33"/>
      <c r="V101" s="33"/>
      <c r="W101" s="33"/>
      <c r="X101" s="34"/>
      <c r="Y101" s="34"/>
    </row>
    <row r="102" spans="2:25" ht="30" x14ac:dyDescent="0.25">
      <c r="B102" s="19" t="s">
        <v>184</v>
      </c>
      <c r="C102" s="19" t="s">
        <v>185</v>
      </c>
      <c r="D102" s="20" t="s">
        <v>115</v>
      </c>
      <c r="E102" s="20" t="s">
        <v>116</v>
      </c>
      <c r="F102" s="20" t="s">
        <v>115</v>
      </c>
      <c r="G102" s="21"/>
      <c r="H102" s="20" t="s">
        <v>117</v>
      </c>
      <c r="I102" s="73" t="s">
        <v>313</v>
      </c>
      <c r="J102" s="21" t="s">
        <v>195</v>
      </c>
      <c r="K102" s="21" t="s">
        <v>186</v>
      </c>
      <c r="L102" s="21" t="s">
        <v>187</v>
      </c>
      <c r="M102" s="19" t="s">
        <v>329</v>
      </c>
      <c r="N102" s="78" t="s">
        <v>363</v>
      </c>
      <c r="O102" s="19" t="s">
        <v>194</v>
      </c>
      <c r="P102" s="23">
        <v>1</v>
      </c>
      <c r="Q102" s="23">
        <v>1</v>
      </c>
      <c r="R102" s="23">
        <v>0</v>
      </c>
      <c r="S102" s="26">
        <f t="shared" si="32"/>
        <v>0</v>
      </c>
      <c r="T102" s="26">
        <f t="shared" si="33"/>
        <v>0</v>
      </c>
      <c r="U102" s="33"/>
      <c r="V102" s="33"/>
      <c r="W102" s="33"/>
      <c r="X102" s="34"/>
      <c r="Y102" s="34"/>
    </row>
    <row r="103" spans="2:25" ht="15" x14ac:dyDescent="0.25">
      <c r="B103" s="19" t="s">
        <v>184</v>
      </c>
      <c r="C103" s="19" t="s">
        <v>185</v>
      </c>
      <c r="D103" s="20" t="s">
        <v>115</v>
      </c>
      <c r="E103" s="20" t="s">
        <v>116</v>
      </c>
      <c r="F103" s="20" t="s">
        <v>115</v>
      </c>
      <c r="G103" s="36"/>
      <c r="H103" s="20" t="s">
        <v>117</v>
      </c>
      <c r="I103" s="19" t="s">
        <v>314</v>
      </c>
      <c r="J103" s="21" t="s">
        <v>195</v>
      </c>
      <c r="K103" s="21" t="s">
        <v>186</v>
      </c>
      <c r="L103" s="21" t="s">
        <v>187</v>
      </c>
      <c r="M103" s="19" t="s">
        <v>329</v>
      </c>
      <c r="N103" s="19" t="s">
        <v>364</v>
      </c>
      <c r="O103" s="19" t="s">
        <v>194</v>
      </c>
      <c r="P103" s="23">
        <v>35</v>
      </c>
      <c r="Q103" s="23">
        <v>35</v>
      </c>
      <c r="R103" s="23">
        <v>0</v>
      </c>
      <c r="S103" s="26">
        <f t="shared" ref="S103" si="36">R103/P103</f>
        <v>0</v>
      </c>
      <c r="T103" s="26">
        <f t="shared" ref="T103" si="37">R103/Q103</f>
        <v>0</v>
      </c>
      <c r="U103" s="24"/>
      <c r="V103" s="24"/>
      <c r="W103" s="24"/>
      <c r="X103" s="25"/>
      <c r="Y103" s="25"/>
    </row>
    <row r="104" spans="2:25" ht="15" x14ac:dyDescent="0.25">
      <c r="B104" s="19" t="s">
        <v>184</v>
      </c>
      <c r="C104" s="19" t="s">
        <v>185</v>
      </c>
      <c r="D104" s="20" t="s">
        <v>115</v>
      </c>
      <c r="E104" s="20" t="s">
        <v>116</v>
      </c>
      <c r="F104" s="20" t="s">
        <v>115</v>
      </c>
      <c r="G104" s="27" t="s">
        <v>154</v>
      </c>
      <c r="H104" s="28"/>
      <c r="I104" s="35" t="s">
        <v>155</v>
      </c>
      <c r="J104" s="21"/>
      <c r="K104" s="65"/>
      <c r="L104" s="27"/>
      <c r="M104" s="23"/>
      <c r="N104" s="30"/>
      <c r="O104" s="30"/>
      <c r="P104" s="30"/>
      <c r="Q104" s="30"/>
      <c r="R104" s="30"/>
      <c r="S104" s="32"/>
      <c r="T104" s="32"/>
      <c r="U104" s="24">
        <v>1000000</v>
      </c>
      <c r="V104" s="24">
        <v>1000000</v>
      </c>
      <c r="W104" s="24">
        <v>543352.01</v>
      </c>
      <c r="X104" s="25">
        <f>+W104/U104</f>
        <v>0.54335201</v>
      </c>
      <c r="Y104" s="25">
        <f>+W104/V104</f>
        <v>0.54335201</v>
      </c>
    </row>
    <row r="105" spans="2:25" ht="15" x14ac:dyDescent="0.25">
      <c r="B105" s="19" t="s">
        <v>184</v>
      </c>
      <c r="C105" s="19" t="s">
        <v>185</v>
      </c>
      <c r="D105" s="20" t="s">
        <v>115</v>
      </c>
      <c r="E105" s="20" t="s">
        <v>116</v>
      </c>
      <c r="F105" s="20" t="s">
        <v>115</v>
      </c>
      <c r="G105" s="36"/>
      <c r="H105" s="20" t="s">
        <v>117</v>
      </c>
      <c r="I105" s="7" t="s">
        <v>303</v>
      </c>
      <c r="J105" s="21" t="s">
        <v>195</v>
      </c>
      <c r="K105" s="21" t="s">
        <v>186</v>
      </c>
      <c r="L105" s="21" t="s">
        <v>187</v>
      </c>
      <c r="M105" s="19" t="s">
        <v>329</v>
      </c>
      <c r="N105" s="7" t="s">
        <v>208</v>
      </c>
      <c r="O105" s="19" t="s">
        <v>194</v>
      </c>
      <c r="P105" s="38">
        <v>2</v>
      </c>
      <c r="Q105" s="38">
        <v>2</v>
      </c>
      <c r="R105" s="23">
        <v>1</v>
      </c>
      <c r="S105" s="88"/>
      <c r="T105" s="26">
        <f>R105/Q105</f>
        <v>0.5</v>
      </c>
      <c r="U105" s="24"/>
      <c r="V105" s="24"/>
      <c r="W105" s="24"/>
      <c r="X105" s="25"/>
      <c r="Y105" s="25"/>
    </row>
    <row r="106" spans="2:25" ht="15" x14ac:dyDescent="0.25">
      <c r="B106" s="19" t="s">
        <v>184</v>
      </c>
      <c r="C106" s="19" t="s">
        <v>185</v>
      </c>
      <c r="D106" s="20" t="s">
        <v>115</v>
      </c>
      <c r="E106" s="20" t="s">
        <v>116</v>
      </c>
      <c r="F106" s="20" t="s">
        <v>115</v>
      </c>
      <c r="G106" s="19" t="s">
        <v>154</v>
      </c>
      <c r="H106" s="20" t="s">
        <v>156</v>
      </c>
      <c r="I106" s="7" t="s">
        <v>393</v>
      </c>
      <c r="J106" s="21" t="s">
        <v>196</v>
      </c>
      <c r="K106" s="21" t="s">
        <v>186</v>
      </c>
      <c r="L106" s="21" t="s">
        <v>187</v>
      </c>
      <c r="M106" s="23" t="s">
        <v>191</v>
      </c>
      <c r="N106" s="19" t="s">
        <v>340</v>
      </c>
      <c r="O106" s="19" t="s">
        <v>194</v>
      </c>
      <c r="P106" s="23">
        <v>40</v>
      </c>
      <c r="Q106" s="23">
        <v>40</v>
      </c>
      <c r="R106" s="23">
        <v>0</v>
      </c>
      <c r="S106" s="26">
        <f t="shared" ref="S106" si="38">R106/P106</f>
        <v>0</v>
      </c>
      <c r="T106" s="26">
        <f t="shared" ref="T106" si="39">R106/Q106</f>
        <v>0</v>
      </c>
      <c r="U106" s="33"/>
      <c r="V106" s="33"/>
      <c r="W106" s="33"/>
      <c r="X106" s="34"/>
      <c r="Y106" s="34"/>
    </row>
    <row r="107" spans="2:25" ht="15" x14ac:dyDescent="0.25">
      <c r="B107" s="19" t="s">
        <v>184</v>
      </c>
      <c r="C107" s="19" t="s">
        <v>185</v>
      </c>
      <c r="D107" s="20" t="s">
        <v>115</v>
      </c>
      <c r="E107" s="20" t="s">
        <v>116</v>
      </c>
      <c r="F107" s="20" t="s">
        <v>115</v>
      </c>
      <c r="G107" s="19" t="s">
        <v>154</v>
      </c>
      <c r="H107" s="20" t="s">
        <v>156</v>
      </c>
      <c r="I107" s="7" t="s">
        <v>394</v>
      </c>
      <c r="J107" s="21" t="s">
        <v>196</v>
      </c>
      <c r="K107" s="21" t="s">
        <v>186</v>
      </c>
      <c r="L107" s="21" t="s">
        <v>187</v>
      </c>
      <c r="M107" s="23" t="s">
        <v>191</v>
      </c>
      <c r="N107" s="19" t="s">
        <v>340</v>
      </c>
      <c r="O107" s="19" t="s">
        <v>194</v>
      </c>
      <c r="P107" s="23">
        <v>200</v>
      </c>
      <c r="Q107" s="23">
        <v>200</v>
      </c>
      <c r="R107" s="23">
        <v>180</v>
      </c>
      <c r="S107" s="26">
        <f t="shared" ref="S107" si="40">R107/P107</f>
        <v>0.9</v>
      </c>
      <c r="T107" s="26">
        <f t="shared" ref="T107" si="41">R107/Q107</f>
        <v>0.9</v>
      </c>
      <c r="U107" s="33"/>
      <c r="V107" s="33"/>
      <c r="W107" s="33"/>
      <c r="X107" s="34"/>
      <c r="Y107" s="34"/>
    </row>
    <row r="108" spans="2:25" ht="15" x14ac:dyDescent="0.25">
      <c r="B108" s="19" t="s">
        <v>184</v>
      </c>
      <c r="C108" s="19" t="s">
        <v>185</v>
      </c>
      <c r="D108" s="20" t="s">
        <v>115</v>
      </c>
      <c r="E108" s="20" t="s">
        <v>116</v>
      </c>
      <c r="F108" s="20" t="s">
        <v>115</v>
      </c>
      <c r="G108" s="19" t="s">
        <v>154</v>
      </c>
      <c r="H108" s="20" t="s">
        <v>156</v>
      </c>
      <c r="I108" s="7" t="s">
        <v>395</v>
      </c>
      <c r="J108" s="21" t="s">
        <v>196</v>
      </c>
      <c r="K108" s="21" t="s">
        <v>186</v>
      </c>
      <c r="L108" s="21" t="s">
        <v>187</v>
      </c>
      <c r="M108" s="23" t="s">
        <v>191</v>
      </c>
      <c r="N108" s="19" t="s">
        <v>340</v>
      </c>
      <c r="O108" s="19" t="s">
        <v>194</v>
      </c>
      <c r="P108" s="23">
        <v>20</v>
      </c>
      <c r="Q108" s="23">
        <v>20</v>
      </c>
      <c r="R108" s="23">
        <v>21</v>
      </c>
      <c r="S108" s="26">
        <f t="shared" ref="S108" si="42">R108/P108</f>
        <v>1.05</v>
      </c>
      <c r="T108" s="26">
        <f t="shared" ref="T108" si="43">R108/Q108</f>
        <v>1.05</v>
      </c>
      <c r="U108" s="33"/>
      <c r="V108" s="33"/>
      <c r="W108" s="33"/>
      <c r="X108" s="34"/>
      <c r="Y108" s="34"/>
    </row>
    <row r="109" spans="2:25" ht="15" x14ac:dyDescent="0.25">
      <c r="B109" s="19" t="s">
        <v>184</v>
      </c>
      <c r="C109" s="19" t="s">
        <v>185</v>
      </c>
      <c r="D109" s="20" t="s">
        <v>115</v>
      </c>
      <c r="E109" s="20" t="s">
        <v>116</v>
      </c>
      <c r="F109" s="20" t="s">
        <v>115</v>
      </c>
      <c r="G109" s="27" t="s">
        <v>157</v>
      </c>
      <c r="H109" s="28"/>
      <c r="I109" s="35" t="s">
        <v>158</v>
      </c>
      <c r="J109" s="27"/>
      <c r="K109" s="27"/>
      <c r="L109" s="27"/>
      <c r="M109" s="30"/>
      <c r="N109" s="30"/>
      <c r="O109" s="30"/>
      <c r="P109" s="30"/>
      <c r="Q109" s="30"/>
      <c r="R109" s="30"/>
      <c r="S109" s="32"/>
      <c r="T109" s="32"/>
      <c r="U109" s="24">
        <v>750000</v>
      </c>
      <c r="V109" s="24">
        <v>750000</v>
      </c>
      <c r="W109" s="24">
        <v>586034.79</v>
      </c>
      <c r="X109" s="25">
        <f>+W109/U109</f>
        <v>0.78137972</v>
      </c>
      <c r="Y109" s="25">
        <f>+W109/V109</f>
        <v>0.78137972</v>
      </c>
    </row>
    <row r="110" spans="2:25" ht="15" x14ac:dyDescent="0.25">
      <c r="B110" s="19" t="s">
        <v>184</v>
      </c>
      <c r="C110" s="19" t="s">
        <v>185</v>
      </c>
      <c r="D110" s="20" t="s">
        <v>115</v>
      </c>
      <c r="E110" s="20" t="s">
        <v>116</v>
      </c>
      <c r="F110" s="20" t="s">
        <v>115</v>
      </c>
      <c r="G110" s="19" t="s">
        <v>157</v>
      </c>
      <c r="H110" s="20" t="s">
        <v>141</v>
      </c>
      <c r="I110" s="19" t="s">
        <v>263</v>
      </c>
      <c r="J110" s="21" t="s">
        <v>196</v>
      </c>
      <c r="K110" s="21" t="s">
        <v>186</v>
      </c>
      <c r="L110" s="21" t="s">
        <v>187</v>
      </c>
      <c r="M110" s="23" t="s">
        <v>191</v>
      </c>
      <c r="N110" s="19" t="s">
        <v>396</v>
      </c>
      <c r="O110" s="19" t="s">
        <v>194</v>
      </c>
      <c r="P110" s="23">
        <v>250</v>
      </c>
      <c r="Q110" s="23">
        <v>250</v>
      </c>
      <c r="R110" s="23">
        <v>25</v>
      </c>
      <c r="S110" s="26">
        <f t="shared" ref="S110" si="44">R110/P110</f>
        <v>0.1</v>
      </c>
      <c r="T110" s="26">
        <f t="shared" ref="T110" si="45">R110/Q110</f>
        <v>0.1</v>
      </c>
      <c r="U110" s="33"/>
      <c r="V110" s="33"/>
      <c r="W110" s="33"/>
      <c r="X110" s="34"/>
      <c r="Y110" s="34"/>
    </row>
    <row r="111" spans="2:25" ht="23.25" x14ac:dyDescent="0.25">
      <c r="B111" s="19" t="s">
        <v>184</v>
      </c>
      <c r="C111" s="19" t="s">
        <v>185</v>
      </c>
      <c r="D111" s="20" t="s">
        <v>115</v>
      </c>
      <c r="E111" s="20" t="s">
        <v>116</v>
      </c>
      <c r="F111" s="20" t="s">
        <v>115</v>
      </c>
      <c r="G111" s="27" t="s">
        <v>159</v>
      </c>
      <c r="H111" s="28"/>
      <c r="I111" s="35" t="s">
        <v>160</v>
      </c>
      <c r="J111" s="27"/>
      <c r="K111" s="27"/>
      <c r="L111" s="27"/>
      <c r="M111" s="30"/>
      <c r="N111" s="30"/>
      <c r="O111" s="30"/>
      <c r="P111" s="30"/>
      <c r="Q111" s="30"/>
      <c r="R111" s="30"/>
      <c r="S111" s="32"/>
      <c r="T111" s="32"/>
      <c r="U111" s="24">
        <v>7500000</v>
      </c>
      <c r="V111" s="24">
        <v>7500000</v>
      </c>
      <c r="W111" s="24">
        <v>5951963.4199999999</v>
      </c>
      <c r="X111" s="25">
        <f>+W111/U111</f>
        <v>0.79359512266666665</v>
      </c>
      <c r="Y111" s="25">
        <f>+W111/V111</f>
        <v>0.79359512266666665</v>
      </c>
    </row>
    <row r="112" spans="2:25" ht="15" x14ac:dyDescent="0.25">
      <c r="B112" s="19" t="s">
        <v>184</v>
      </c>
      <c r="C112" s="19" t="s">
        <v>185</v>
      </c>
      <c r="D112" s="20" t="s">
        <v>115</v>
      </c>
      <c r="E112" s="20" t="s">
        <v>116</v>
      </c>
      <c r="F112" s="20" t="s">
        <v>115</v>
      </c>
      <c r="G112" s="19" t="s">
        <v>159</v>
      </c>
      <c r="H112" s="20" t="s">
        <v>156</v>
      </c>
      <c r="I112" s="7" t="s">
        <v>414</v>
      </c>
      <c r="J112" s="21" t="s">
        <v>196</v>
      </c>
      <c r="K112" s="21" t="s">
        <v>186</v>
      </c>
      <c r="L112" s="21" t="s">
        <v>187</v>
      </c>
      <c r="M112" s="23" t="s">
        <v>191</v>
      </c>
      <c r="N112" s="7" t="s">
        <v>273</v>
      </c>
      <c r="O112" s="19" t="s">
        <v>194</v>
      </c>
      <c r="P112" s="38">
        <v>1200</v>
      </c>
      <c r="Q112" s="38">
        <v>1200</v>
      </c>
      <c r="R112" s="38">
        <v>0</v>
      </c>
      <c r="S112" s="26">
        <f>R112/P112</f>
        <v>0</v>
      </c>
      <c r="T112" s="26">
        <f>R112/Q112</f>
        <v>0</v>
      </c>
      <c r="U112" s="23"/>
      <c r="V112" s="63"/>
      <c r="W112" s="23"/>
      <c r="X112" s="23"/>
      <c r="Y112" s="23"/>
    </row>
    <row r="113" spans="2:25" ht="15" x14ac:dyDescent="0.25">
      <c r="B113" s="19" t="s">
        <v>184</v>
      </c>
      <c r="C113" s="19" t="s">
        <v>185</v>
      </c>
      <c r="D113" s="20" t="s">
        <v>115</v>
      </c>
      <c r="E113" s="20" t="s">
        <v>116</v>
      </c>
      <c r="F113" s="20" t="s">
        <v>115</v>
      </c>
      <c r="G113" s="19" t="s">
        <v>159</v>
      </c>
      <c r="H113" s="20" t="s">
        <v>156</v>
      </c>
      <c r="I113" s="7" t="s">
        <v>415</v>
      </c>
      <c r="J113" s="21" t="s">
        <v>196</v>
      </c>
      <c r="K113" s="21" t="s">
        <v>186</v>
      </c>
      <c r="L113" s="21" t="s">
        <v>187</v>
      </c>
      <c r="M113" s="23" t="s">
        <v>191</v>
      </c>
      <c r="N113" s="7" t="s">
        <v>273</v>
      </c>
      <c r="O113" s="19" t="s">
        <v>194</v>
      </c>
      <c r="P113" s="38">
        <v>800</v>
      </c>
      <c r="Q113" s="38">
        <v>800</v>
      </c>
      <c r="R113" s="38">
        <v>0</v>
      </c>
      <c r="S113" s="26">
        <f>R113/P113</f>
        <v>0</v>
      </c>
      <c r="T113" s="26">
        <f>R113/Q113</f>
        <v>0</v>
      </c>
      <c r="U113" s="23"/>
      <c r="V113" s="23"/>
      <c r="W113" s="23"/>
      <c r="X113" s="23"/>
      <c r="Y113" s="23"/>
    </row>
    <row r="114" spans="2:25" ht="15" x14ac:dyDescent="0.25">
      <c r="B114" s="19" t="s">
        <v>184</v>
      </c>
      <c r="C114" s="19" t="s">
        <v>185</v>
      </c>
      <c r="D114" s="20" t="s">
        <v>115</v>
      </c>
      <c r="E114" s="20" t="s">
        <v>116</v>
      </c>
      <c r="F114" s="20" t="s">
        <v>115</v>
      </c>
      <c r="G114" s="27" t="s">
        <v>280</v>
      </c>
      <c r="H114" s="28"/>
      <c r="I114" s="35" t="s">
        <v>279</v>
      </c>
      <c r="J114" s="27"/>
      <c r="K114" s="27"/>
      <c r="L114" s="27"/>
      <c r="M114" s="30"/>
      <c r="N114" s="30"/>
      <c r="O114" s="30"/>
      <c r="P114" s="30"/>
      <c r="Q114" s="30"/>
      <c r="R114" s="30"/>
      <c r="S114" s="32"/>
      <c r="T114" s="32"/>
      <c r="U114" s="24">
        <v>0</v>
      </c>
      <c r="V114" s="24">
        <v>5995039.79</v>
      </c>
      <c r="W114" s="24">
        <v>1932798.83</v>
      </c>
      <c r="X114" s="25"/>
      <c r="Y114" s="25">
        <f>+W114/V114</f>
        <v>0.32239966667510644</v>
      </c>
    </row>
    <row r="115" spans="2:25" ht="30" x14ac:dyDescent="0.25">
      <c r="B115" s="19" t="s">
        <v>184</v>
      </c>
      <c r="C115" s="19" t="s">
        <v>185</v>
      </c>
      <c r="D115" s="20" t="s">
        <v>115</v>
      </c>
      <c r="E115" s="20" t="s">
        <v>116</v>
      </c>
      <c r="F115" s="20" t="s">
        <v>115</v>
      </c>
      <c r="G115" s="19" t="s">
        <v>280</v>
      </c>
      <c r="H115" s="20" t="s">
        <v>156</v>
      </c>
      <c r="I115" s="78" t="s">
        <v>438</v>
      </c>
      <c r="J115" s="21" t="s">
        <v>196</v>
      </c>
      <c r="K115" s="21" t="s">
        <v>186</v>
      </c>
      <c r="L115" s="21" t="s">
        <v>187</v>
      </c>
      <c r="M115" s="23" t="s">
        <v>191</v>
      </c>
      <c r="N115" s="19" t="s">
        <v>475</v>
      </c>
      <c r="O115" s="19" t="s">
        <v>194</v>
      </c>
      <c r="P115" s="38">
        <v>1</v>
      </c>
      <c r="Q115" s="38">
        <v>1</v>
      </c>
      <c r="R115" s="38">
        <v>1</v>
      </c>
      <c r="S115" s="80">
        <f t="shared" ref="S115:S120" si="46">+R115/P115</f>
        <v>1</v>
      </c>
      <c r="T115" s="26">
        <f>R115/Q115</f>
        <v>1</v>
      </c>
      <c r="U115" s="24">
        <v>0</v>
      </c>
      <c r="V115" s="24"/>
      <c r="W115" s="24"/>
      <c r="X115" s="25"/>
      <c r="Y115" s="25"/>
    </row>
    <row r="116" spans="2:25" ht="45" x14ac:dyDescent="0.25">
      <c r="B116" s="19" t="s">
        <v>184</v>
      </c>
      <c r="C116" s="19" t="s">
        <v>185</v>
      </c>
      <c r="D116" s="20" t="s">
        <v>115</v>
      </c>
      <c r="E116" s="20" t="s">
        <v>116</v>
      </c>
      <c r="F116" s="20" t="s">
        <v>115</v>
      </c>
      <c r="G116" s="19" t="s">
        <v>280</v>
      </c>
      <c r="H116" s="20" t="s">
        <v>156</v>
      </c>
      <c r="I116" s="78" t="s">
        <v>471</v>
      </c>
      <c r="J116" s="21" t="s">
        <v>196</v>
      </c>
      <c r="K116" s="21" t="s">
        <v>186</v>
      </c>
      <c r="L116" s="21" t="s">
        <v>187</v>
      </c>
      <c r="M116" s="23" t="s">
        <v>191</v>
      </c>
      <c r="N116" s="19" t="s">
        <v>440</v>
      </c>
      <c r="O116" s="19" t="s">
        <v>194</v>
      </c>
      <c r="P116" s="38">
        <v>1</v>
      </c>
      <c r="Q116" s="38">
        <v>1</v>
      </c>
      <c r="R116" s="38">
        <v>0</v>
      </c>
      <c r="S116" s="80">
        <f t="shared" si="46"/>
        <v>0</v>
      </c>
      <c r="T116" s="26">
        <f>R116/Q116</f>
        <v>0</v>
      </c>
      <c r="U116" s="24"/>
      <c r="V116" s="24"/>
      <c r="W116" s="24"/>
      <c r="X116" s="25"/>
      <c r="Y116" s="25"/>
    </row>
    <row r="117" spans="2:25" ht="45" x14ac:dyDescent="0.25">
      <c r="B117" s="19" t="s">
        <v>184</v>
      </c>
      <c r="C117" s="19" t="s">
        <v>185</v>
      </c>
      <c r="D117" s="20" t="s">
        <v>115</v>
      </c>
      <c r="E117" s="20" t="s">
        <v>116</v>
      </c>
      <c r="F117" s="20" t="s">
        <v>115</v>
      </c>
      <c r="G117" s="19" t="s">
        <v>280</v>
      </c>
      <c r="H117" s="20" t="s">
        <v>156</v>
      </c>
      <c r="I117" s="78" t="s">
        <v>439</v>
      </c>
      <c r="J117" s="21" t="s">
        <v>196</v>
      </c>
      <c r="K117" s="21" t="s">
        <v>186</v>
      </c>
      <c r="L117" s="21" t="s">
        <v>187</v>
      </c>
      <c r="M117" s="23" t="s">
        <v>191</v>
      </c>
      <c r="N117" s="19" t="s">
        <v>442</v>
      </c>
      <c r="O117" s="19" t="s">
        <v>194</v>
      </c>
      <c r="P117" s="38">
        <v>1</v>
      </c>
      <c r="Q117" s="38">
        <v>1</v>
      </c>
      <c r="R117" s="38">
        <v>0</v>
      </c>
      <c r="S117" s="80">
        <f t="shared" si="46"/>
        <v>0</v>
      </c>
      <c r="T117" s="26">
        <f t="shared" ref="T117:T120" si="47">R117/Q117</f>
        <v>0</v>
      </c>
      <c r="U117" s="24"/>
      <c r="V117" s="24"/>
      <c r="W117" s="24"/>
      <c r="X117" s="25"/>
      <c r="Y117" s="25"/>
    </row>
    <row r="118" spans="2:25" ht="45" x14ac:dyDescent="0.25">
      <c r="B118" s="19" t="s">
        <v>184</v>
      </c>
      <c r="C118" s="19" t="s">
        <v>185</v>
      </c>
      <c r="D118" s="20" t="s">
        <v>115</v>
      </c>
      <c r="E118" s="20" t="s">
        <v>116</v>
      </c>
      <c r="F118" s="20" t="s">
        <v>115</v>
      </c>
      <c r="G118" s="19" t="s">
        <v>280</v>
      </c>
      <c r="H118" s="20" t="s">
        <v>156</v>
      </c>
      <c r="I118" s="78" t="s">
        <v>472</v>
      </c>
      <c r="J118" s="21" t="s">
        <v>196</v>
      </c>
      <c r="K118" s="21" t="s">
        <v>186</v>
      </c>
      <c r="L118" s="21" t="s">
        <v>187</v>
      </c>
      <c r="M118" s="23" t="s">
        <v>191</v>
      </c>
      <c r="N118" s="19" t="s">
        <v>440</v>
      </c>
      <c r="O118" s="19" t="s">
        <v>194</v>
      </c>
      <c r="P118" s="38">
        <v>2345</v>
      </c>
      <c r="Q118" s="38">
        <v>2345</v>
      </c>
      <c r="R118" s="38">
        <v>2345</v>
      </c>
      <c r="S118" s="80">
        <f t="shared" si="46"/>
        <v>1</v>
      </c>
      <c r="T118" s="26">
        <f t="shared" si="47"/>
        <v>1</v>
      </c>
      <c r="U118" s="24"/>
      <c r="V118" s="24"/>
      <c r="W118" s="24"/>
      <c r="X118" s="25"/>
      <c r="Y118" s="25"/>
    </row>
    <row r="119" spans="2:25" ht="45" x14ac:dyDescent="0.25">
      <c r="B119" s="19" t="s">
        <v>184</v>
      </c>
      <c r="C119" s="19" t="s">
        <v>185</v>
      </c>
      <c r="D119" s="20" t="s">
        <v>115</v>
      </c>
      <c r="E119" s="20" t="s">
        <v>116</v>
      </c>
      <c r="F119" s="20" t="s">
        <v>115</v>
      </c>
      <c r="G119" s="19" t="s">
        <v>280</v>
      </c>
      <c r="H119" s="20" t="s">
        <v>156</v>
      </c>
      <c r="I119" s="78" t="s">
        <v>473</v>
      </c>
      <c r="J119" s="21" t="s">
        <v>196</v>
      </c>
      <c r="K119" s="21" t="s">
        <v>186</v>
      </c>
      <c r="L119" s="21" t="s">
        <v>187</v>
      </c>
      <c r="M119" s="23" t="s">
        <v>191</v>
      </c>
      <c r="N119" s="19" t="s">
        <v>476</v>
      </c>
      <c r="O119" s="19" t="s">
        <v>194</v>
      </c>
      <c r="P119" s="38">
        <v>1</v>
      </c>
      <c r="Q119" s="38">
        <v>1</v>
      </c>
      <c r="R119" s="38">
        <v>0</v>
      </c>
      <c r="S119" s="80">
        <f t="shared" si="46"/>
        <v>0</v>
      </c>
      <c r="T119" s="26">
        <f t="shared" si="47"/>
        <v>0</v>
      </c>
      <c r="U119" s="24"/>
      <c r="V119" s="24"/>
      <c r="W119" s="24"/>
      <c r="X119" s="25"/>
      <c r="Y119" s="25"/>
    </row>
    <row r="120" spans="2:25" ht="45" x14ac:dyDescent="0.25">
      <c r="B120" s="19" t="s">
        <v>184</v>
      </c>
      <c r="C120" s="19" t="s">
        <v>185</v>
      </c>
      <c r="D120" s="20" t="s">
        <v>115</v>
      </c>
      <c r="E120" s="20" t="s">
        <v>116</v>
      </c>
      <c r="F120" s="20" t="s">
        <v>115</v>
      </c>
      <c r="G120" s="19" t="s">
        <v>280</v>
      </c>
      <c r="H120" s="20" t="s">
        <v>156</v>
      </c>
      <c r="I120" s="78" t="s">
        <v>474</v>
      </c>
      <c r="J120" s="21" t="s">
        <v>196</v>
      </c>
      <c r="K120" s="21" t="s">
        <v>186</v>
      </c>
      <c r="L120" s="21" t="s">
        <v>187</v>
      </c>
      <c r="M120" s="23" t="s">
        <v>191</v>
      </c>
      <c r="N120" s="19" t="s">
        <v>441</v>
      </c>
      <c r="O120" s="19" t="s">
        <v>194</v>
      </c>
      <c r="P120" s="38">
        <v>1</v>
      </c>
      <c r="Q120" s="38">
        <v>1</v>
      </c>
      <c r="R120" s="38">
        <v>0</v>
      </c>
      <c r="S120" s="80">
        <f t="shared" si="46"/>
        <v>0</v>
      </c>
      <c r="T120" s="26">
        <f t="shared" si="47"/>
        <v>0</v>
      </c>
      <c r="U120" s="24"/>
      <c r="V120" s="24"/>
      <c r="W120" s="24"/>
      <c r="X120" s="25"/>
      <c r="Y120" s="25"/>
    </row>
    <row r="121" spans="2:25" ht="15" x14ac:dyDescent="0.25">
      <c r="B121" s="19" t="s">
        <v>184</v>
      </c>
      <c r="C121" s="19" t="s">
        <v>185</v>
      </c>
      <c r="D121" s="20" t="s">
        <v>115</v>
      </c>
      <c r="E121" s="20" t="s">
        <v>116</v>
      </c>
      <c r="F121" s="20" t="s">
        <v>115</v>
      </c>
      <c r="G121" s="27" t="s">
        <v>161</v>
      </c>
      <c r="H121" s="28"/>
      <c r="I121" s="35" t="s">
        <v>162</v>
      </c>
      <c r="J121" s="27"/>
      <c r="K121" s="27"/>
      <c r="L121" s="27"/>
      <c r="M121" s="30"/>
      <c r="N121" s="30"/>
      <c r="O121" s="30"/>
      <c r="P121" s="30"/>
      <c r="Q121" s="30"/>
      <c r="R121" s="30"/>
      <c r="S121" s="32"/>
      <c r="T121" s="32"/>
      <c r="U121" s="24">
        <v>1000000</v>
      </c>
      <c r="V121" s="24">
        <v>1000000</v>
      </c>
      <c r="W121" s="24">
        <v>490219.92</v>
      </c>
      <c r="X121" s="25">
        <f>+W121/U121</f>
        <v>0.49021991999999998</v>
      </c>
      <c r="Y121" s="25">
        <f>+W121/V121</f>
        <v>0.49021991999999998</v>
      </c>
    </row>
    <row r="122" spans="2:25" ht="15" x14ac:dyDescent="0.25">
      <c r="B122" s="19" t="s">
        <v>184</v>
      </c>
      <c r="C122" s="19" t="s">
        <v>185</v>
      </c>
      <c r="D122" s="20" t="s">
        <v>115</v>
      </c>
      <c r="E122" s="20" t="s">
        <v>116</v>
      </c>
      <c r="F122" s="20" t="s">
        <v>115</v>
      </c>
      <c r="G122" s="19" t="s">
        <v>161</v>
      </c>
      <c r="H122" s="20" t="s">
        <v>156</v>
      </c>
      <c r="I122" s="7" t="s">
        <v>409</v>
      </c>
      <c r="J122" s="21" t="s">
        <v>196</v>
      </c>
      <c r="K122" s="21" t="s">
        <v>186</v>
      </c>
      <c r="L122" s="21" t="s">
        <v>187</v>
      </c>
      <c r="M122" s="23" t="s">
        <v>191</v>
      </c>
      <c r="N122" s="7" t="s">
        <v>411</v>
      </c>
      <c r="O122" s="19" t="s">
        <v>194</v>
      </c>
      <c r="P122" s="23">
        <v>10</v>
      </c>
      <c r="Q122" s="23">
        <v>10</v>
      </c>
      <c r="R122" s="23">
        <v>0</v>
      </c>
      <c r="S122" s="26">
        <f>R122/P122</f>
        <v>0</v>
      </c>
      <c r="T122" s="26">
        <f>R122/Q122</f>
        <v>0</v>
      </c>
      <c r="U122" s="23"/>
      <c r="V122" s="23"/>
      <c r="W122" s="23"/>
      <c r="X122" s="23"/>
      <c r="Y122" s="23"/>
    </row>
    <row r="123" spans="2:25" ht="15" x14ac:dyDescent="0.25">
      <c r="B123" s="19" t="s">
        <v>184</v>
      </c>
      <c r="C123" s="19" t="s">
        <v>185</v>
      </c>
      <c r="D123" s="20" t="s">
        <v>115</v>
      </c>
      <c r="E123" s="20" t="s">
        <v>116</v>
      </c>
      <c r="F123" s="20" t="s">
        <v>115</v>
      </c>
      <c r="G123" s="19" t="s">
        <v>161</v>
      </c>
      <c r="H123" s="20" t="s">
        <v>156</v>
      </c>
      <c r="I123" s="7" t="s">
        <v>410</v>
      </c>
      <c r="J123" s="21" t="s">
        <v>196</v>
      </c>
      <c r="K123" s="21" t="s">
        <v>186</v>
      </c>
      <c r="L123" s="21" t="s">
        <v>187</v>
      </c>
      <c r="M123" s="23" t="s">
        <v>191</v>
      </c>
      <c r="N123" s="7" t="s">
        <v>412</v>
      </c>
      <c r="O123" s="19" t="s">
        <v>194</v>
      </c>
      <c r="P123" s="23">
        <v>1</v>
      </c>
      <c r="Q123" s="23">
        <v>1</v>
      </c>
      <c r="R123" s="23">
        <v>1</v>
      </c>
      <c r="S123" s="26">
        <f>R123/P123</f>
        <v>1</v>
      </c>
      <c r="T123" s="26">
        <f>R123/Q123</f>
        <v>1</v>
      </c>
      <c r="U123" s="23"/>
      <c r="V123" s="23"/>
      <c r="W123" s="23"/>
      <c r="X123" s="23"/>
      <c r="Y123" s="23"/>
    </row>
    <row r="124" spans="2:25" ht="15" x14ac:dyDescent="0.25">
      <c r="B124" s="19" t="s">
        <v>184</v>
      </c>
      <c r="C124" s="19" t="s">
        <v>185</v>
      </c>
      <c r="D124" s="20" t="s">
        <v>115</v>
      </c>
      <c r="E124" s="20" t="s">
        <v>116</v>
      </c>
      <c r="F124" s="20" t="s">
        <v>115</v>
      </c>
      <c r="G124" s="27" t="s">
        <v>163</v>
      </c>
      <c r="H124" s="28"/>
      <c r="I124" s="35" t="s">
        <v>164</v>
      </c>
      <c r="J124" s="27"/>
      <c r="K124" s="27"/>
      <c r="L124" s="27"/>
      <c r="M124" s="30"/>
      <c r="N124" s="30"/>
      <c r="O124" s="30"/>
      <c r="P124" s="30"/>
      <c r="Q124" s="30"/>
      <c r="R124" s="30"/>
      <c r="S124" s="32"/>
      <c r="T124" s="32"/>
      <c r="U124" s="24">
        <v>12850658</v>
      </c>
      <c r="V124" s="24">
        <v>14981292.42</v>
      </c>
      <c r="W124" s="24">
        <v>7593142.1500000004</v>
      </c>
      <c r="X124" s="25">
        <f>+W124/U124</f>
        <v>0.59087574737418114</v>
      </c>
      <c r="Y124" s="25">
        <f>+W124/V124</f>
        <v>0.50684159531277617</v>
      </c>
    </row>
    <row r="125" spans="2:25" ht="45" x14ac:dyDescent="0.25">
      <c r="B125" s="19" t="s">
        <v>184</v>
      </c>
      <c r="C125" s="19" t="s">
        <v>185</v>
      </c>
      <c r="D125" s="20" t="s">
        <v>115</v>
      </c>
      <c r="E125" s="20" t="s">
        <v>116</v>
      </c>
      <c r="F125" s="20" t="s">
        <v>115</v>
      </c>
      <c r="G125" s="21" t="s">
        <v>163</v>
      </c>
      <c r="H125" s="20" t="s">
        <v>156</v>
      </c>
      <c r="I125" s="73" t="s">
        <v>233</v>
      </c>
      <c r="J125" s="21" t="s">
        <v>310</v>
      </c>
      <c r="K125" s="21" t="s">
        <v>186</v>
      </c>
      <c r="L125" s="21" t="s">
        <v>187</v>
      </c>
      <c r="M125" s="23" t="s">
        <v>191</v>
      </c>
      <c r="N125" s="73" t="s">
        <v>197</v>
      </c>
      <c r="O125" s="19" t="s">
        <v>194</v>
      </c>
      <c r="P125" s="23">
        <v>1</v>
      </c>
      <c r="Q125" s="23">
        <v>1</v>
      </c>
      <c r="R125" s="23">
        <v>0</v>
      </c>
      <c r="S125" s="26">
        <f>R125/P125</f>
        <v>0</v>
      </c>
      <c r="T125" s="26">
        <f>R125/Q125</f>
        <v>0</v>
      </c>
      <c r="U125" s="33"/>
      <c r="V125" s="33"/>
      <c r="W125" s="33"/>
      <c r="X125" s="34"/>
      <c r="Y125" s="34"/>
    </row>
    <row r="126" spans="2:25" ht="45" x14ac:dyDescent="0.25">
      <c r="B126" s="19" t="s">
        <v>184</v>
      </c>
      <c r="C126" s="19" t="s">
        <v>185</v>
      </c>
      <c r="D126" s="20" t="s">
        <v>115</v>
      </c>
      <c r="E126" s="20" t="s">
        <v>116</v>
      </c>
      <c r="F126" s="20" t="s">
        <v>115</v>
      </c>
      <c r="G126" s="21" t="s">
        <v>163</v>
      </c>
      <c r="H126" s="20" t="s">
        <v>156</v>
      </c>
      <c r="I126" s="73" t="s">
        <v>232</v>
      </c>
      <c r="J126" s="21" t="s">
        <v>310</v>
      </c>
      <c r="K126" s="21" t="s">
        <v>186</v>
      </c>
      <c r="L126" s="21" t="s">
        <v>187</v>
      </c>
      <c r="M126" s="23" t="s">
        <v>191</v>
      </c>
      <c r="N126" s="73" t="s">
        <v>208</v>
      </c>
      <c r="O126" s="19" t="s">
        <v>194</v>
      </c>
      <c r="P126" s="23">
        <v>15</v>
      </c>
      <c r="Q126" s="23">
        <v>15</v>
      </c>
      <c r="R126" s="23">
        <v>2</v>
      </c>
      <c r="S126" s="26">
        <f>R126/P126</f>
        <v>0.13333333333333333</v>
      </c>
      <c r="T126" s="26">
        <f>R126/Q126</f>
        <v>0.13333333333333333</v>
      </c>
      <c r="U126" s="33"/>
      <c r="V126" s="33"/>
      <c r="W126" s="33"/>
      <c r="X126" s="34"/>
      <c r="Y126" s="34"/>
    </row>
    <row r="127" spans="2:25" ht="32.25" customHeight="1" x14ac:dyDescent="0.25">
      <c r="B127" s="19" t="s">
        <v>184</v>
      </c>
      <c r="C127" s="19" t="s">
        <v>185</v>
      </c>
      <c r="D127" s="20" t="s">
        <v>115</v>
      </c>
      <c r="E127" s="20" t="s">
        <v>116</v>
      </c>
      <c r="F127" s="20" t="s">
        <v>115</v>
      </c>
      <c r="G127" s="27" t="s">
        <v>165</v>
      </c>
      <c r="H127" s="28"/>
      <c r="I127" s="68" t="s">
        <v>166</v>
      </c>
      <c r="J127" s="27"/>
      <c r="K127" s="27"/>
      <c r="L127" s="27"/>
      <c r="M127" s="30"/>
      <c r="N127" s="30"/>
      <c r="O127" s="30"/>
      <c r="P127" s="30"/>
      <c r="Q127" s="30"/>
      <c r="R127" s="30"/>
      <c r="S127" s="32"/>
      <c r="T127" s="32"/>
      <c r="U127" s="24">
        <v>872650</v>
      </c>
      <c r="V127" s="24">
        <v>889582</v>
      </c>
      <c r="W127" s="24">
        <v>350432.72</v>
      </c>
      <c r="X127" s="25">
        <f>+W127/U127</f>
        <v>0.40157304761359075</v>
      </c>
      <c r="Y127" s="25">
        <f>+W127/V127</f>
        <v>0.39392964336058955</v>
      </c>
    </row>
    <row r="128" spans="2:25" ht="15" x14ac:dyDescent="0.25">
      <c r="B128" s="19" t="s">
        <v>184</v>
      </c>
      <c r="C128" s="19" t="s">
        <v>185</v>
      </c>
      <c r="D128" s="20" t="s">
        <v>115</v>
      </c>
      <c r="E128" s="20" t="s">
        <v>116</v>
      </c>
      <c r="F128" s="20" t="s">
        <v>115</v>
      </c>
      <c r="G128" s="21" t="s">
        <v>165</v>
      </c>
      <c r="H128" s="20" t="s">
        <v>156</v>
      </c>
      <c r="I128" s="7" t="s">
        <v>252</v>
      </c>
      <c r="J128" s="21" t="s">
        <v>310</v>
      </c>
      <c r="K128" s="21" t="s">
        <v>186</v>
      </c>
      <c r="L128" s="21" t="s">
        <v>187</v>
      </c>
      <c r="M128" s="23" t="s">
        <v>191</v>
      </c>
      <c r="N128" s="7" t="s">
        <v>255</v>
      </c>
      <c r="O128" s="19" t="s">
        <v>194</v>
      </c>
      <c r="P128" s="23">
        <v>10</v>
      </c>
      <c r="Q128" s="23">
        <v>10</v>
      </c>
      <c r="R128" s="23">
        <v>5</v>
      </c>
      <c r="S128" s="26">
        <f t="shared" ref="S128:S132" si="48">R128/P128</f>
        <v>0.5</v>
      </c>
      <c r="T128" s="26">
        <f t="shared" ref="T128:T132" si="49">R128/Q128</f>
        <v>0.5</v>
      </c>
      <c r="U128" s="33"/>
      <c r="V128" s="33"/>
      <c r="W128" s="33"/>
      <c r="X128" s="34"/>
      <c r="Y128" s="34"/>
    </row>
    <row r="129" spans="2:27" ht="15" x14ac:dyDescent="0.25">
      <c r="B129" s="19" t="s">
        <v>184</v>
      </c>
      <c r="C129" s="19" t="s">
        <v>185</v>
      </c>
      <c r="D129" s="20" t="s">
        <v>115</v>
      </c>
      <c r="E129" s="20" t="s">
        <v>116</v>
      </c>
      <c r="F129" s="20" t="s">
        <v>115</v>
      </c>
      <c r="G129" s="21" t="s">
        <v>165</v>
      </c>
      <c r="H129" s="20" t="s">
        <v>156</v>
      </c>
      <c r="I129" s="7" t="s">
        <v>254</v>
      </c>
      <c r="J129" s="21" t="s">
        <v>310</v>
      </c>
      <c r="K129" s="21" t="s">
        <v>186</v>
      </c>
      <c r="L129" s="21" t="s">
        <v>187</v>
      </c>
      <c r="M129" s="23" t="s">
        <v>191</v>
      </c>
      <c r="N129" s="7" t="s">
        <v>256</v>
      </c>
      <c r="O129" s="19" t="s">
        <v>194</v>
      </c>
      <c r="P129" s="23">
        <v>1</v>
      </c>
      <c r="Q129" s="23">
        <v>1</v>
      </c>
      <c r="R129" s="23">
        <v>0</v>
      </c>
      <c r="S129" s="26">
        <f t="shared" si="48"/>
        <v>0</v>
      </c>
      <c r="T129" s="26">
        <f t="shared" si="49"/>
        <v>0</v>
      </c>
      <c r="U129" s="33"/>
      <c r="V129" s="33"/>
      <c r="W129" s="33"/>
      <c r="X129" s="34"/>
      <c r="Y129" s="34"/>
    </row>
    <row r="130" spans="2:27" ht="15.75" x14ac:dyDescent="0.25">
      <c r="B130" s="19" t="s">
        <v>184</v>
      </c>
      <c r="C130" s="19" t="s">
        <v>185</v>
      </c>
      <c r="D130" s="20" t="s">
        <v>115</v>
      </c>
      <c r="E130" s="20" t="s">
        <v>116</v>
      </c>
      <c r="F130" s="20" t="s">
        <v>115</v>
      </c>
      <c r="G130" s="36"/>
      <c r="H130" s="20" t="s">
        <v>117</v>
      </c>
      <c r="I130" s="75" t="s">
        <v>321</v>
      </c>
      <c r="J130" s="21" t="s">
        <v>283</v>
      </c>
      <c r="K130" s="21" t="s">
        <v>186</v>
      </c>
      <c r="L130" s="21" t="s">
        <v>187</v>
      </c>
      <c r="M130" s="19" t="s">
        <v>329</v>
      </c>
      <c r="N130" s="19" t="s">
        <v>202</v>
      </c>
      <c r="O130" s="19" t="s">
        <v>194</v>
      </c>
      <c r="P130" s="89">
        <f>(4/4)*100</f>
        <v>100</v>
      </c>
      <c r="Q130" s="89">
        <f>(4/4)*100</f>
        <v>100</v>
      </c>
      <c r="R130" s="91">
        <f>(0.43/4)*100</f>
        <v>10.75</v>
      </c>
      <c r="S130" s="82">
        <f t="shared" si="48"/>
        <v>0.1075</v>
      </c>
      <c r="T130" s="26">
        <f t="shared" si="49"/>
        <v>0.1075</v>
      </c>
      <c r="U130" s="24">
        <f>+U133+U137+U140+U149+U167+U156+U163+U159+U169+U171+U176</f>
        <v>15511115</v>
      </c>
      <c r="V130" s="24">
        <f>+V133+V137+V140+V149+V167+V156+V163+V159+V169+V171+V176</f>
        <v>151339571.61000001</v>
      </c>
      <c r="W130" s="24">
        <f>+W133+W137+W140+W149+W167+W156+W163+W159+W169+W171+W176</f>
        <v>29400008.969999999</v>
      </c>
      <c r="X130" s="25">
        <f>+W130/U130</f>
        <v>1.895415575862857</v>
      </c>
      <c r="Y130" s="25">
        <f>+W130/V130</f>
        <v>0.19426517900925092</v>
      </c>
    </row>
    <row r="131" spans="2:27" ht="15" x14ac:dyDescent="0.25">
      <c r="B131" s="19" t="s">
        <v>184</v>
      </c>
      <c r="C131" s="19" t="s">
        <v>185</v>
      </c>
      <c r="D131" s="20" t="s">
        <v>115</v>
      </c>
      <c r="E131" s="20" t="s">
        <v>116</v>
      </c>
      <c r="F131" s="20" t="s">
        <v>115</v>
      </c>
      <c r="G131" s="36"/>
      <c r="H131" s="20" t="s">
        <v>117</v>
      </c>
      <c r="I131" s="23" t="s">
        <v>315</v>
      </c>
      <c r="J131" s="21" t="s">
        <v>195</v>
      </c>
      <c r="K131" s="21" t="s">
        <v>186</v>
      </c>
      <c r="L131" s="21" t="s">
        <v>187</v>
      </c>
      <c r="M131" s="19" t="s">
        <v>329</v>
      </c>
      <c r="N131" s="19" t="s">
        <v>365</v>
      </c>
      <c r="O131" s="19" t="s">
        <v>194</v>
      </c>
      <c r="P131" s="23">
        <v>3</v>
      </c>
      <c r="Q131" s="23">
        <v>3</v>
      </c>
      <c r="R131" s="23">
        <v>9.9989999999999996E-2</v>
      </c>
      <c r="S131" s="26">
        <f t="shared" si="48"/>
        <v>3.3329999999999999E-2</v>
      </c>
      <c r="T131" s="26">
        <f t="shared" si="49"/>
        <v>3.3329999999999999E-2</v>
      </c>
      <c r="U131" s="24"/>
      <c r="V131" s="24"/>
      <c r="W131" s="24"/>
      <c r="X131" s="25"/>
      <c r="Y131" s="25"/>
    </row>
    <row r="132" spans="2:27" ht="15" x14ac:dyDescent="0.25">
      <c r="B132" s="19" t="s">
        <v>184</v>
      </c>
      <c r="C132" s="19" t="s">
        <v>185</v>
      </c>
      <c r="D132" s="20" t="s">
        <v>115</v>
      </c>
      <c r="E132" s="20" t="s">
        <v>116</v>
      </c>
      <c r="F132" s="20" t="s">
        <v>115</v>
      </c>
      <c r="G132" s="36"/>
      <c r="H132" s="20" t="s">
        <v>117</v>
      </c>
      <c r="I132" s="19" t="s">
        <v>317</v>
      </c>
      <c r="J132" s="21" t="s">
        <v>195</v>
      </c>
      <c r="K132" s="21" t="s">
        <v>186</v>
      </c>
      <c r="L132" s="21" t="s">
        <v>187</v>
      </c>
      <c r="M132" s="19" t="s">
        <v>329</v>
      </c>
      <c r="N132" s="19" t="s">
        <v>366</v>
      </c>
      <c r="O132" s="19" t="s">
        <v>194</v>
      </c>
      <c r="P132" s="22">
        <v>1</v>
      </c>
      <c r="Q132" s="22">
        <v>1</v>
      </c>
      <c r="R132" s="22">
        <v>0</v>
      </c>
      <c r="S132" s="26">
        <f t="shared" si="48"/>
        <v>0</v>
      </c>
      <c r="T132" s="26">
        <f t="shared" si="49"/>
        <v>0</v>
      </c>
      <c r="U132" s="24"/>
      <c r="V132" s="24"/>
      <c r="W132" s="24"/>
      <c r="X132" s="25"/>
      <c r="Y132" s="25"/>
    </row>
    <row r="133" spans="2:27" ht="15" x14ac:dyDescent="0.25">
      <c r="B133" s="19" t="s">
        <v>184</v>
      </c>
      <c r="C133" s="19" t="s">
        <v>185</v>
      </c>
      <c r="D133" s="20" t="s">
        <v>115</v>
      </c>
      <c r="E133" s="20" t="s">
        <v>116</v>
      </c>
      <c r="F133" s="20" t="s">
        <v>115</v>
      </c>
      <c r="G133" s="27" t="s">
        <v>167</v>
      </c>
      <c r="H133" s="28"/>
      <c r="I133" s="35" t="s">
        <v>168</v>
      </c>
      <c r="J133" s="27"/>
      <c r="K133" s="27"/>
      <c r="L133" s="27"/>
      <c r="M133" s="30"/>
      <c r="N133" s="30"/>
      <c r="O133" s="30"/>
      <c r="P133" s="30"/>
      <c r="Q133" s="23"/>
      <c r="R133" s="30"/>
      <c r="S133" s="32"/>
      <c r="T133" s="32"/>
      <c r="U133" s="24">
        <v>2111115</v>
      </c>
      <c r="V133" s="24">
        <v>2690188.93</v>
      </c>
      <c r="W133" s="24">
        <v>1213357.6200000001</v>
      </c>
      <c r="X133" s="25">
        <f>+W133/U133</f>
        <v>0.57474728757078608</v>
      </c>
      <c r="Y133" s="25">
        <f>+W133/V133</f>
        <v>0.45103063449153369</v>
      </c>
    </row>
    <row r="134" spans="2:27" ht="15" x14ac:dyDescent="0.25">
      <c r="B134" s="19" t="s">
        <v>184</v>
      </c>
      <c r="C134" s="19" t="s">
        <v>185</v>
      </c>
      <c r="D134" s="20" t="s">
        <v>115</v>
      </c>
      <c r="E134" s="20" t="s">
        <v>116</v>
      </c>
      <c r="F134" s="20" t="s">
        <v>115</v>
      </c>
      <c r="G134" s="21" t="s">
        <v>167</v>
      </c>
      <c r="H134" s="20" t="s">
        <v>169</v>
      </c>
      <c r="I134" t="s">
        <v>309</v>
      </c>
      <c r="J134" s="21" t="s">
        <v>195</v>
      </c>
      <c r="K134" s="21" t="s">
        <v>186</v>
      </c>
      <c r="L134" s="21" t="s">
        <v>187</v>
      </c>
      <c r="M134" s="19" t="s">
        <v>329</v>
      </c>
      <c r="N134" t="s">
        <v>197</v>
      </c>
      <c r="O134" s="19" t="s">
        <v>194</v>
      </c>
      <c r="P134" s="23">
        <v>1</v>
      </c>
      <c r="Q134" s="23">
        <v>1</v>
      </c>
      <c r="R134" s="23">
        <v>0.56999999999999995</v>
      </c>
      <c r="S134" s="82">
        <f>R134/P134</f>
        <v>0.56999999999999995</v>
      </c>
      <c r="T134" s="26">
        <f>R134/Q134</f>
        <v>0.56999999999999995</v>
      </c>
      <c r="U134" s="33"/>
      <c r="V134" s="33"/>
      <c r="W134" s="33"/>
      <c r="X134" s="34"/>
      <c r="Y134" s="34"/>
    </row>
    <row r="135" spans="2:27" ht="15" x14ac:dyDescent="0.25">
      <c r="B135" s="19" t="s">
        <v>184</v>
      </c>
      <c r="C135" s="19" t="s">
        <v>185</v>
      </c>
      <c r="D135" s="20" t="s">
        <v>115</v>
      </c>
      <c r="E135" s="20" t="s">
        <v>116</v>
      </c>
      <c r="F135" s="20" t="s">
        <v>115</v>
      </c>
      <c r="G135" s="21" t="s">
        <v>167</v>
      </c>
      <c r="H135" s="20" t="s">
        <v>169</v>
      </c>
      <c r="I135" t="s">
        <v>230</v>
      </c>
      <c r="J135" s="21" t="s">
        <v>310</v>
      </c>
      <c r="K135" s="21" t="s">
        <v>186</v>
      </c>
      <c r="L135" s="21" t="s">
        <v>187</v>
      </c>
      <c r="M135" s="19" t="s">
        <v>329</v>
      </c>
      <c r="N135" t="s">
        <v>231</v>
      </c>
      <c r="O135" s="19" t="s">
        <v>194</v>
      </c>
      <c r="P135" s="23">
        <v>1</v>
      </c>
      <c r="Q135" s="23">
        <v>1</v>
      </c>
      <c r="R135" s="23">
        <v>0.6</v>
      </c>
      <c r="S135" s="82">
        <f>R135/P135</f>
        <v>0.6</v>
      </c>
      <c r="T135" s="26">
        <f>R135/Q135</f>
        <v>0.6</v>
      </c>
      <c r="U135" s="33"/>
      <c r="V135" s="33"/>
      <c r="W135" s="33"/>
      <c r="X135" s="34"/>
      <c r="Y135" s="34"/>
    </row>
    <row r="136" spans="2:27" ht="15" x14ac:dyDescent="0.25">
      <c r="B136" s="19" t="s">
        <v>184</v>
      </c>
      <c r="C136" s="19" t="s">
        <v>185</v>
      </c>
      <c r="D136" s="20" t="s">
        <v>115</v>
      </c>
      <c r="E136" s="20" t="s">
        <v>116</v>
      </c>
      <c r="F136" s="20" t="s">
        <v>115</v>
      </c>
      <c r="G136" s="21" t="s">
        <v>167</v>
      </c>
      <c r="H136" s="20" t="s">
        <v>169</v>
      </c>
      <c r="I136" t="s">
        <v>390</v>
      </c>
      <c r="J136" s="21" t="s">
        <v>310</v>
      </c>
      <c r="K136" s="21" t="s">
        <v>186</v>
      </c>
      <c r="L136" s="21" t="s">
        <v>187</v>
      </c>
      <c r="M136" s="23" t="s">
        <v>191</v>
      </c>
      <c r="N136" t="s">
        <v>391</v>
      </c>
      <c r="O136" s="19" t="s">
        <v>194</v>
      </c>
      <c r="P136" s="23">
        <v>1</v>
      </c>
      <c r="Q136" s="23">
        <v>1</v>
      </c>
      <c r="R136" s="23">
        <v>0.7</v>
      </c>
      <c r="S136" s="26">
        <f>R136/P136</f>
        <v>0.7</v>
      </c>
      <c r="T136" s="26">
        <f>R136/Q136</f>
        <v>0.7</v>
      </c>
      <c r="U136" s="33"/>
      <c r="V136" s="33"/>
      <c r="W136" s="33"/>
      <c r="X136" s="34"/>
      <c r="Y136" s="34"/>
    </row>
    <row r="137" spans="2:27" ht="23.25" x14ac:dyDescent="0.25">
      <c r="B137" s="19" t="s">
        <v>184</v>
      </c>
      <c r="C137" s="19" t="s">
        <v>185</v>
      </c>
      <c r="D137" s="20" t="s">
        <v>115</v>
      </c>
      <c r="E137" s="20" t="s">
        <v>116</v>
      </c>
      <c r="F137" s="20" t="s">
        <v>115</v>
      </c>
      <c r="G137" s="27" t="s">
        <v>170</v>
      </c>
      <c r="H137" s="28"/>
      <c r="I137" s="35" t="s">
        <v>171</v>
      </c>
      <c r="J137" s="27"/>
      <c r="K137" s="27"/>
      <c r="L137" s="27"/>
      <c r="M137" s="30"/>
      <c r="N137" s="30"/>
      <c r="O137" s="30"/>
      <c r="P137" s="30"/>
      <c r="Q137" s="30"/>
      <c r="R137" s="30"/>
      <c r="S137" s="32"/>
      <c r="T137" s="32"/>
      <c r="U137" s="24">
        <f>+U138+U139</f>
        <v>2000000</v>
      </c>
      <c r="V137" s="24">
        <f t="shared" ref="V137:X137" si="50">+V138+V139</f>
        <v>2170000</v>
      </c>
      <c r="W137" s="24">
        <f t="shared" si="50"/>
        <v>1670000</v>
      </c>
      <c r="X137" s="24">
        <f t="shared" si="50"/>
        <v>1.34</v>
      </c>
      <c r="Y137" s="25">
        <f>+W137/V137</f>
        <v>0.7695852534562212</v>
      </c>
    </row>
    <row r="138" spans="2:27" ht="15" x14ac:dyDescent="0.25">
      <c r="B138" s="19" t="s">
        <v>184</v>
      </c>
      <c r="C138" s="19" t="s">
        <v>185</v>
      </c>
      <c r="D138" s="20" t="s">
        <v>115</v>
      </c>
      <c r="E138" s="20" t="s">
        <v>116</v>
      </c>
      <c r="F138" s="20" t="s">
        <v>115</v>
      </c>
      <c r="G138" s="19" t="s">
        <v>170</v>
      </c>
      <c r="H138" s="20" t="s">
        <v>156</v>
      </c>
      <c r="I138" s="7" t="s">
        <v>407</v>
      </c>
      <c r="J138" s="21" t="s">
        <v>196</v>
      </c>
      <c r="K138" s="21" t="s">
        <v>186</v>
      </c>
      <c r="L138" s="21" t="s">
        <v>187</v>
      </c>
      <c r="M138" s="23" t="s">
        <v>191</v>
      </c>
      <c r="N138" s="19" t="s">
        <v>272</v>
      </c>
      <c r="O138" s="19" t="s">
        <v>194</v>
      </c>
      <c r="P138" s="23">
        <v>1</v>
      </c>
      <c r="Q138" s="23">
        <v>1</v>
      </c>
      <c r="R138" s="23">
        <v>0</v>
      </c>
      <c r="S138" s="26">
        <f>R138/P138</f>
        <v>0</v>
      </c>
      <c r="T138" s="26">
        <f>R138/Q138</f>
        <v>0</v>
      </c>
      <c r="U138" s="33">
        <v>500000</v>
      </c>
      <c r="V138" s="33">
        <f>500000+170000</f>
        <v>670000</v>
      </c>
      <c r="W138" s="33">
        <v>170000</v>
      </c>
      <c r="X138" s="25">
        <f>+W138/U138</f>
        <v>0.34</v>
      </c>
      <c r="Y138" s="25">
        <f>+W138/V138</f>
        <v>0.2537313432835821</v>
      </c>
    </row>
    <row r="139" spans="2:27" ht="15" x14ac:dyDescent="0.25">
      <c r="B139" s="19" t="s">
        <v>184</v>
      </c>
      <c r="C139" s="19" t="s">
        <v>185</v>
      </c>
      <c r="D139" s="20" t="s">
        <v>115</v>
      </c>
      <c r="E139" s="20" t="s">
        <v>116</v>
      </c>
      <c r="F139" s="20" t="s">
        <v>115</v>
      </c>
      <c r="G139" s="19" t="s">
        <v>170</v>
      </c>
      <c r="H139" s="20" t="s">
        <v>156</v>
      </c>
      <c r="I139" s="7" t="s">
        <v>341</v>
      </c>
      <c r="J139" s="21" t="s">
        <v>196</v>
      </c>
      <c r="K139" s="21" t="s">
        <v>186</v>
      </c>
      <c r="L139" s="21" t="s">
        <v>187</v>
      </c>
      <c r="M139" s="23" t="s">
        <v>191</v>
      </c>
      <c r="N139" s="19" t="s">
        <v>342</v>
      </c>
      <c r="O139" s="19" t="s">
        <v>194</v>
      </c>
      <c r="P139" s="23">
        <v>1</v>
      </c>
      <c r="Q139" s="23">
        <v>1</v>
      </c>
      <c r="R139" s="23">
        <v>0</v>
      </c>
      <c r="S139" s="26">
        <f>R139/P139</f>
        <v>0</v>
      </c>
      <c r="T139" s="26">
        <f>R139/Q139</f>
        <v>0</v>
      </c>
      <c r="U139" s="33">
        <v>1500000</v>
      </c>
      <c r="V139" s="33">
        <v>1500000</v>
      </c>
      <c r="W139" s="33">
        <v>1500000</v>
      </c>
      <c r="X139" s="25">
        <f>+W139/U139</f>
        <v>1</v>
      </c>
      <c r="Y139" s="25">
        <f>+W139/V139</f>
        <v>1</v>
      </c>
    </row>
    <row r="140" spans="2:27" ht="23.25" x14ac:dyDescent="0.25">
      <c r="B140" s="19" t="s">
        <v>184</v>
      </c>
      <c r="C140" s="19" t="s">
        <v>185</v>
      </c>
      <c r="D140" s="20" t="s">
        <v>115</v>
      </c>
      <c r="E140" s="20" t="s">
        <v>116</v>
      </c>
      <c r="F140" s="20" t="s">
        <v>115</v>
      </c>
      <c r="G140" s="27" t="s">
        <v>274</v>
      </c>
      <c r="H140" s="28"/>
      <c r="I140" s="35" t="s">
        <v>276</v>
      </c>
      <c r="J140" s="27"/>
      <c r="K140" s="27"/>
      <c r="L140" s="27"/>
      <c r="M140" s="30"/>
      <c r="N140" s="30"/>
      <c r="O140" s="30"/>
      <c r="P140" s="30"/>
      <c r="Q140" s="30"/>
      <c r="R140" s="30"/>
      <c r="S140" s="32"/>
      <c r="T140" s="32"/>
      <c r="U140" s="24">
        <f>SUM(U141:U148)</f>
        <v>4400000</v>
      </c>
      <c r="V140" s="24">
        <f>SUM(V141:V148)</f>
        <v>9415966.2300000004</v>
      </c>
      <c r="W140" s="24">
        <f>SUM(W141:W148)</f>
        <v>2477495.8899999997</v>
      </c>
      <c r="X140" s="25"/>
      <c r="Y140" s="25">
        <f t="shared" ref="Y140:Y179" si="51">+W140/V140</f>
        <v>0.26311647997488619</v>
      </c>
      <c r="AA140" s="67"/>
    </row>
    <row r="141" spans="2:27" ht="15" x14ac:dyDescent="0.25">
      <c r="B141" s="19" t="s">
        <v>184</v>
      </c>
      <c r="C141" s="19" t="s">
        <v>185</v>
      </c>
      <c r="D141" s="20" t="s">
        <v>115</v>
      </c>
      <c r="E141" s="20" t="s">
        <v>116</v>
      </c>
      <c r="F141" s="20" t="s">
        <v>115</v>
      </c>
      <c r="G141" s="21" t="s">
        <v>274</v>
      </c>
      <c r="H141" s="20" t="s">
        <v>169</v>
      </c>
      <c r="I141" s="19" t="s">
        <v>460</v>
      </c>
      <c r="J141" s="21" t="s">
        <v>196</v>
      </c>
      <c r="K141" s="21" t="s">
        <v>186</v>
      </c>
      <c r="L141" s="21" t="s">
        <v>187</v>
      </c>
      <c r="M141" s="23" t="s">
        <v>188</v>
      </c>
      <c r="N141" s="19" t="s">
        <v>282</v>
      </c>
      <c r="O141" s="19" t="s">
        <v>194</v>
      </c>
      <c r="P141" s="23">
        <v>0</v>
      </c>
      <c r="Q141" s="23">
        <v>1</v>
      </c>
      <c r="R141" s="19">
        <v>0.9</v>
      </c>
      <c r="S141" s="26"/>
      <c r="T141" s="26">
        <f t="shared" ref="T141:T148" si="52">R141/Q141</f>
        <v>0.9</v>
      </c>
      <c r="U141" s="33">
        <v>0</v>
      </c>
      <c r="V141" s="33">
        <v>440000</v>
      </c>
      <c r="W141" s="33">
        <f>330000+97533.14</f>
        <v>427533.14</v>
      </c>
      <c r="X141" s="25"/>
      <c r="Y141" s="25">
        <f t="shared" si="51"/>
        <v>0.97166622727272733</v>
      </c>
    </row>
    <row r="142" spans="2:27" ht="15" x14ac:dyDescent="0.25">
      <c r="B142" s="19" t="s">
        <v>184</v>
      </c>
      <c r="C142" s="19" t="s">
        <v>185</v>
      </c>
      <c r="D142" s="20" t="s">
        <v>115</v>
      </c>
      <c r="E142" s="20" t="s">
        <v>116</v>
      </c>
      <c r="F142" s="20" t="s">
        <v>115</v>
      </c>
      <c r="G142" s="21" t="s">
        <v>274</v>
      </c>
      <c r="H142" s="20" t="s">
        <v>169</v>
      </c>
      <c r="I142" s="19" t="s">
        <v>461</v>
      </c>
      <c r="J142" s="21" t="s">
        <v>196</v>
      </c>
      <c r="K142" s="21" t="s">
        <v>186</v>
      </c>
      <c r="L142" s="21" t="s">
        <v>187</v>
      </c>
      <c r="M142" s="23" t="s">
        <v>188</v>
      </c>
      <c r="N142" s="19" t="s">
        <v>282</v>
      </c>
      <c r="O142" s="19" t="s">
        <v>194</v>
      </c>
      <c r="P142" s="23">
        <v>0</v>
      </c>
      <c r="Q142" s="23">
        <v>1</v>
      </c>
      <c r="R142" s="23">
        <v>1</v>
      </c>
      <c r="S142" s="26"/>
      <c r="T142" s="26">
        <f t="shared" si="52"/>
        <v>1</v>
      </c>
      <c r="U142" s="33">
        <v>0</v>
      </c>
      <c r="V142" s="33">
        <v>1155000</v>
      </c>
      <c r="W142" s="33">
        <f>495000+162520.43+317589.38</f>
        <v>975109.80999999994</v>
      </c>
      <c r="X142" s="25"/>
      <c r="Y142" s="25">
        <f t="shared" ref="Y142:Y148" si="53">+W142/V142</f>
        <v>0.8442509177489177</v>
      </c>
      <c r="AA142" s="67"/>
    </row>
    <row r="143" spans="2:27" ht="15" x14ac:dyDescent="0.25">
      <c r="B143" s="19" t="s">
        <v>184</v>
      </c>
      <c r="C143" s="19" t="s">
        <v>185</v>
      </c>
      <c r="D143" s="20" t="s">
        <v>115</v>
      </c>
      <c r="E143" s="20" t="s">
        <v>116</v>
      </c>
      <c r="F143" s="20" t="s">
        <v>115</v>
      </c>
      <c r="G143" s="21" t="s">
        <v>274</v>
      </c>
      <c r="H143" s="20" t="s">
        <v>169</v>
      </c>
      <c r="I143" s="23" t="s">
        <v>462</v>
      </c>
      <c r="J143" s="21" t="s">
        <v>196</v>
      </c>
      <c r="K143" s="21" t="s">
        <v>186</v>
      </c>
      <c r="L143" s="21" t="s">
        <v>187</v>
      </c>
      <c r="M143" s="23" t="s">
        <v>188</v>
      </c>
      <c r="N143" s="19" t="s">
        <v>282</v>
      </c>
      <c r="O143" s="19" t="s">
        <v>194</v>
      </c>
      <c r="P143" s="23">
        <v>0</v>
      </c>
      <c r="Q143" s="23">
        <v>1</v>
      </c>
      <c r="R143" s="23">
        <v>1</v>
      </c>
      <c r="S143" s="26"/>
      <c r="T143" s="26">
        <f t="shared" si="52"/>
        <v>1</v>
      </c>
      <c r="U143" s="33">
        <v>0</v>
      </c>
      <c r="V143" s="33">
        <v>660000</v>
      </c>
      <c r="W143" s="33">
        <v>495000</v>
      </c>
      <c r="X143" s="25"/>
      <c r="Y143" s="25">
        <f t="shared" si="51"/>
        <v>0.75</v>
      </c>
    </row>
    <row r="144" spans="2:27" ht="15" x14ac:dyDescent="0.25">
      <c r="B144" s="19" t="s">
        <v>184</v>
      </c>
      <c r="C144" s="19" t="s">
        <v>185</v>
      </c>
      <c r="D144" s="20" t="s">
        <v>115</v>
      </c>
      <c r="E144" s="20" t="s">
        <v>116</v>
      </c>
      <c r="F144" s="20" t="s">
        <v>115</v>
      </c>
      <c r="G144" s="21" t="s">
        <v>274</v>
      </c>
      <c r="H144" s="20" t="s">
        <v>169</v>
      </c>
      <c r="I144" s="19" t="s">
        <v>397</v>
      </c>
      <c r="J144" s="21" t="s">
        <v>196</v>
      </c>
      <c r="K144" s="21" t="s">
        <v>186</v>
      </c>
      <c r="L144" s="21" t="s">
        <v>187</v>
      </c>
      <c r="M144" s="23" t="s">
        <v>188</v>
      </c>
      <c r="N144" s="7" t="s">
        <v>282</v>
      </c>
      <c r="O144" s="19" t="s">
        <v>194</v>
      </c>
      <c r="P144" s="23">
        <v>1</v>
      </c>
      <c r="Q144" s="23">
        <v>1</v>
      </c>
      <c r="R144" s="23">
        <v>0</v>
      </c>
      <c r="S144" s="26"/>
      <c r="T144" s="26">
        <f t="shared" ref="T144:T146" si="54">R144/Q144</f>
        <v>0</v>
      </c>
      <c r="U144" s="33">
        <v>1466666</v>
      </c>
      <c r="V144" s="33">
        <v>1466666</v>
      </c>
      <c r="W144" s="33">
        <v>0</v>
      </c>
      <c r="X144" s="25">
        <f>+W144/U144</f>
        <v>0</v>
      </c>
      <c r="Y144" s="25">
        <f t="shared" si="53"/>
        <v>0</v>
      </c>
    </row>
    <row r="145" spans="2:25" ht="15" x14ac:dyDescent="0.25">
      <c r="B145" s="19" t="s">
        <v>184</v>
      </c>
      <c r="C145" s="19" t="s">
        <v>185</v>
      </c>
      <c r="D145" s="20" t="s">
        <v>115</v>
      </c>
      <c r="E145" s="20" t="s">
        <v>116</v>
      </c>
      <c r="F145" s="20" t="s">
        <v>115</v>
      </c>
      <c r="G145" s="21" t="s">
        <v>274</v>
      </c>
      <c r="H145" s="20" t="s">
        <v>169</v>
      </c>
      <c r="I145" s="19" t="s">
        <v>398</v>
      </c>
      <c r="J145" s="21" t="s">
        <v>196</v>
      </c>
      <c r="K145" s="21" t="s">
        <v>186</v>
      </c>
      <c r="L145" s="21" t="s">
        <v>187</v>
      </c>
      <c r="M145" s="23" t="s">
        <v>188</v>
      </c>
      <c r="N145" s="19" t="s">
        <v>282</v>
      </c>
      <c r="O145" s="19" t="s">
        <v>194</v>
      </c>
      <c r="P145" s="23">
        <v>1</v>
      </c>
      <c r="Q145" s="23">
        <v>1</v>
      </c>
      <c r="R145" s="23">
        <v>0</v>
      </c>
      <c r="S145" s="26"/>
      <c r="T145" s="26">
        <f t="shared" si="54"/>
        <v>0</v>
      </c>
      <c r="U145" s="33">
        <v>1466667</v>
      </c>
      <c r="V145" s="33">
        <v>1466667</v>
      </c>
      <c r="W145" s="33">
        <v>0</v>
      </c>
      <c r="X145" s="25">
        <f>+W145/U145</f>
        <v>0</v>
      </c>
      <c r="Y145" s="25">
        <f t="shared" si="53"/>
        <v>0</v>
      </c>
    </row>
    <row r="146" spans="2:25" ht="15" x14ac:dyDescent="0.25">
      <c r="B146" s="19" t="s">
        <v>184</v>
      </c>
      <c r="C146" s="19" t="s">
        <v>185</v>
      </c>
      <c r="D146" s="20" t="s">
        <v>115</v>
      </c>
      <c r="E146" s="20" t="s">
        <v>116</v>
      </c>
      <c r="F146" s="20" t="s">
        <v>115</v>
      </c>
      <c r="G146" s="21" t="s">
        <v>274</v>
      </c>
      <c r="H146" s="20" t="s">
        <v>169</v>
      </c>
      <c r="I146" s="23" t="s">
        <v>399</v>
      </c>
      <c r="J146" s="21" t="s">
        <v>196</v>
      </c>
      <c r="K146" s="21" t="s">
        <v>186</v>
      </c>
      <c r="L146" s="21" t="s">
        <v>187</v>
      </c>
      <c r="M146" s="23" t="s">
        <v>188</v>
      </c>
      <c r="N146" s="7" t="s">
        <v>282</v>
      </c>
      <c r="O146" s="19" t="s">
        <v>194</v>
      </c>
      <c r="P146" s="23">
        <v>1</v>
      </c>
      <c r="Q146" s="23">
        <v>1</v>
      </c>
      <c r="R146" s="23">
        <v>0</v>
      </c>
      <c r="S146" s="26"/>
      <c r="T146" s="26">
        <f t="shared" si="54"/>
        <v>0</v>
      </c>
      <c r="U146" s="33">
        <v>1466667</v>
      </c>
      <c r="V146" s="33">
        <v>1466667</v>
      </c>
      <c r="W146" s="33">
        <v>0</v>
      </c>
      <c r="X146" s="25">
        <f>+W146/U146</f>
        <v>0</v>
      </c>
      <c r="Y146" s="25">
        <f t="shared" si="53"/>
        <v>0</v>
      </c>
    </row>
    <row r="147" spans="2:25" ht="15" x14ac:dyDescent="0.25">
      <c r="B147" s="19" t="s">
        <v>184</v>
      </c>
      <c r="C147" s="19" t="s">
        <v>185</v>
      </c>
      <c r="D147" s="20" t="s">
        <v>115</v>
      </c>
      <c r="E147" s="20" t="s">
        <v>116</v>
      </c>
      <c r="F147" s="20" t="s">
        <v>115</v>
      </c>
      <c r="G147" s="21" t="s">
        <v>274</v>
      </c>
      <c r="H147" s="20" t="s">
        <v>169</v>
      </c>
      <c r="I147" s="19" t="s">
        <v>464</v>
      </c>
      <c r="J147" s="21" t="s">
        <v>196</v>
      </c>
      <c r="K147" s="21" t="s">
        <v>186</v>
      </c>
      <c r="L147" s="21" t="s">
        <v>187</v>
      </c>
      <c r="M147" s="23" t="s">
        <v>188</v>
      </c>
      <c r="N147" s="7" t="s">
        <v>355</v>
      </c>
      <c r="O147" s="19" t="s">
        <v>194</v>
      </c>
      <c r="P147" s="23">
        <v>0</v>
      </c>
      <c r="Q147" s="23">
        <v>1</v>
      </c>
      <c r="R147" s="23">
        <v>0</v>
      </c>
      <c r="S147" s="26"/>
      <c r="T147" s="26">
        <f t="shared" si="52"/>
        <v>0</v>
      </c>
      <c r="U147" s="33">
        <v>0</v>
      </c>
      <c r="V147" s="33">
        <v>2181000</v>
      </c>
      <c r="W147" s="33"/>
      <c r="X147" s="25"/>
      <c r="Y147" s="25">
        <f t="shared" si="53"/>
        <v>0</v>
      </c>
    </row>
    <row r="148" spans="2:25" ht="15" x14ac:dyDescent="0.25">
      <c r="B148" s="19" t="s">
        <v>184</v>
      </c>
      <c r="C148" s="19" t="s">
        <v>185</v>
      </c>
      <c r="D148" s="20" t="s">
        <v>115</v>
      </c>
      <c r="E148" s="20" t="s">
        <v>116</v>
      </c>
      <c r="F148" s="20" t="s">
        <v>115</v>
      </c>
      <c r="G148" s="21" t="s">
        <v>274</v>
      </c>
      <c r="H148" s="20" t="s">
        <v>169</v>
      </c>
      <c r="I148" s="19" t="s">
        <v>459</v>
      </c>
      <c r="J148" s="21" t="s">
        <v>196</v>
      </c>
      <c r="K148" s="21" t="s">
        <v>186</v>
      </c>
      <c r="L148" s="21" t="s">
        <v>187</v>
      </c>
      <c r="M148" s="23" t="s">
        <v>188</v>
      </c>
      <c r="N148" s="19" t="s">
        <v>345</v>
      </c>
      <c r="O148" s="19"/>
      <c r="P148" s="23">
        <v>0</v>
      </c>
      <c r="Q148" s="23">
        <v>455</v>
      </c>
      <c r="R148" s="23">
        <v>455</v>
      </c>
      <c r="S148" s="26"/>
      <c r="T148" s="26">
        <f t="shared" si="52"/>
        <v>1</v>
      </c>
      <c r="U148" s="33">
        <v>0</v>
      </c>
      <c r="V148" s="33">
        <v>579966.23</v>
      </c>
      <c r="W148" s="33">
        <v>579852.93999999994</v>
      </c>
      <c r="X148" s="25"/>
      <c r="Y148" s="25">
        <f t="shared" si="53"/>
        <v>0.99980466104035048</v>
      </c>
    </row>
    <row r="149" spans="2:25" ht="24.75" customHeight="1" x14ac:dyDescent="0.25">
      <c r="B149" s="19" t="s">
        <v>184</v>
      </c>
      <c r="C149" s="19" t="s">
        <v>185</v>
      </c>
      <c r="D149" s="20" t="s">
        <v>115</v>
      </c>
      <c r="E149" s="20" t="s">
        <v>116</v>
      </c>
      <c r="F149" s="20" t="s">
        <v>115</v>
      </c>
      <c r="G149" s="27" t="s">
        <v>430</v>
      </c>
      <c r="H149" s="28"/>
      <c r="I149" s="35" t="s">
        <v>466</v>
      </c>
      <c r="J149" s="27"/>
      <c r="K149" s="27"/>
      <c r="L149" s="27"/>
      <c r="M149" s="30"/>
      <c r="N149" s="30"/>
      <c r="O149" s="30"/>
      <c r="P149" s="30"/>
      <c r="Q149" s="30"/>
      <c r="R149" s="30"/>
      <c r="S149" s="32"/>
      <c r="T149" s="32"/>
      <c r="U149" s="24">
        <f>SUM(U150:U155)</f>
        <v>0</v>
      </c>
      <c r="V149" s="24">
        <f>SUM(V150:V155)</f>
        <v>8000000</v>
      </c>
      <c r="W149" s="24">
        <f>SUM(W150:W155)</f>
        <v>0</v>
      </c>
      <c r="X149" s="24">
        <f>SUM(X150:X155)</f>
        <v>0</v>
      </c>
      <c r="Y149" s="25">
        <f t="shared" si="51"/>
        <v>0</v>
      </c>
    </row>
    <row r="150" spans="2:25" ht="15" x14ac:dyDescent="0.25">
      <c r="B150" s="19" t="s">
        <v>184</v>
      </c>
      <c r="C150" s="19" t="s">
        <v>185</v>
      </c>
      <c r="D150" s="20" t="s">
        <v>115</v>
      </c>
      <c r="E150" s="20" t="s">
        <v>116</v>
      </c>
      <c r="F150" s="20" t="s">
        <v>115</v>
      </c>
      <c r="G150" s="21" t="s">
        <v>430</v>
      </c>
      <c r="H150" s="20" t="s">
        <v>169</v>
      </c>
      <c r="I150" s="7" t="s">
        <v>431</v>
      </c>
      <c r="J150" s="21" t="s">
        <v>196</v>
      </c>
      <c r="K150" s="21" t="s">
        <v>186</v>
      </c>
      <c r="L150" s="21" t="s">
        <v>187</v>
      </c>
      <c r="M150" s="23" t="s">
        <v>188</v>
      </c>
      <c r="N150" s="19" t="s">
        <v>437</v>
      </c>
      <c r="O150" s="19" t="s">
        <v>194</v>
      </c>
      <c r="P150" s="23">
        <v>0</v>
      </c>
      <c r="Q150" s="23">
        <v>1</v>
      </c>
      <c r="R150" s="23">
        <v>0</v>
      </c>
      <c r="S150" s="26"/>
      <c r="T150" s="26">
        <f t="shared" ref="T150" si="55">R150/Q150</f>
        <v>0</v>
      </c>
      <c r="U150" s="33"/>
      <c r="V150" s="33">
        <v>1333334</v>
      </c>
      <c r="W150" s="33"/>
      <c r="X150" s="34"/>
      <c r="Y150" s="25">
        <f t="shared" si="51"/>
        <v>0</v>
      </c>
    </row>
    <row r="151" spans="2:25" ht="15" x14ac:dyDescent="0.25">
      <c r="B151" s="19" t="s">
        <v>184</v>
      </c>
      <c r="C151" s="19" t="s">
        <v>185</v>
      </c>
      <c r="D151" s="20" t="s">
        <v>115</v>
      </c>
      <c r="E151" s="20" t="s">
        <v>116</v>
      </c>
      <c r="F151" s="20" t="s">
        <v>115</v>
      </c>
      <c r="G151" s="21" t="s">
        <v>430</v>
      </c>
      <c r="H151" s="20" t="s">
        <v>169</v>
      </c>
      <c r="I151" s="7" t="s">
        <v>432</v>
      </c>
      <c r="J151" s="21" t="s">
        <v>196</v>
      </c>
      <c r="K151" s="21" t="s">
        <v>186</v>
      </c>
      <c r="L151" s="21" t="s">
        <v>187</v>
      </c>
      <c r="M151" s="23" t="s">
        <v>188</v>
      </c>
      <c r="N151" s="19" t="s">
        <v>437</v>
      </c>
      <c r="O151" s="19" t="s">
        <v>194</v>
      </c>
      <c r="P151" s="23">
        <v>0</v>
      </c>
      <c r="Q151" s="23">
        <v>1</v>
      </c>
      <c r="R151" s="23">
        <v>0</v>
      </c>
      <c r="S151" s="26"/>
      <c r="T151" s="26">
        <f t="shared" ref="T151" si="56">R151/Q151</f>
        <v>0</v>
      </c>
      <c r="U151" s="33"/>
      <c r="V151" s="33">
        <v>1333334</v>
      </c>
      <c r="W151" s="33"/>
      <c r="X151" s="34"/>
      <c r="Y151" s="25">
        <f t="shared" ref="Y151" si="57">+W151/V151</f>
        <v>0</v>
      </c>
    </row>
    <row r="152" spans="2:25" ht="15" x14ac:dyDescent="0.25">
      <c r="B152" s="19" t="s">
        <v>184</v>
      </c>
      <c r="C152" s="19" t="s">
        <v>185</v>
      </c>
      <c r="D152" s="20" t="s">
        <v>115</v>
      </c>
      <c r="E152" s="20" t="s">
        <v>116</v>
      </c>
      <c r="F152" s="20" t="s">
        <v>115</v>
      </c>
      <c r="G152" s="21" t="s">
        <v>430</v>
      </c>
      <c r="H152" s="20" t="s">
        <v>169</v>
      </c>
      <c r="I152" s="7" t="s">
        <v>433</v>
      </c>
      <c r="J152" s="21" t="s">
        <v>196</v>
      </c>
      <c r="K152" s="21" t="s">
        <v>186</v>
      </c>
      <c r="L152" s="21" t="s">
        <v>187</v>
      </c>
      <c r="M152" s="23" t="s">
        <v>188</v>
      </c>
      <c r="N152" s="19" t="s">
        <v>437</v>
      </c>
      <c r="O152" s="19" t="s">
        <v>194</v>
      </c>
      <c r="P152" s="23">
        <v>0</v>
      </c>
      <c r="Q152" s="23">
        <v>1</v>
      </c>
      <c r="R152" s="23">
        <v>0</v>
      </c>
      <c r="S152" s="26"/>
      <c r="T152" s="26">
        <f t="shared" ref="T152" si="58">R152/Q152</f>
        <v>0</v>
      </c>
      <c r="U152" s="33"/>
      <c r="V152" s="33">
        <v>1333333</v>
      </c>
      <c r="W152" s="33"/>
      <c r="X152" s="34"/>
      <c r="Y152" s="25">
        <f t="shared" ref="Y152" si="59">+W152/V152</f>
        <v>0</v>
      </c>
    </row>
    <row r="153" spans="2:25" ht="15" x14ac:dyDescent="0.25">
      <c r="B153" s="19" t="s">
        <v>184</v>
      </c>
      <c r="C153" s="19" t="s">
        <v>185</v>
      </c>
      <c r="D153" s="20" t="s">
        <v>115</v>
      </c>
      <c r="E153" s="20" t="s">
        <v>116</v>
      </c>
      <c r="F153" s="20" t="s">
        <v>115</v>
      </c>
      <c r="G153" s="21" t="s">
        <v>430</v>
      </c>
      <c r="H153" s="20" t="s">
        <v>169</v>
      </c>
      <c r="I153" s="7" t="s">
        <v>434</v>
      </c>
      <c r="J153" s="21" t="s">
        <v>196</v>
      </c>
      <c r="K153" s="21" t="s">
        <v>186</v>
      </c>
      <c r="L153" s="21" t="s">
        <v>187</v>
      </c>
      <c r="M153" s="23" t="s">
        <v>188</v>
      </c>
      <c r="N153" s="19" t="s">
        <v>437</v>
      </c>
      <c r="O153" s="19" t="s">
        <v>194</v>
      </c>
      <c r="P153" s="23">
        <v>0</v>
      </c>
      <c r="Q153" s="23">
        <v>1</v>
      </c>
      <c r="R153" s="23">
        <v>0</v>
      </c>
      <c r="S153" s="26"/>
      <c r="T153" s="26">
        <f t="shared" ref="T153" si="60">R153/Q153</f>
        <v>0</v>
      </c>
      <c r="U153" s="33"/>
      <c r="V153" s="33">
        <v>1333333</v>
      </c>
      <c r="W153" s="33"/>
      <c r="X153" s="34"/>
      <c r="Y153" s="25">
        <f t="shared" ref="Y153" si="61">+W153/V153</f>
        <v>0</v>
      </c>
    </row>
    <row r="154" spans="2:25" ht="15" x14ac:dyDescent="0.25">
      <c r="B154" s="19" t="s">
        <v>184</v>
      </c>
      <c r="C154" s="19" t="s">
        <v>185</v>
      </c>
      <c r="D154" s="20" t="s">
        <v>115</v>
      </c>
      <c r="E154" s="20" t="s">
        <v>116</v>
      </c>
      <c r="F154" s="20" t="s">
        <v>115</v>
      </c>
      <c r="G154" s="21" t="s">
        <v>430</v>
      </c>
      <c r="H154" s="20" t="s">
        <v>169</v>
      </c>
      <c r="I154" s="7" t="s">
        <v>435</v>
      </c>
      <c r="J154" s="21" t="s">
        <v>196</v>
      </c>
      <c r="K154" s="21" t="s">
        <v>186</v>
      </c>
      <c r="L154" s="21" t="s">
        <v>187</v>
      </c>
      <c r="M154" s="23" t="s">
        <v>188</v>
      </c>
      <c r="N154" s="19" t="s">
        <v>437</v>
      </c>
      <c r="O154" s="19" t="s">
        <v>194</v>
      </c>
      <c r="P154" s="23">
        <v>0</v>
      </c>
      <c r="Q154" s="23">
        <v>1</v>
      </c>
      <c r="R154" s="23">
        <v>0</v>
      </c>
      <c r="S154" s="26"/>
      <c r="T154" s="26">
        <f t="shared" ref="T154" si="62">R154/Q154</f>
        <v>0</v>
      </c>
      <c r="U154" s="33"/>
      <c r="V154" s="33">
        <v>1333333</v>
      </c>
      <c r="W154" s="33"/>
      <c r="X154" s="34"/>
      <c r="Y154" s="25">
        <f t="shared" ref="Y154" si="63">+W154/V154</f>
        <v>0</v>
      </c>
    </row>
    <row r="155" spans="2:25" ht="15" x14ac:dyDescent="0.25">
      <c r="B155" s="19" t="s">
        <v>184</v>
      </c>
      <c r="C155" s="19" t="s">
        <v>185</v>
      </c>
      <c r="D155" s="20" t="s">
        <v>115</v>
      </c>
      <c r="E155" s="20" t="s">
        <v>116</v>
      </c>
      <c r="F155" s="20" t="s">
        <v>115</v>
      </c>
      <c r="G155" s="21" t="s">
        <v>430</v>
      </c>
      <c r="H155" s="20" t="s">
        <v>169</v>
      </c>
      <c r="I155" s="7" t="s">
        <v>436</v>
      </c>
      <c r="J155" s="21" t="s">
        <v>196</v>
      </c>
      <c r="K155" s="21" t="s">
        <v>186</v>
      </c>
      <c r="L155" s="21" t="s">
        <v>187</v>
      </c>
      <c r="M155" s="23" t="s">
        <v>188</v>
      </c>
      <c r="N155" s="19" t="s">
        <v>437</v>
      </c>
      <c r="O155" s="19" t="s">
        <v>194</v>
      </c>
      <c r="P155" s="23">
        <v>0</v>
      </c>
      <c r="Q155" s="23">
        <v>1</v>
      </c>
      <c r="R155" s="23">
        <v>0</v>
      </c>
      <c r="S155" s="26"/>
      <c r="T155" s="26">
        <f t="shared" ref="T155" si="64">R155/Q155</f>
        <v>0</v>
      </c>
      <c r="U155" s="33"/>
      <c r="V155" s="33">
        <v>1333333</v>
      </c>
      <c r="W155" s="33"/>
      <c r="X155" s="34"/>
      <c r="Y155" s="25">
        <f t="shared" ref="Y155" si="65">+W155/V155</f>
        <v>0</v>
      </c>
    </row>
    <row r="156" spans="2:25" ht="22.5" x14ac:dyDescent="0.25">
      <c r="B156" s="19" t="s">
        <v>184</v>
      </c>
      <c r="C156" s="19" t="s">
        <v>185</v>
      </c>
      <c r="D156" s="20" t="s">
        <v>115</v>
      </c>
      <c r="E156" s="20" t="s">
        <v>116</v>
      </c>
      <c r="F156" s="20" t="s">
        <v>115</v>
      </c>
      <c r="G156" s="27" t="s">
        <v>337</v>
      </c>
      <c r="H156" s="28"/>
      <c r="I156" s="66" t="s">
        <v>338</v>
      </c>
      <c r="J156" s="27"/>
      <c r="K156" s="27"/>
      <c r="L156" s="27"/>
      <c r="M156" s="30"/>
      <c r="N156" s="30"/>
      <c r="O156" s="30"/>
      <c r="P156" s="30"/>
      <c r="Q156" s="30"/>
      <c r="R156" s="30"/>
      <c r="S156" s="32"/>
      <c r="T156" s="32"/>
      <c r="U156" s="24">
        <f>+U157</f>
        <v>0</v>
      </c>
      <c r="V156" s="24">
        <f>+V157+V158</f>
        <v>3098407.88</v>
      </c>
      <c r="W156" s="24">
        <f>+W157</f>
        <v>0</v>
      </c>
      <c r="X156" s="25"/>
      <c r="Y156" s="25">
        <v>0</v>
      </c>
    </row>
    <row r="157" spans="2:25" ht="15" x14ac:dyDescent="0.25">
      <c r="B157" s="19" t="s">
        <v>184</v>
      </c>
      <c r="C157" s="19" t="s">
        <v>185</v>
      </c>
      <c r="D157" s="20" t="s">
        <v>115</v>
      </c>
      <c r="E157" s="20" t="s">
        <v>116</v>
      </c>
      <c r="F157" s="20" t="s">
        <v>115</v>
      </c>
      <c r="G157" s="21" t="s">
        <v>337</v>
      </c>
      <c r="H157" s="20" t="s">
        <v>169</v>
      </c>
      <c r="I157" t="s">
        <v>477</v>
      </c>
      <c r="J157" s="21" t="s">
        <v>196</v>
      </c>
      <c r="K157" s="21" t="s">
        <v>186</v>
      </c>
      <c r="L157" s="21" t="s">
        <v>187</v>
      </c>
      <c r="M157" s="23" t="s">
        <v>188</v>
      </c>
      <c r="N157" s="19" t="s">
        <v>339</v>
      </c>
      <c r="O157" s="19" t="s">
        <v>194</v>
      </c>
      <c r="P157" s="23">
        <v>1</v>
      </c>
      <c r="Q157" s="23">
        <v>1</v>
      </c>
      <c r="R157" s="23">
        <v>0.3</v>
      </c>
      <c r="S157" s="26"/>
      <c r="T157" s="26">
        <f>R157/Q157</f>
        <v>0.3</v>
      </c>
      <c r="U157" s="33">
        <v>0</v>
      </c>
      <c r="V157" s="33">
        <f>3098407.88-200000</f>
        <v>2898407.88</v>
      </c>
      <c r="W157" s="33">
        <v>0</v>
      </c>
      <c r="X157" s="34"/>
      <c r="Y157" s="25">
        <v>0</v>
      </c>
    </row>
    <row r="158" spans="2:25" ht="15" x14ac:dyDescent="0.25">
      <c r="B158" s="19" t="s">
        <v>184</v>
      </c>
      <c r="C158" s="19" t="s">
        <v>185</v>
      </c>
      <c r="D158" s="20" t="s">
        <v>115</v>
      </c>
      <c r="E158" s="20" t="s">
        <v>116</v>
      </c>
      <c r="F158" s="20" t="s">
        <v>115</v>
      </c>
      <c r="G158" s="21" t="s">
        <v>337</v>
      </c>
      <c r="H158" s="20" t="s">
        <v>169</v>
      </c>
      <c r="I158" t="s">
        <v>478</v>
      </c>
      <c r="J158" s="21" t="s">
        <v>196</v>
      </c>
      <c r="K158" s="21" t="s">
        <v>186</v>
      </c>
      <c r="L158" s="21" t="s">
        <v>187</v>
      </c>
      <c r="M158" s="23" t="s">
        <v>188</v>
      </c>
      <c r="N158" s="19" t="s">
        <v>479</v>
      </c>
      <c r="O158" s="19" t="s">
        <v>194</v>
      </c>
      <c r="P158" s="23">
        <v>1</v>
      </c>
      <c r="Q158" s="23">
        <v>1</v>
      </c>
      <c r="R158" s="23">
        <v>0</v>
      </c>
      <c r="S158" s="26"/>
      <c r="T158" s="26">
        <f>R158/Q158</f>
        <v>0</v>
      </c>
      <c r="U158" s="33">
        <v>0</v>
      </c>
      <c r="V158" s="33">
        <v>200000</v>
      </c>
      <c r="W158" s="33">
        <v>0</v>
      </c>
      <c r="X158" s="34"/>
      <c r="Y158" s="25">
        <v>0</v>
      </c>
    </row>
    <row r="159" spans="2:25" ht="34.5" customHeight="1" x14ac:dyDescent="0.25">
      <c r="B159" s="19" t="s">
        <v>184</v>
      </c>
      <c r="C159" s="19" t="s">
        <v>185</v>
      </c>
      <c r="D159" s="20" t="s">
        <v>115</v>
      </c>
      <c r="E159" s="20" t="s">
        <v>116</v>
      </c>
      <c r="F159" s="20" t="s">
        <v>115</v>
      </c>
      <c r="G159" s="27" t="s">
        <v>349</v>
      </c>
      <c r="H159" s="28"/>
      <c r="I159" s="68" t="s">
        <v>350</v>
      </c>
      <c r="J159" s="21"/>
      <c r="K159" s="21"/>
      <c r="L159" s="21"/>
      <c r="M159" s="23"/>
      <c r="N159" s="19"/>
      <c r="O159" s="19"/>
      <c r="P159" s="23"/>
      <c r="Q159" s="23"/>
      <c r="R159" s="64"/>
      <c r="S159" s="32"/>
      <c r="T159" s="26"/>
      <c r="U159" s="24">
        <f>+U162</f>
        <v>0</v>
      </c>
      <c r="V159" s="24">
        <f>+V160+V162+V161</f>
        <v>113029715.86000001</v>
      </c>
      <c r="W159" s="24">
        <f>+W160+W162+W161</f>
        <v>19589059.550000001</v>
      </c>
      <c r="X159" s="25"/>
      <c r="Y159" s="25">
        <f t="shared" ref="Y159:Y160" si="66">+W159/V159</f>
        <v>0.17330893385827184</v>
      </c>
    </row>
    <row r="160" spans="2:25" ht="15" x14ac:dyDescent="0.25">
      <c r="B160" s="19" t="s">
        <v>184</v>
      </c>
      <c r="C160" s="19" t="s">
        <v>185</v>
      </c>
      <c r="D160" s="20" t="s">
        <v>115</v>
      </c>
      <c r="E160" s="20" t="s">
        <v>116</v>
      </c>
      <c r="F160" s="20" t="s">
        <v>115</v>
      </c>
      <c r="G160" s="21" t="s">
        <v>349</v>
      </c>
      <c r="H160" s="20" t="s">
        <v>169</v>
      </c>
      <c r="I160" s="19" t="s">
        <v>465</v>
      </c>
      <c r="J160" s="21" t="s">
        <v>196</v>
      </c>
      <c r="K160" s="21" t="s">
        <v>186</v>
      </c>
      <c r="L160" s="21" t="s">
        <v>187</v>
      </c>
      <c r="M160" s="23" t="s">
        <v>188</v>
      </c>
      <c r="N160" s="19" t="s">
        <v>352</v>
      </c>
      <c r="O160" s="19" t="s">
        <v>194</v>
      </c>
      <c r="P160" s="23">
        <v>0</v>
      </c>
      <c r="Q160" s="23">
        <v>1</v>
      </c>
      <c r="R160" s="23">
        <v>0.94</v>
      </c>
      <c r="S160" s="26"/>
      <c r="T160" s="26">
        <f>R160/Q160</f>
        <v>0.94</v>
      </c>
      <c r="U160" s="33">
        <v>0</v>
      </c>
      <c r="V160" s="33">
        <f>113029715.86-1588961.88-50825272.36</f>
        <v>60615481.620000005</v>
      </c>
      <c r="W160" s="33">
        <f>19589059.55-557566.72</f>
        <v>19031492.830000002</v>
      </c>
      <c r="X160" s="34"/>
      <c r="Y160" s="25">
        <f t="shared" si="66"/>
        <v>0.3139708259567896</v>
      </c>
    </row>
    <row r="161" spans="2:27" ht="15" x14ac:dyDescent="0.25">
      <c r="B161" s="19" t="s">
        <v>184</v>
      </c>
      <c r="C161" s="19" t="s">
        <v>185</v>
      </c>
      <c r="D161" s="20" t="s">
        <v>115</v>
      </c>
      <c r="E161" s="20" t="s">
        <v>116</v>
      </c>
      <c r="F161" s="20" t="s">
        <v>115</v>
      </c>
      <c r="G161" s="21" t="s">
        <v>349</v>
      </c>
      <c r="H161" s="20" t="s">
        <v>169</v>
      </c>
      <c r="I161" s="19" t="s">
        <v>482</v>
      </c>
      <c r="J161" s="21" t="s">
        <v>196</v>
      </c>
      <c r="K161" s="21" t="s">
        <v>186</v>
      </c>
      <c r="L161" s="21" t="s">
        <v>187</v>
      </c>
      <c r="M161" s="23" t="s">
        <v>188</v>
      </c>
      <c r="N161" s="19" t="s">
        <v>352</v>
      </c>
      <c r="O161" s="19" t="s">
        <v>194</v>
      </c>
      <c r="P161" s="23">
        <v>0</v>
      </c>
      <c r="Q161" s="23">
        <v>1</v>
      </c>
      <c r="R161" s="23">
        <v>0</v>
      </c>
      <c r="S161" s="26"/>
      <c r="T161" s="26">
        <f>R161/Q161</f>
        <v>0</v>
      </c>
      <c r="U161" s="33">
        <v>0</v>
      </c>
      <c r="V161" s="33">
        <v>50825272.359999999</v>
      </c>
      <c r="W161" s="33">
        <v>0</v>
      </c>
      <c r="X161" s="34"/>
      <c r="Y161" s="25">
        <f t="shared" ref="Y161" si="67">+W161/V161</f>
        <v>0</v>
      </c>
    </row>
    <row r="162" spans="2:27" ht="15" x14ac:dyDescent="0.25">
      <c r="B162" s="19" t="s">
        <v>184</v>
      </c>
      <c r="C162" s="19" t="s">
        <v>185</v>
      </c>
      <c r="D162" s="20" t="s">
        <v>115</v>
      </c>
      <c r="E162" s="20" t="s">
        <v>116</v>
      </c>
      <c r="F162" s="20" t="s">
        <v>115</v>
      </c>
      <c r="G162" s="21" t="s">
        <v>349</v>
      </c>
      <c r="H162" s="20" t="s">
        <v>169</v>
      </c>
      <c r="I162" s="19" t="s">
        <v>351</v>
      </c>
      <c r="J162" s="21" t="s">
        <v>196</v>
      </c>
      <c r="K162" s="21" t="s">
        <v>186</v>
      </c>
      <c r="L162" s="21" t="s">
        <v>187</v>
      </c>
      <c r="M162" s="23" t="s">
        <v>188</v>
      </c>
      <c r="N162" s="19" t="s">
        <v>352</v>
      </c>
      <c r="O162" s="19" t="s">
        <v>194</v>
      </c>
      <c r="P162" s="23">
        <v>0</v>
      </c>
      <c r="Q162" s="23">
        <v>1</v>
      </c>
      <c r="R162" s="23">
        <v>0.94</v>
      </c>
      <c r="S162" s="26"/>
      <c r="T162" s="26">
        <f>R162/Q162</f>
        <v>0.94</v>
      </c>
      <c r="U162" s="33">
        <v>0</v>
      </c>
      <c r="V162" s="33">
        <v>1588961.88</v>
      </c>
      <c r="W162" s="33">
        <v>557566.71999999997</v>
      </c>
      <c r="X162" s="34"/>
      <c r="Y162" s="25">
        <f t="shared" ref="Y162" si="68">+W162/V162</f>
        <v>0.3508999976764704</v>
      </c>
    </row>
    <row r="163" spans="2:27" ht="23.25" x14ac:dyDescent="0.25">
      <c r="B163" s="19" t="s">
        <v>184</v>
      </c>
      <c r="C163" s="19" t="s">
        <v>185</v>
      </c>
      <c r="D163" s="20" t="s">
        <v>115</v>
      </c>
      <c r="E163" s="20" t="s">
        <v>116</v>
      </c>
      <c r="F163" s="20" t="s">
        <v>115</v>
      </c>
      <c r="G163" s="27" t="s">
        <v>336</v>
      </c>
      <c r="H163" s="28"/>
      <c r="I163" s="35" t="s">
        <v>335</v>
      </c>
      <c r="J163" s="21"/>
      <c r="K163" s="21"/>
      <c r="L163" s="21"/>
      <c r="M163" s="23"/>
      <c r="N163" s="19"/>
      <c r="O163" s="19"/>
      <c r="P163" s="23"/>
      <c r="Q163" s="23"/>
      <c r="R163" s="64"/>
      <c r="S163" s="32"/>
      <c r="T163" s="26"/>
      <c r="U163" s="24">
        <f>SUM(U164:U166)</f>
        <v>0</v>
      </c>
      <c r="V163" s="24">
        <f>SUM(V164:V166)</f>
        <v>2238644.27</v>
      </c>
      <c r="W163" s="24">
        <f>SUM(W164:W166)</f>
        <v>2100451.7000000002</v>
      </c>
      <c r="X163" s="25"/>
      <c r="Y163" s="25">
        <f t="shared" ref="Y163:Y165" si="69">+W163/V163</f>
        <v>0.93826952685073106</v>
      </c>
    </row>
    <row r="164" spans="2:27" ht="15" x14ac:dyDescent="0.25">
      <c r="B164" s="19" t="s">
        <v>184</v>
      </c>
      <c r="C164" s="19" t="s">
        <v>185</v>
      </c>
      <c r="D164" s="20" t="s">
        <v>115</v>
      </c>
      <c r="E164" s="20" t="s">
        <v>116</v>
      </c>
      <c r="F164" s="20" t="s">
        <v>115</v>
      </c>
      <c r="G164" s="20" t="s">
        <v>336</v>
      </c>
      <c r="H164" s="20" t="s">
        <v>169</v>
      </c>
      <c r="I164" t="s">
        <v>484</v>
      </c>
      <c r="J164" s="21" t="s">
        <v>196</v>
      </c>
      <c r="K164" s="21" t="s">
        <v>186</v>
      </c>
      <c r="L164" s="21" t="s">
        <v>187</v>
      </c>
      <c r="M164" s="23" t="s">
        <v>188</v>
      </c>
      <c r="N164" s="19" t="s">
        <v>428</v>
      </c>
      <c r="O164" s="19" t="s">
        <v>194</v>
      </c>
      <c r="P164" s="23">
        <v>0</v>
      </c>
      <c r="Q164" s="23">
        <v>24</v>
      </c>
      <c r="R164" s="23">
        <v>0</v>
      </c>
      <c r="S164" s="32"/>
      <c r="T164" s="26">
        <f>R164/Q164</f>
        <v>0</v>
      </c>
      <c r="U164" s="33">
        <v>0</v>
      </c>
      <c r="V164" s="33">
        <v>104191.2</v>
      </c>
      <c r="W164" s="33">
        <v>0</v>
      </c>
      <c r="X164" s="25"/>
      <c r="Y164" s="25">
        <f t="shared" si="69"/>
        <v>0</v>
      </c>
    </row>
    <row r="165" spans="2:27" ht="15" x14ac:dyDescent="0.25">
      <c r="B165" s="19" t="s">
        <v>184</v>
      </c>
      <c r="C165" s="19" t="s">
        <v>185</v>
      </c>
      <c r="D165" s="20" t="s">
        <v>115</v>
      </c>
      <c r="E165" s="20" t="s">
        <v>116</v>
      </c>
      <c r="F165" s="20" t="s">
        <v>115</v>
      </c>
      <c r="G165" s="20" t="s">
        <v>336</v>
      </c>
      <c r="H165" s="20" t="s">
        <v>169</v>
      </c>
      <c r="I165" s="19" t="s">
        <v>427</v>
      </c>
      <c r="J165" s="21" t="s">
        <v>196</v>
      </c>
      <c r="K165" s="21" t="s">
        <v>186</v>
      </c>
      <c r="L165" s="21" t="s">
        <v>187</v>
      </c>
      <c r="M165" s="23" t="s">
        <v>188</v>
      </c>
      <c r="N165" s="19" t="s">
        <v>429</v>
      </c>
      <c r="O165" s="19" t="s">
        <v>194</v>
      </c>
      <c r="P165" s="23">
        <v>0</v>
      </c>
      <c r="Q165" s="23">
        <v>1</v>
      </c>
      <c r="R165" s="23">
        <v>1</v>
      </c>
      <c r="S165" s="32"/>
      <c r="T165" s="26">
        <f>R165/Q165</f>
        <v>1</v>
      </c>
      <c r="U165" s="33">
        <v>0</v>
      </c>
      <c r="V165" s="33">
        <v>327318.63</v>
      </c>
      <c r="W165" s="33">
        <f>2100451.7-1807104.83</f>
        <v>293346.87000000011</v>
      </c>
      <c r="X165" s="25"/>
      <c r="Y165" s="25">
        <f t="shared" si="69"/>
        <v>0.89621195713791213</v>
      </c>
      <c r="AA165" s="67"/>
    </row>
    <row r="166" spans="2:27" ht="15" x14ac:dyDescent="0.25">
      <c r="B166" s="19" t="s">
        <v>184</v>
      </c>
      <c r="C166" s="19" t="s">
        <v>185</v>
      </c>
      <c r="D166" s="20" t="s">
        <v>115</v>
      </c>
      <c r="E166" s="20" t="s">
        <v>116</v>
      </c>
      <c r="F166" s="20" t="s">
        <v>115</v>
      </c>
      <c r="G166" s="20" t="s">
        <v>336</v>
      </c>
      <c r="H166" s="20" t="s">
        <v>169</v>
      </c>
      <c r="I166" s="19" t="s">
        <v>480</v>
      </c>
      <c r="J166" s="21" t="s">
        <v>196</v>
      </c>
      <c r="K166" s="21" t="s">
        <v>186</v>
      </c>
      <c r="L166" s="21" t="s">
        <v>187</v>
      </c>
      <c r="M166" s="23" t="s">
        <v>188</v>
      </c>
      <c r="N166" t="s">
        <v>483</v>
      </c>
      <c r="O166" s="19" t="s">
        <v>194</v>
      </c>
      <c r="P166" s="23">
        <v>0</v>
      </c>
      <c r="Q166" s="23">
        <v>490</v>
      </c>
      <c r="R166" s="23">
        <v>490</v>
      </c>
      <c r="S166" s="32"/>
      <c r="T166" s="26">
        <f>R166/Q166</f>
        <v>1</v>
      </c>
      <c r="U166" s="33">
        <v>0</v>
      </c>
      <c r="V166" s="33">
        <v>1807134.44</v>
      </c>
      <c r="W166" s="33">
        <v>1807104.83</v>
      </c>
      <c r="X166" s="25"/>
      <c r="Y166" s="25">
        <f t="shared" ref="Y166" si="70">+W166/V166</f>
        <v>0.99998361494344612</v>
      </c>
    </row>
    <row r="167" spans="2:27" ht="23.25" x14ac:dyDescent="0.25">
      <c r="B167" s="19" t="s">
        <v>184</v>
      </c>
      <c r="C167" s="19" t="s">
        <v>185</v>
      </c>
      <c r="D167" s="20" t="s">
        <v>115</v>
      </c>
      <c r="E167" s="20" t="s">
        <v>116</v>
      </c>
      <c r="F167" s="20" t="s">
        <v>115</v>
      </c>
      <c r="G167" s="27" t="s">
        <v>275</v>
      </c>
      <c r="H167" s="28"/>
      <c r="I167" s="35" t="s">
        <v>278</v>
      </c>
      <c r="J167" s="27"/>
      <c r="K167" s="27"/>
      <c r="L167" s="27"/>
      <c r="M167" s="30"/>
      <c r="N167" s="30"/>
      <c r="O167" s="30"/>
      <c r="P167" s="30"/>
      <c r="Q167" s="30"/>
      <c r="R167" s="30"/>
      <c r="S167" s="32"/>
      <c r="T167" s="32"/>
      <c r="U167" s="24">
        <f>+U168</f>
        <v>0</v>
      </c>
      <c r="V167" s="24">
        <f>+V168</f>
        <v>1050578.6299999999</v>
      </c>
      <c r="W167" s="24">
        <f>+W168</f>
        <v>1050578.1299999999</v>
      </c>
      <c r="X167" s="25"/>
      <c r="Y167" s="25">
        <f t="shared" si="51"/>
        <v>0.99999952407179649</v>
      </c>
    </row>
    <row r="168" spans="2:27" ht="15" x14ac:dyDescent="0.25">
      <c r="B168" s="19" t="s">
        <v>184</v>
      </c>
      <c r="C168" s="19" t="s">
        <v>185</v>
      </c>
      <c r="D168" s="20" t="s">
        <v>115</v>
      </c>
      <c r="E168" s="20" t="s">
        <v>116</v>
      </c>
      <c r="F168" s="20" t="s">
        <v>115</v>
      </c>
      <c r="G168" s="21" t="s">
        <v>275</v>
      </c>
      <c r="H168" s="20" t="s">
        <v>169</v>
      </c>
      <c r="I168" s="19" t="s">
        <v>426</v>
      </c>
      <c r="J168" s="21" t="s">
        <v>196</v>
      </c>
      <c r="K168" s="21" t="s">
        <v>186</v>
      </c>
      <c r="L168" s="21" t="s">
        <v>187</v>
      </c>
      <c r="M168" s="23" t="s">
        <v>188</v>
      </c>
      <c r="N168" s="19" t="s">
        <v>277</v>
      </c>
      <c r="O168" s="19" t="s">
        <v>194</v>
      </c>
      <c r="P168" s="23">
        <v>0</v>
      </c>
      <c r="Q168" s="23">
        <v>1</v>
      </c>
      <c r="R168" s="23">
        <v>1</v>
      </c>
      <c r="S168" s="26"/>
      <c r="T168" s="26">
        <f>R168/Q168</f>
        <v>1</v>
      </c>
      <c r="U168" s="33">
        <v>0</v>
      </c>
      <c r="V168" s="33">
        <v>1050578.6299999999</v>
      </c>
      <c r="W168" s="33">
        <v>1050578.1299999999</v>
      </c>
      <c r="X168" s="34"/>
      <c r="Y168" s="25">
        <f t="shared" si="51"/>
        <v>0.99999952407179649</v>
      </c>
    </row>
    <row r="169" spans="2:27" ht="33.75" x14ac:dyDescent="0.25">
      <c r="B169" s="19" t="s">
        <v>184</v>
      </c>
      <c r="C169" s="19" t="s">
        <v>185</v>
      </c>
      <c r="D169" s="20" t="s">
        <v>115</v>
      </c>
      <c r="E169" s="20" t="s">
        <v>116</v>
      </c>
      <c r="F169" s="20" t="s">
        <v>115</v>
      </c>
      <c r="G169" s="27" t="s">
        <v>359</v>
      </c>
      <c r="H169" s="20"/>
      <c r="I169" s="66" t="s">
        <v>417</v>
      </c>
      <c r="J169" s="27"/>
      <c r="K169" s="27"/>
      <c r="L169" s="27"/>
      <c r="M169" s="30"/>
      <c r="N169" s="30"/>
      <c r="O169" s="30"/>
      <c r="P169" s="23"/>
      <c r="Q169" s="23"/>
      <c r="R169" s="23"/>
      <c r="S169" s="32"/>
      <c r="T169" s="32"/>
      <c r="U169" s="24">
        <f>+U170</f>
        <v>2000000</v>
      </c>
      <c r="V169" s="24">
        <f>+V170</f>
        <v>1827388.18</v>
      </c>
      <c r="W169" s="24">
        <f>+W170</f>
        <v>0</v>
      </c>
      <c r="X169" s="25"/>
      <c r="Y169" s="25">
        <f t="shared" si="51"/>
        <v>0</v>
      </c>
    </row>
    <row r="170" spans="2:27" ht="15" x14ac:dyDescent="0.25">
      <c r="B170" s="19" t="s">
        <v>184</v>
      </c>
      <c r="C170" s="19" t="s">
        <v>185</v>
      </c>
      <c r="D170" s="20" t="s">
        <v>115</v>
      </c>
      <c r="E170" s="20" t="s">
        <v>116</v>
      </c>
      <c r="F170" s="20" t="s">
        <v>115</v>
      </c>
      <c r="G170" s="21" t="s">
        <v>359</v>
      </c>
      <c r="H170" s="20" t="s">
        <v>169</v>
      </c>
      <c r="I170" s="7" t="s">
        <v>418</v>
      </c>
      <c r="J170" s="21" t="s">
        <v>196</v>
      </c>
      <c r="K170" s="21" t="s">
        <v>186</v>
      </c>
      <c r="L170" s="21" t="s">
        <v>187</v>
      </c>
      <c r="M170" s="19" t="s">
        <v>188</v>
      </c>
      <c r="N170" s="7" t="s">
        <v>419</v>
      </c>
      <c r="O170" s="19" t="s">
        <v>194</v>
      </c>
      <c r="P170" s="23">
        <v>1</v>
      </c>
      <c r="Q170" s="23">
        <v>1</v>
      </c>
      <c r="R170" s="23">
        <v>0</v>
      </c>
      <c r="S170" s="26">
        <f>R170/P170</f>
        <v>0</v>
      </c>
      <c r="T170" s="26">
        <f t="shared" ref="T170" si="71">R170/Q170</f>
        <v>0</v>
      </c>
      <c r="U170" s="33">
        <v>2000000</v>
      </c>
      <c r="V170" s="33">
        <v>1827388.18</v>
      </c>
      <c r="W170" s="33">
        <v>0</v>
      </c>
      <c r="X170" s="25"/>
      <c r="Y170" s="25">
        <f t="shared" si="51"/>
        <v>0</v>
      </c>
    </row>
    <row r="171" spans="2:27" ht="15" x14ac:dyDescent="0.25">
      <c r="B171" s="19" t="s">
        <v>184</v>
      </c>
      <c r="C171" s="19" t="s">
        <v>185</v>
      </c>
      <c r="D171" s="20" t="s">
        <v>115</v>
      </c>
      <c r="E171" s="20" t="s">
        <v>116</v>
      </c>
      <c r="F171" s="20" t="s">
        <v>115</v>
      </c>
      <c r="G171" s="27" t="s">
        <v>356</v>
      </c>
      <c r="H171" s="20"/>
      <c r="I171" s="35" t="s">
        <v>357</v>
      </c>
      <c r="J171" s="27"/>
      <c r="K171" s="27"/>
      <c r="L171" s="27"/>
      <c r="M171" s="30"/>
      <c r="N171" s="30"/>
      <c r="O171" s="30"/>
      <c r="P171" s="23"/>
      <c r="Q171" s="23"/>
      <c r="R171" s="23"/>
      <c r="S171" s="32"/>
      <c r="T171" s="32"/>
      <c r="U171" s="24">
        <f>SUM(U172:U175)</f>
        <v>5000000</v>
      </c>
      <c r="V171" s="24">
        <f>SUM(V172:V175)</f>
        <v>6818681.6299999999</v>
      </c>
      <c r="W171" s="24">
        <f>SUM(W172:W175)</f>
        <v>1299066.08</v>
      </c>
      <c r="X171" s="24">
        <f>SUM(X172:X175)</f>
        <v>0</v>
      </c>
      <c r="Y171" s="25">
        <f t="shared" ref="Y171:Y172" si="72">+W171/V171</f>
        <v>0.19051572583833923</v>
      </c>
    </row>
    <row r="172" spans="2:27" ht="15" x14ac:dyDescent="0.25">
      <c r="B172" s="19" t="s">
        <v>184</v>
      </c>
      <c r="C172" s="19" t="s">
        <v>185</v>
      </c>
      <c r="D172" s="20" t="s">
        <v>115</v>
      </c>
      <c r="E172" s="20" t="s">
        <v>116</v>
      </c>
      <c r="F172" s="20" t="s">
        <v>115</v>
      </c>
      <c r="G172" s="21" t="s">
        <v>356</v>
      </c>
      <c r="H172" s="20" t="s">
        <v>169</v>
      </c>
      <c r="I172" s="7" t="s">
        <v>420</v>
      </c>
      <c r="J172" s="21" t="s">
        <v>196</v>
      </c>
      <c r="K172" s="21" t="s">
        <v>186</v>
      </c>
      <c r="L172" s="21" t="s">
        <v>187</v>
      </c>
      <c r="M172" s="19" t="s">
        <v>188</v>
      </c>
      <c r="N172" s="7" t="s">
        <v>423</v>
      </c>
      <c r="O172" s="19" t="s">
        <v>194</v>
      </c>
      <c r="P172" s="23">
        <v>1</v>
      </c>
      <c r="Q172" s="23">
        <v>1</v>
      </c>
      <c r="R172" s="23">
        <v>0.8</v>
      </c>
      <c r="S172" s="32"/>
      <c r="T172" s="26">
        <f t="shared" ref="T172" si="73">R172/Q172</f>
        <v>0.8</v>
      </c>
      <c r="U172" s="33">
        <v>1500000</v>
      </c>
      <c r="V172" s="33">
        <v>1500000</v>
      </c>
      <c r="W172" s="33">
        <v>220696.04</v>
      </c>
      <c r="X172" s="25"/>
      <c r="Y172" s="25">
        <f t="shared" si="72"/>
        <v>0.14713069333333334</v>
      </c>
    </row>
    <row r="173" spans="2:27" ht="15" x14ac:dyDescent="0.25">
      <c r="B173" s="19" t="s">
        <v>184</v>
      </c>
      <c r="C173" s="19" t="s">
        <v>185</v>
      </c>
      <c r="D173" s="20" t="s">
        <v>115</v>
      </c>
      <c r="E173" s="20" t="s">
        <v>116</v>
      </c>
      <c r="F173" s="20" t="s">
        <v>115</v>
      </c>
      <c r="G173" s="21" t="s">
        <v>356</v>
      </c>
      <c r="H173" s="20" t="s">
        <v>169</v>
      </c>
      <c r="I173" s="7" t="s">
        <v>463</v>
      </c>
      <c r="J173" s="21" t="s">
        <v>196</v>
      </c>
      <c r="K173" s="21" t="s">
        <v>186</v>
      </c>
      <c r="L173" s="21" t="s">
        <v>187</v>
      </c>
      <c r="M173" s="19" t="s">
        <v>188</v>
      </c>
      <c r="N173" s="7" t="s">
        <v>346</v>
      </c>
      <c r="O173" s="19" t="s">
        <v>194</v>
      </c>
      <c r="P173" s="23">
        <v>0</v>
      </c>
      <c r="Q173" s="23">
        <v>1</v>
      </c>
      <c r="R173" s="23">
        <v>0</v>
      </c>
      <c r="S173" s="32"/>
      <c r="T173" s="26">
        <f t="shared" ref="T173" si="74">R173/Q173</f>
        <v>0</v>
      </c>
      <c r="U173" s="33">
        <v>0</v>
      </c>
      <c r="V173" s="33">
        <v>200000</v>
      </c>
      <c r="W173" s="33">
        <v>0</v>
      </c>
      <c r="X173" s="25"/>
      <c r="Y173" s="25">
        <f t="shared" ref="Y173" si="75">+W173/V173</f>
        <v>0</v>
      </c>
    </row>
    <row r="174" spans="2:27" ht="15" x14ac:dyDescent="0.25">
      <c r="B174" s="19" t="s">
        <v>184</v>
      </c>
      <c r="C174" s="19" t="s">
        <v>185</v>
      </c>
      <c r="D174" s="20" t="s">
        <v>115</v>
      </c>
      <c r="E174" s="20" t="s">
        <v>116</v>
      </c>
      <c r="F174" s="20" t="s">
        <v>115</v>
      </c>
      <c r="G174" s="21" t="s">
        <v>356</v>
      </c>
      <c r="H174" s="20" t="s">
        <v>169</v>
      </c>
      <c r="I174" s="7" t="s">
        <v>421</v>
      </c>
      <c r="J174" s="21" t="s">
        <v>196</v>
      </c>
      <c r="K174" s="21" t="s">
        <v>186</v>
      </c>
      <c r="L174" s="21" t="s">
        <v>187</v>
      </c>
      <c r="M174" s="19" t="s">
        <v>188</v>
      </c>
      <c r="N174" s="7" t="s">
        <v>424</v>
      </c>
      <c r="O174" s="19" t="s">
        <v>194</v>
      </c>
      <c r="P174" s="23">
        <v>1</v>
      </c>
      <c r="Q174" s="23">
        <v>1</v>
      </c>
      <c r="R174" s="23">
        <v>1</v>
      </c>
      <c r="S174" s="32"/>
      <c r="T174" s="26">
        <f t="shared" ref="T174" si="76">R174/Q174</f>
        <v>1</v>
      </c>
      <c r="U174" s="33">
        <v>500000</v>
      </c>
      <c r="V174" s="33">
        <v>500000</v>
      </c>
      <c r="W174" s="33">
        <v>0</v>
      </c>
      <c r="X174" s="25"/>
      <c r="Y174" s="25">
        <f t="shared" ref="Y174" si="77">+W174/V174</f>
        <v>0</v>
      </c>
    </row>
    <row r="175" spans="2:27" ht="15" x14ac:dyDescent="0.25">
      <c r="B175" s="19" t="s">
        <v>184</v>
      </c>
      <c r="C175" s="19" t="s">
        <v>185</v>
      </c>
      <c r="D175" s="20" t="s">
        <v>115</v>
      </c>
      <c r="E175" s="20" t="s">
        <v>116</v>
      </c>
      <c r="F175" s="20" t="s">
        <v>115</v>
      </c>
      <c r="G175" s="21" t="s">
        <v>356</v>
      </c>
      <c r="H175" s="20" t="s">
        <v>169</v>
      </c>
      <c r="I175" s="7" t="s">
        <v>422</v>
      </c>
      <c r="J175" s="21" t="s">
        <v>196</v>
      </c>
      <c r="K175" s="21" t="s">
        <v>186</v>
      </c>
      <c r="L175" s="21" t="s">
        <v>187</v>
      </c>
      <c r="M175" s="19" t="s">
        <v>188</v>
      </c>
      <c r="N175" s="7" t="s">
        <v>425</v>
      </c>
      <c r="O175" s="19" t="s">
        <v>194</v>
      </c>
      <c r="P175" s="23">
        <v>1</v>
      </c>
      <c r="Q175" s="23">
        <v>1</v>
      </c>
      <c r="R175" s="23">
        <v>1</v>
      </c>
      <c r="S175" s="32"/>
      <c r="T175" s="26">
        <f t="shared" ref="T175" si="78">R175/Q175</f>
        <v>1</v>
      </c>
      <c r="U175" s="33">
        <v>3000000</v>
      </c>
      <c r="V175" s="33">
        <v>4618681.63</v>
      </c>
      <c r="W175" s="33">
        <f>1299066.08-220696.04</f>
        <v>1078370.04</v>
      </c>
      <c r="X175" s="25"/>
      <c r="Y175" s="25">
        <f t="shared" ref="Y175:Y177" si="79">+W175/V175</f>
        <v>0.23348005478351191</v>
      </c>
    </row>
    <row r="176" spans="2:27" ht="23.25" x14ac:dyDescent="0.25">
      <c r="B176" s="19" t="s">
        <v>184</v>
      </c>
      <c r="C176" s="19" t="s">
        <v>185</v>
      </c>
      <c r="D176" s="20" t="s">
        <v>115</v>
      </c>
      <c r="E176" s="20" t="s">
        <v>116</v>
      </c>
      <c r="F176" s="20" t="s">
        <v>115</v>
      </c>
      <c r="G176" s="27" t="s">
        <v>468</v>
      </c>
      <c r="H176" s="20"/>
      <c r="I176" s="35" t="s">
        <v>470</v>
      </c>
      <c r="J176" s="27"/>
      <c r="K176" s="27"/>
      <c r="L176" s="27"/>
      <c r="M176" s="30"/>
      <c r="N176" s="30"/>
      <c r="O176" s="30"/>
      <c r="P176" s="23"/>
      <c r="Q176" s="23"/>
      <c r="R176" s="23"/>
      <c r="S176" s="32"/>
      <c r="T176" s="32"/>
      <c r="U176" s="24">
        <f>+U177</f>
        <v>0</v>
      </c>
      <c r="V176" s="24">
        <f>+V177</f>
        <v>1000000</v>
      </c>
      <c r="W176" s="24">
        <f>+W177</f>
        <v>0</v>
      </c>
      <c r="X176" s="24"/>
      <c r="Y176" s="25">
        <f t="shared" si="51"/>
        <v>0</v>
      </c>
    </row>
    <row r="177" spans="2:25" ht="15" x14ac:dyDescent="0.25">
      <c r="B177" s="19" t="s">
        <v>184</v>
      </c>
      <c r="C177" s="19" t="s">
        <v>185</v>
      </c>
      <c r="D177" s="20" t="s">
        <v>115</v>
      </c>
      <c r="E177" s="20" t="s">
        <v>116</v>
      </c>
      <c r="F177" s="20" t="s">
        <v>115</v>
      </c>
      <c r="G177" s="21" t="s">
        <v>468</v>
      </c>
      <c r="H177" s="20" t="s">
        <v>169</v>
      </c>
      <c r="I177" s="7" t="s">
        <v>469</v>
      </c>
      <c r="J177" s="21" t="s">
        <v>196</v>
      </c>
      <c r="K177" s="21" t="s">
        <v>186</v>
      </c>
      <c r="L177" s="21" t="s">
        <v>187</v>
      </c>
      <c r="M177" s="19" t="s">
        <v>188</v>
      </c>
      <c r="N177" s="7" t="s">
        <v>339</v>
      </c>
      <c r="O177" s="19" t="s">
        <v>194</v>
      </c>
      <c r="P177" s="23">
        <v>0</v>
      </c>
      <c r="Q177" s="23">
        <v>0.5</v>
      </c>
      <c r="R177" s="23">
        <v>0</v>
      </c>
      <c r="S177" s="32"/>
      <c r="T177" s="26">
        <f t="shared" ref="T177" si="80">R177/Q177</f>
        <v>0</v>
      </c>
      <c r="U177" s="33">
        <v>0</v>
      </c>
      <c r="V177" s="33">
        <v>1000000</v>
      </c>
      <c r="W177" s="33">
        <v>0</v>
      </c>
      <c r="X177" s="25"/>
      <c r="Y177" s="25">
        <f t="shared" si="79"/>
        <v>0</v>
      </c>
    </row>
    <row r="178" spans="2:25" ht="15.75" x14ac:dyDescent="0.25">
      <c r="B178" s="19" t="s">
        <v>184</v>
      </c>
      <c r="C178" s="19" t="s">
        <v>185</v>
      </c>
      <c r="D178" s="20" t="s">
        <v>115</v>
      </c>
      <c r="E178" s="20" t="s">
        <v>116</v>
      </c>
      <c r="F178" s="20" t="s">
        <v>115</v>
      </c>
      <c r="G178" s="36"/>
      <c r="H178" s="20" t="s">
        <v>117</v>
      </c>
      <c r="I178" s="75" t="s">
        <v>322</v>
      </c>
      <c r="J178" s="21" t="s">
        <v>283</v>
      </c>
      <c r="K178" s="21" t="s">
        <v>186</v>
      </c>
      <c r="L178" s="21" t="s">
        <v>187</v>
      </c>
      <c r="M178" s="19" t="s">
        <v>329</v>
      </c>
      <c r="N178" s="19" t="s">
        <v>202</v>
      </c>
      <c r="O178" s="19" t="s">
        <v>194</v>
      </c>
      <c r="P178" s="23">
        <f>(1/1)*100</f>
        <v>100</v>
      </c>
      <c r="Q178" s="23">
        <f>(1/1)*100</f>
        <v>100</v>
      </c>
      <c r="R178" s="23">
        <f>(0.5/1)*100</f>
        <v>50</v>
      </c>
      <c r="S178" s="26">
        <f>R178/P178</f>
        <v>0.5</v>
      </c>
      <c r="T178" s="26">
        <f>R178/Q178</f>
        <v>0.5</v>
      </c>
      <c r="U178" s="24">
        <f>+U179+U182+U185+U187+U190+U193</f>
        <v>13996517.469999999</v>
      </c>
      <c r="V178" s="24">
        <f>+V179+V182+V185+V187+V190+V193</f>
        <v>20831228.27</v>
      </c>
      <c r="W178" s="24">
        <f>+W179+W182+W185+W187+W190+W193</f>
        <v>14222521.469999999</v>
      </c>
      <c r="X178" s="25">
        <f>+W178/U178</f>
        <v>1.016147159497669</v>
      </c>
      <c r="Y178" s="25">
        <f t="shared" si="51"/>
        <v>0.68275001769734811</v>
      </c>
    </row>
    <row r="179" spans="2:25" ht="43.5" customHeight="1" x14ac:dyDescent="0.25">
      <c r="B179" s="19" t="s">
        <v>184</v>
      </c>
      <c r="C179" s="19" t="s">
        <v>185</v>
      </c>
      <c r="D179" s="20" t="s">
        <v>115</v>
      </c>
      <c r="E179" s="20" t="s">
        <v>116</v>
      </c>
      <c r="F179" s="20" t="s">
        <v>115</v>
      </c>
      <c r="G179" s="27" t="s">
        <v>172</v>
      </c>
      <c r="H179" s="28"/>
      <c r="I179" s="35" t="s">
        <v>173</v>
      </c>
      <c r="J179" s="27"/>
      <c r="K179" s="27"/>
      <c r="L179" s="27"/>
      <c r="M179" s="30"/>
      <c r="N179" s="30"/>
      <c r="O179" s="30"/>
      <c r="P179" s="30"/>
      <c r="Q179" s="30"/>
      <c r="R179" s="30"/>
      <c r="S179" s="32"/>
      <c r="T179" s="32"/>
      <c r="U179" s="24">
        <v>2350960.73</v>
      </c>
      <c r="V179" s="24">
        <v>5217641.53</v>
      </c>
      <c r="W179" s="24">
        <v>2350960.73</v>
      </c>
      <c r="X179" s="25">
        <f>+W179/U179</f>
        <v>1</v>
      </c>
      <c r="Y179" s="25">
        <f t="shared" si="51"/>
        <v>0.450579196842601</v>
      </c>
    </row>
    <row r="180" spans="2:25" ht="15" x14ac:dyDescent="0.25">
      <c r="B180" s="19" t="s">
        <v>184</v>
      </c>
      <c r="C180" s="19" t="s">
        <v>185</v>
      </c>
      <c r="D180" s="20" t="s">
        <v>115</v>
      </c>
      <c r="E180" s="20" t="s">
        <v>116</v>
      </c>
      <c r="F180" s="20" t="s">
        <v>115</v>
      </c>
      <c r="G180" s="19" t="s">
        <v>172</v>
      </c>
      <c r="H180" s="20" t="s">
        <v>138</v>
      </c>
      <c r="I180" s="19" t="s">
        <v>400</v>
      </c>
      <c r="J180" s="21" t="s">
        <v>196</v>
      </c>
      <c r="K180" s="21" t="s">
        <v>186</v>
      </c>
      <c r="L180" s="21" t="s">
        <v>187</v>
      </c>
      <c r="M180" s="23" t="s">
        <v>191</v>
      </c>
      <c r="N180" s="19" t="s">
        <v>344</v>
      </c>
      <c r="O180" s="19" t="s">
        <v>194</v>
      </c>
      <c r="P180" s="38">
        <v>18000</v>
      </c>
      <c r="Q180" s="38">
        <v>18000</v>
      </c>
      <c r="R180" s="38">
        <v>12692</v>
      </c>
      <c r="S180" s="26">
        <f>R180/P180</f>
        <v>0.70511111111111113</v>
      </c>
      <c r="T180" s="26">
        <f>R180/Q180</f>
        <v>0.70511111111111113</v>
      </c>
      <c r="U180" s="33"/>
      <c r="V180" s="33"/>
      <c r="W180" s="33"/>
      <c r="X180" s="34"/>
      <c r="Y180" s="34"/>
    </row>
    <row r="181" spans="2:25" ht="15" x14ac:dyDescent="0.25">
      <c r="B181" s="19" t="s">
        <v>184</v>
      </c>
      <c r="C181" s="19" t="s">
        <v>185</v>
      </c>
      <c r="D181" s="20" t="s">
        <v>115</v>
      </c>
      <c r="E181" s="20" t="s">
        <v>116</v>
      </c>
      <c r="F181" s="20" t="s">
        <v>115</v>
      </c>
      <c r="G181" s="19" t="s">
        <v>172</v>
      </c>
      <c r="H181" s="20" t="s">
        <v>138</v>
      </c>
      <c r="I181" s="19" t="s">
        <v>401</v>
      </c>
      <c r="J181" s="21" t="s">
        <v>196</v>
      </c>
      <c r="K181" s="21" t="s">
        <v>186</v>
      </c>
      <c r="L181" s="21" t="s">
        <v>187</v>
      </c>
      <c r="M181" s="23" t="s">
        <v>191</v>
      </c>
      <c r="N181" s="7" t="s">
        <v>270</v>
      </c>
      <c r="O181" s="19" t="s">
        <v>194</v>
      </c>
      <c r="P181" s="38">
        <v>7</v>
      </c>
      <c r="Q181" s="38">
        <v>7</v>
      </c>
      <c r="R181" s="38">
        <v>4</v>
      </c>
      <c r="S181" s="26">
        <v>0</v>
      </c>
      <c r="T181" s="26">
        <f>R181/Q181</f>
        <v>0.5714285714285714</v>
      </c>
      <c r="U181" s="33"/>
      <c r="V181" s="33"/>
      <c r="W181" s="33"/>
      <c r="X181" s="34"/>
      <c r="Y181" s="34"/>
    </row>
    <row r="182" spans="2:25" ht="39.75" customHeight="1" x14ac:dyDescent="0.25">
      <c r="B182" s="19" t="s">
        <v>184</v>
      </c>
      <c r="C182" s="19" t="s">
        <v>185</v>
      </c>
      <c r="D182" s="20" t="s">
        <v>115</v>
      </c>
      <c r="E182" s="20" t="s">
        <v>116</v>
      </c>
      <c r="F182" s="20" t="s">
        <v>115</v>
      </c>
      <c r="G182" s="27" t="s">
        <v>174</v>
      </c>
      <c r="H182" s="28"/>
      <c r="I182" s="35" t="s">
        <v>175</v>
      </c>
      <c r="J182" s="27"/>
      <c r="K182" s="27"/>
      <c r="L182" s="27"/>
      <c r="M182" s="30"/>
      <c r="N182" s="30"/>
      <c r="O182" s="30"/>
      <c r="P182" s="30"/>
      <c r="Q182" s="30"/>
      <c r="R182" s="30"/>
      <c r="S182" s="32"/>
      <c r="T182" s="32"/>
      <c r="U182" s="24">
        <v>2730229.26</v>
      </c>
      <c r="V182" s="24">
        <v>5042229.26</v>
      </c>
      <c r="W182" s="24">
        <v>2730229.26</v>
      </c>
      <c r="X182" s="25">
        <f>+W182/U182</f>
        <v>1</v>
      </c>
      <c r="Y182" s="25">
        <f>+W182/V182</f>
        <v>0.54147265410141221</v>
      </c>
    </row>
    <row r="183" spans="2:25" ht="15" x14ac:dyDescent="0.25">
      <c r="B183" s="19" t="s">
        <v>184</v>
      </c>
      <c r="C183" s="19" t="s">
        <v>185</v>
      </c>
      <c r="D183" s="20" t="s">
        <v>115</v>
      </c>
      <c r="E183" s="20" t="s">
        <v>116</v>
      </c>
      <c r="F183" s="20" t="s">
        <v>115</v>
      </c>
      <c r="G183" s="19" t="s">
        <v>174</v>
      </c>
      <c r="H183" s="20" t="s">
        <v>138</v>
      </c>
      <c r="I183" s="19" t="s">
        <v>404</v>
      </c>
      <c r="J183" s="21" t="s">
        <v>196</v>
      </c>
      <c r="K183" s="21" t="s">
        <v>186</v>
      </c>
      <c r="L183" s="21" t="s">
        <v>187</v>
      </c>
      <c r="M183" s="23" t="s">
        <v>191</v>
      </c>
      <c r="N183" s="19" t="s">
        <v>204</v>
      </c>
      <c r="O183" s="19" t="s">
        <v>194</v>
      </c>
      <c r="P183" s="38">
        <v>10000</v>
      </c>
      <c r="Q183" s="38">
        <v>10000</v>
      </c>
      <c r="R183" s="38">
        <v>5023</v>
      </c>
      <c r="S183" s="26">
        <f>R183/P183</f>
        <v>0.50229999999999997</v>
      </c>
      <c r="T183" s="26">
        <f>R183/Q183</f>
        <v>0.50229999999999997</v>
      </c>
      <c r="U183" s="33"/>
      <c r="V183" s="33"/>
      <c r="W183" s="33"/>
      <c r="X183" s="34"/>
      <c r="Y183" s="34"/>
    </row>
    <row r="184" spans="2:25" ht="15" x14ac:dyDescent="0.25">
      <c r="B184" s="19" t="s">
        <v>184</v>
      </c>
      <c r="C184" s="19" t="s">
        <v>185</v>
      </c>
      <c r="D184" s="20" t="s">
        <v>115</v>
      </c>
      <c r="E184" s="20" t="s">
        <v>116</v>
      </c>
      <c r="F184" s="20" t="s">
        <v>115</v>
      </c>
      <c r="G184" s="19" t="s">
        <v>174</v>
      </c>
      <c r="H184" s="20" t="s">
        <v>138</v>
      </c>
      <c r="I184" s="19" t="s">
        <v>405</v>
      </c>
      <c r="J184" s="21" t="s">
        <v>196</v>
      </c>
      <c r="K184" s="21" t="s">
        <v>186</v>
      </c>
      <c r="L184" s="21" t="s">
        <v>187</v>
      </c>
      <c r="M184" s="23" t="s">
        <v>191</v>
      </c>
      <c r="N184" s="19" t="s">
        <v>205</v>
      </c>
      <c r="O184" s="19" t="s">
        <v>194</v>
      </c>
      <c r="P184" s="38">
        <v>7</v>
      </c>
      <c r="Q184" s="38">
        <v>7</v>
      </c>
      <c r="R184" s="38">
        <v>4</v>
      </c>
      <c r="S184" s="26">
        <f>R184/P184</f>
        <v>0.5714285714285714</v>
      </c>
      <c r="T184" s="26">
        <f>R184/Q184</f>
        <v>0.5714285714285714</v>
      </c>
      <c r="U184" s="33"/>
      <c r="V184" s="33"/>
      <c r="W184" s="33"/>
      <c r="X184" s="34"/>
      <c r="Y184" s="34"/>
    </row>
    <row r="185" spans="2:25" ht="34.5" x14ac:dyDescent="0.25">
      <c r="B185" s="19" t="s">
        <v>184</v>
      </c>
      <c r="C185" s="19" t="s">
        <v>185</v>
      </c>
      <c r="D185" s="20" t="s">
        <v>115</v>
      </c>
      <c r="E185" s="20" t="s">
        <v>116</v>
      </c>
      <c r="F185" s="20" t="s">
        <v>115</v>
      </c>
      <c r="G185" s="27" t="s">
        <v>176</v>
      </c>
      <c r="H185" s="28"/>
      <c r="I185" s="35" t="s">
        <v>177</v>
      </c>
      <c r="J185" s="27"/>
      <c r="K185" s="27"/>
      <c r="L185" s="27"/>
      <c r="M185" s="30"/>
      <c r="N185" s="30"/>
      <c r="O185" s="30"/>
      <c r="P185" s="30"/>
      <c r="Q185" s="30"/>
      <c r="R185" s="30"/>
      <c r="S185" s="32"/>
      <c r="T185" s="32"/>
      <c r="U185" s="24">
        <v>2118563.5299999998</v>
      </c>
      <c r="V185" s="24">
        <v>2176563.5299999998</v>
      </c>
      <c r="W185" s="24">
        <v>2118563.5299999998</v>
      </c>
      <c r="X185" s="25">
        <f>+W185/U185</f>
        <v>1</v>
      </c>
      <c r="Y185" s="25">
        <f>+W185/V185</f>
        <v>0.97335248927928142</v>
      </c>
    </row>
    <row r="186" spans="2:25" ht="15" x14ac:dyDescent="0.25">
      <c r="B186" s="19" t="s">
        <v>184</v>
      </c>
      <c r="C186" s="19" t="s">
        <v>185</v>
      </c>
      <c r="D186" s="20" t="s">
        <v>115</v>
      </c>
      <c r="E186" s="20" t="s">
        <v>116</v>
      </c>
      <c r="F186" s="20" t="s">
        <v>115</v>
      </c>
      <c r="G186" s="19" t="s">
        <v>176</v>
      </c>
      <c r="H186" s="20" t="s">
        <v>138</v>
      </c>
      <c r="I186" s="19" t="s">
        <v>406</v>
      </c>
      <c r="J186" s="21" t="s">
        <v>196</v>
      </c>
      <c r="K186" s="21" t="s">
        <v>186</v>
      </c>
      <c r="L186" s="21" t="s">
        <v>187</v>
      </c>
      <c r="M186" s="23" t="s">
        <v>191</v>
      </c>
      <c r="N186" s="19" t="s">
        <v>270</v>
      </c>
      <c r="O186" s="19" t="s">
        <v>194</v>
      </c>
      <c r="P186" s="23">
        <v>4</v>
      </c>
      <c r="Q186" s="23">
        <v>4</v>
      </c>
      <c r="R186" s="23">
        <v>2</v>
      </c>
      <c r="S186" s="26">
        <f>R186/P186</f>
        <v>0.5</v>
      </c>
      <c r="T186" s="26">
        <f>R186/Q186</f>
        <v>0.5</v>
      </c>
      <c r="U186" s="33"/>
      <c r="V186" s="33"/>
      <c r="W186" s="33"/>
      <c r="X186" s="34"/>
      <c r="Y186" s="34"/>
    </row>
    <row r="187" spans="2:25" ht="34.5" x14ac:dyDescent="0.25">
      <c r="B187" s="19" t="s">
        <v>184</v>
      </c>
      <c r="C187" s="19" t="s">
        <v>185</v>
      </c>
      <c r="D187" s="20" t="s">
        <v>115</v>
      </c>
      <c r="E187" s="20" t="s">
        <v>116</v>
      </c>
      <c r="F187" s="20" t="s">
        <v>115</v>
      </c>
      <c r="G187" s="27" t="s">
        <v>178</v>
      </c>
      <c r="H187" s="28"/>
      <c r="I187" s="35" t="s">
        <v>179</v>
      </c>
      <c r="J187" s="27"/>
      <c r="K187" s="27"/>
      <c r="L187" s="27"/>
      <c r="M187" s="30"/>
      <c r="N187" s="30"/>
      <c r="O187" s="30"/>
      <c r="P187" s="30"/>
      <c r="Q187" s="30"/>
      <c r="R187" s="30"/>
      <c r="S187" s="32"/>
      <c r="T187" s="32"/>
      <c r="U187" s="24">
        <v>2376586.58</v>
      </c>
      <c r="V187" s="24">
        <v>2565086.58</v>
      </c>
      <c r="W187" s="24">
        <v>2376586.58</v>
      </c>
      <c r="X187" s="25">
        <f>+W187/U187</f>
        <v>1</v>
      </c>
      <c r="Y187" s="25">
        <f>+W187/V187</f>
        <v>0.92651320174931484</v>
      </c>
    </row>
    <row r="188" spans="2:25" ht="15" x14ac:dyDescent="0.25">
      <c r="B188" s="19" t="s">
        <v>184</v>
      </c>
      <c r="C188" s="19" t="s">
        <v>185</v>
      </c>
      <c r="D188" s="20" t="s">
        <v>115</v>
      </c>
      <c r="E188" s="20" t="s">
        <v>116</v>
      </c>
      <c r="F188" s="20" t="s">
        <v>115</v>
      </c>
      <c r="G188" s="19" t="s">
        <v>178</v>
      </c>
      <c r="H188" s="20" t="s">
        <v>138</v>
      </c>
      <c r="I188" s="7" t="s">
        <v>408</v>
      </c>
      <c r="J188" s="21" t="s">
        <v>196</v>
      </c>
      <c r="K188" s="21" t="s">
        <v>186</v>
      </c>
      <c r="L188" s="21" t="s">
        <v>187</v>
      </c>
      <c r="M188" s="23" t="s">
        <v>191</v>
      </c>
      <c r="N188" s="7" t="s">
        <v>270</v>
      </c>
      <c r="O188" s="19" t="s">
        <v>194</v>
      </c>
      <c r="P188" s="38">
        <v>7</v>
      </c>
      <c r="Q188" s="38">
        <v>7</v>
      </c>
      <c r="R188" s="23">
        <v>3</v>
      </c>
      <c r="S188" s="26">
        <f>R188/P188</f>
        <v>0.42857142857142855</v>
      </c>
      <c r="T188" s="26">
        <f>R188/Q188</f>
        <v>0.42857142857142855</v>
      </c>
      <c r="U188" s="33"/>
      <c r="V188" s="33"/>
      <c r="W188" s="33"/>
      <c r="X188" s="34"/>
      <c r="Y188" s="34"/>
    </row>
    <row r="189" spans="2:25" ht="15" x14ac:dyDescent="0.25">
      <c r="B189" s="19" t="s">
        <v>184</v>
      </c>
      <c r="C189" s="19" t="s">
        <v>185</v>
      </c>
      <c r="D189" s="20" t="s">
        <v>115</v>
      </c>
      <c r="E189" s="20" t="s">
        <v>116</v>
      </c>
      <c r="F189" s="20" t="s">
        <v>115</v>
      </c>
      <c r="G189" s="19" t="s">
        <v>178</v>
      </c>
      <c r="H189" s="20" t="s">
        <v>138</v>
      </c>
      <c r="I189" s="7" t="s">
        <v>269</v>
      </c>
      <c r="J189" s="21" t="s">
        <v>196</v>
      </c>
      <c r="K189" s="21" t="s">
        <v>186</v>
      </c>
      <c r="L189" s="21" t="s">
        <v>187</v>
      </c>
      <c r="M189" s="23" t="s">
        <v>191</v>
      </c>
      <c r="N189" s="7" t="s">
        <v>344</v>
      </c>
      <c r="O189" s="19" t="s">
        <v>194</v>
      </c>
      <c r="P189" s="38">
        <v>18000</v>
      </c>
      <c r="Q189" s="38">
        <v>18000</v>
      </c>
      <c r="R189" s="38">
        <v>9170</v>
      </c>
      <c r="S189" s="26">
        <f>R189/P189</f>
        <v>0.50944444444444448</v>
      </c>
      <c r="T189" s="26">
        <f>R189/Q189</f>
        <v>0.50944444444444448</v>
      </c>
      <c r="U189" s="33"/>
      <c r="V189" s="33"/>
      <c r="W189" s="33"/>
      <c r="X189" s="34"/>
      <c r="Y189" s="34"/>
    </row>
    <row r="190" spans="2:25" ht="23.25" x14ac:dyDescent="0.25">
      <c r="B190" s="19" t="s">
        <v>184</v>
      </c>
      <c r="C190" s="19" t="s">
        <v>185</v>
      </c>
      <c r="D190" s="20" t="s">
        <v>115</v>
      </c>
      <c r="E190" s="20" t="s">
        <v>116</v>
      </c>
      <c r="F190" s="20" t="s">
        <v>115</v>
      </c>
      <c r="G190" s="27" t="s">
        <v>180</v>
      </c>
      <c r="H190" s="28"/>
      <c r="I190" s="35" t="s">
        <v>181</v>
      </c>
      <c r="J190" s="27"/>
      <c r="K190" s="27"/>
      <c r="L190" s="27"/>
      <c r="M190" s="30"/>
      <c r="N190" s="30"/>
      <c r="O190" s="30"/>
      <c r="P190" s="30"/>
      <c r="Q190" s="30"/>
      <c r="R190" s="30"/>
      <c r="S190" s="32"/>
      <c r="T190" s="32"/>
      <c r="U190" s="24">
        <v>2343923.9300000002</v>
      </c>
      <c r="V190" s="24">
        <v>2545423.9300000002</v>
      </c>
      <c r="W190" s="24">
        <v>2343923.9300000002</v>
      </c>
      <c r="X190" s="25">
        <f>+W190/U190</f>
        <v>1</v>
      </c>
      <c r="Y190" s="25">
        <f>+W190/V190</f>
        <v>0.92083833359734302</v>
      </c>
    </row>
    <row r="191" spans="2:25" ht="15" x14ac:dyDescent="0.25">
      <c r="B191" s="19" t="s">
        <v>184</v>
      </c>
      <c r="C191" s="19" t="s">
        <v>185</v>
      </c>
      <c r="D191" s="20" t="s">
        <v>115</v>
      </c>
      <c r="E191" s="20" t="s">
        <v>116</v>
      </c>
      <c r="F191" s="20" t="s">
        <v>115</v>
      </c>
      <c r="G191" s="19" t="s">
        <v>180</v>
      </c>
      <c r="H191" s="20" t="s">
        <v>138</v>
      </c>
      <c r="I191" s="19" t="s">
        <v>343</v>
      </c>
      <c r="J191" s="21" t="s">
        <v>196</v>
      </c>
      <c r="K191" s="21" t="s">
        <v>186</v>
      </c>
      <c r="L191" s="21" t="s">
        <v>187</v>
      </c>
      <c r="M191" s="23" t="s">
        <v>191</v>
      </c>
      <c r="N191" s="19" t="s">
        <v>205</v>
      </c>
      <c r="O191" s="19" t="s">
        <v>194</v>
      </c>
      <c r="P191" s="38">
        <v>7</v>
      </c>
      <c r="Q191" s="38">
        <v>7</v>
      </c>
      <c r="R191" s="23">
        <v>3</v>
      </c>
      <c r="S191" s="26">
        <f>R191/P191</f>
        <v>0.42857142857142855</v>
      </c>
      <c r="T191" s="26">
        <f>R191/Q191</f>
        <v>0.42857142857142855</v>
      </c>
      <c r="U191" s="33"/>
      <c r="V191" s="33"/>
      <c r="W191" s="33"/>
      <c r="X191" s="34"/>
      <c r="Y191" s="34"/>
    </row>
    <row r="192" spans="2:25" ht="15" x14ac:dyDescent="0.25">
      <c r="B192" s="19" t="s">
        <v>184</v>
      </c>
      <c r="C192" s="19" t="s">
        <v>185</v>
      </c>
      <c r="D192" s="20" t="s">
        <v>115</v>
      </c>
      <c r="E192" s="20" t="s">
        <v>116</v>
      </c>
      <c r="F192" s="20" t="s">
        <v>115</v>
      </c>
      <c r="G192" s="19" t="s">
        <v>180</v>
      </c>
      <c r="H192" s="20" t="s">
        <v>138</v>
      </c>
      <c r="I192" s="19" t="s">
        <v>413</v>
      </c>
      <c r="J192" s="21" t="s">
        <v>196</v>
      </c>
      <c r="K192" s="21" t="s">
        <v>186</v>
      </c>
      <c r="L192" s="21" t="s">
        <v>187</v>
      </c>
      <c r="M192" s="23" t="s">
        <v>191</v>
      </c>
      <c r="N192" s="7" t="s">
        <v>204</v>
      </c>
      <c r="O192" s="19" t="s">
        <v>194</v>
      </c>
      <c r="P192" s="38">
        <v>18000</v>
      </c>
      <c r="Q192" s="38">
        <v>18000</v>
      </c>
      <c r="R192" s="38">
        <v>10702</v>
      </c>
      <c r="S192" s="26">
        <f>R192/P192</f>
        <v>0.5945555555555555</v>
      </c>
      <c r="T192" s="26">
        <f>R192/Q192</f>
        <v>0.5945555555555555</v>
      </c>
      <c r="U192" s="33"/>
      <c r="V192" s="33"/>
      <c r="W192" s="33"/>
      <c r="X192" s="34"/>
      <c r="Y192" s="34"/>
    </row>
    <row r="193" spans="2:25" ht="23.25" x14ac:dyDescent="0.25">
      <c r="B193" s="19" t="s">
        <v>184</v>
      </c>
      <c r="C193" s="19" t="s">
        <v>185</v>
      </c>
      <c r="D193" s="20" t="s">
        <v>115</v>
      </c>
      <c r="E193" s="20" t="s">
        <v>116</v>
      </c>
      <c r="F193" s="20" t="s">
        <v>115</v>
      </c>
      <c r="G193" s="27" t="s">
        <v>182</v>
      </c>
      <c r="H193" s="28"/>
      <c r="I193" s="35" t="s">
        <v>183</v>
      </c>
      <c r="J193" s="27"/>
      <c r="K193" s="27"/>
      <c r="L193" s="27"/>
      <c r="M193" s="30"/>
      <c r="N193" s="30"/>
      <c r="O193" s="30"/>
      <c r="P193" s="30"/>
      <c r="Q193" s="30"/>
      <c r="R193" s="30"/>
      <c r="S193" s="32"/>
      <c r="T193" s="32"/>
      <c r="U193" s="24">
        <v>2076253.44</v>
      </c>
      <c r="V193" s="24">
        <v>3284283.44</v>
      </c>
      <c r="W193" s="24">
        <v>2302257.44</v>
      </c>
      <c r="X193" s="25">
        <f>+W193/U193</f>
        <v>1.1088518365079747</v>
      </c>
      <c r="Y193" s="25">
        <f>+W193/V193</f>
        <v>0.70099231143095253</v>
      </c>
    </row>
    <row r="194" spans="2:25" ht="15" x14ac:dyDescent="0.25">
      <c r="B194" s="19" t="s">
        <v>184</v>
      </c>
      <c r="C194" s="19" t="s">
        <v>185</v>
      </c>
      <c r="D194" s="20" t="s">
        <v>115</v>
      </c>
      <c r="E194" s="20" t="s">
        <v>116</v>
      </c>
      <c r="F194" s="20" t="s">
        <v>115</v>
      </c>
      <c r="G194" s="19" t="s">
        <v>182</v>
      </c>
      <c r="H194" s="20" t="s">
        <v>138</v>
      </c>
      <c r="I194" s="7" t="s">
        <v>269</v>
      </c>
      <c r="J194" s="21" t="s">
        <v>196</v>
      </c>
      <c r="K194" s="21" t="s">
        <v>186</v>
      </c>
      <c r="L194" s="21" t="s">
        <v>187</v>
      </c>
      <c r="M194" s="23" t="s">
        <v>191</v>
      </c>
      <c r="N194" s="19" t="s">
        <v>271</v>
      </c>
      <c r="O194" s="19" t="s">
        <v>194</v>
      </c>
      <c r="P194" s="38">
        <v>10000</v>
      </c>
      <c r="Q194" s="38">
        <v>10000</v>
      </c>
      <c r="R194" s="38">
        <v>2002</v>
      </c>
      <c r="S194" s="26">
        <f>R194/P194</f>
        <v>0.20019999999999999</v>
      </c>
      <c r="T194" s="26">
        <f>R194/Q194</f>
        <v>0.20019999999999999</v>
      </c>
      <c r="U194" s="23"/>
      <c r="V194" s="23"/>
      <c r="W194" s="23"/>
      <c r="X194" s="23"/>
      <c r="Y194" s="23"/>
    </row>
    <row r="195" spans="2:25" ht="15" x14ac:dyDescent="0.25">
      <c r="B195" s="19" t="s">
        <v>184</v>
      </c>
      <c r="C195" s="19" t="s">
        <v>185</v>
      </c>
      <c r="D195" s="20" t="s">
        <v>115</v>
      </c>
      <c r="E195" s="20" t="s">
        <v>116</v>
      </c>
      <c r="F195" s="20" t="s">
        <v>115</v>
      </c>
      <c r="G195" s="19" t="s">
        <v>182</v>
      </c>
      <c r="H195" s="20" t="s">
        <v>138</v>
      </c>
      <c r="I195" s="7" t="s">
        <v>416</v>
      </c>
      <c r="J195" s="21" t="s">
        <v>196</v>
      </c>
      <c r="K195" s="21" t="s">
        <v>186</v>
      </c>
      <c r="L195" s="21" t="s">
        <v>187</v>
      </c>
      <c r="M195" s="23" t="s">
        <v>191</v>
      </c>
      <c r="N195" s="19" t="s">
        <v>270</v>
      </c>
      <c r="O195" s="19" t="s">
        <v>194</v>
      </c>
      <c r="P195" s="38">
        <v>7</v>
      </c>
      <c r="Q195" s="38">
        <v>7</v>
      </c>
      <c r="R195" s="38">
        <v>3</v>
      </c>
      <c r="S195" s="26">
        <f>R195/P195</f>
        <v>0.42857142857142855</v>
      </c>
      <c r="T195" s="26">
        <f t="shared" ref="T195:T198" si="81">R195/Q195</f>
        <v>0.42857142857142855</v>
      </c>
      <c r="U195" s="23"/>
      <c r="V195" s="23"/>
      <c r="W195" s="23"/>
      <c r="X195" s="23"/>
      <c r="Y195" s="23"/>
    </row>
    <row r="196" spans="2:25" ht="15.75" x14ac:dyDescent="0.25">
      <c r="B196" s="19" t="s">
        <v>184</v>
      </c>
      <c r="C196" s="19" t="s">
        <v>185</v>
      </c>
      <c r="D196" s="20" t="s">
        <v>115</v>
      </c>
      <c r="E196" s="20" t="s">
        <v>116</v>
      </c>
      <c r="F196" s="20" t="s">
        <v>115</v>
      </c>
      <c r="G196" s="36"/>
      <c r="H196" s="20" t="s">
        <v>117</v>
      </c>
      <c r="I196" s="75" t="s">
        <v>323</v>
      </c>
      <c r="J196" s="21" t="s">
        <v>283</v>
      </c>
      <c r="K196" s="21" t="s">
        <v>186</v>
      </c>
      <c r="L196" s="21" t="s">
        <v>187</v>
      </c>
      <c r="M196" s="19" t="s">
        <v>329</v>
      </c>
      <c r="N196" s="19" t="s">
        <v>203</v>
      </c>
      <c r="O196" s="19" t="s">
        <v>194</v>
      </c>
      <c r="P196" s="23">
        <f>(10/10)*100</f>
        <v>100</v>
      </c>
      <c r="Q196" s="23">
        <f>(10/10)*100</f>
        <v>100</v>
      </c>
      <c r="R196" s="23">
        <f>(0/10)*100</f>
        <v>0</v>
      </c>
      <c r="S196" s="26">
        <f>R196/P196</f>
        <v>0</v>
      </c>
      <c r="T196" s="26">
        <f t="shared" si="81"/>
        <v>0</v>
      </c>
      <c r="U196" s="24">
        <f>+U197</f>
        <v>461675</v>
      </c>
      <c r="V196" s="24">
        <f>+V197</f>
        <v>461675</v>
      </c>
      <c r="W196" s="24">
        <f>+W197</f>
        <v>431675</v>
      </c>
      <c r="X196" s="25">
        <f>+W196/U196</f>
        <v>0.93501922347972055</v>
      </c>
      <c r="Y196" s="25">
        <f>+W196/V196</f>
        <v>0.93501922347972055</v>
      </c>
    </row>
    <row r="197" spans="2:25" ht="23.25" x14ac:dyDescent="0.25">
      <c r="B197" s="19" t="s">
        <v>184</v>
      </c>
      <c r="C197" s="19" t="s">
        <v>185</v>
      </c>
      <c r="D197" s="20" t="s">
        <v>115</v>
      </c>
      <c r="E197" s="20" t="s">
        <v>116</v>
      </c>
      <c r="F197" s="20" t="s">
        <v>115</v>
      </c>
      <c r="G197" s="27" t="s">
        <v>111</v>
      </c>
      <c r="H197" s="28"/>
      <c r="I197" s="35" t="s">
        <v>110</v>
      </c>
      <c r="J197" s="27"/>
      <c r="K197" s="27"/>
      <c r="L197" s="27"/>
      <c r="M197" s="30"/>
      <c r="N197" s="30"/>
      <c r="O197" s="30"/>
      <c r="P197" s="30"/>
      <c r="Q197" s="30"/>
      <c r="R197" s="30"/>
      <c r="S197" s="32"/>
      <c r="T197" s="32"/>
      <c r="U197" s="24">
        <v>461675</v>
      </c>
      <c r="V197" s="24">
        <v>461675</v>
      </c>
      <c r="W197" s="24">
        <v>431675</v>
      </c>
      <c r="X197" s="25">
        <f>+W197/U197</f>
        <v>0.93501922347972055</v>
      </c>
      <c r="Y197" s="25">
        <f>+W197/V197</f>
        <v>0.93501922347972055</v>
      </c>
    </row>
    <row r="198" spans="2:25" ht="15" x14ac:dyDescent="0.25">
      <c r="B198" s="19" t="s">
        <v>184</v>
      </c>
      <c r="C198" s="19" t="s">
        <v>185</v>
      </c>
      <c r="D198" s="20" t="s">
        <v>115</v>
      </c>
      <c r="E198" s="20" t="s">
        <v>116</v>
      </c>
      <c r="F198" s="20" t="s">
        <v>115</v>
      </c>
      <c r="G198" s="21"/>
      <c r="H198" s="20" t="s">
        <v>117</v>
      </c>
      <c r="I198" s="19" t="s">
        <v>318</v>
      </c>
      <c r="J198" s="21" t="s">
        <v>195</v>
      </c>
      <c r="K198" s="21" t="s">
        <v>186</v>
      </c>
      <c r="L198" s="21" t="s">
        <v>187</v>
      </c>
      <c r="M198" s="23" t="s">
        <v>191</v>
      </c>
      <c r="N198" s="23" t="s">
        <v>207</v>
      </c>
      <c r="O198" s="19" t="s">
        <v>194</v>
      </c>
      <c r="P198" s="23">
        <v>10</v>
      </c>
      <c r="Q198" s="23">
        <v>10</v>
      </c>
      <c r="R198" s="23">
        <v>2.5</v>
      </c>
      <c r="S198" s="26">
        <f>R198/P198</f>
        <v>0.25</v>
      </c>
      <c r="T198" s="26">
        <f t="shared" si="81"/>
        <v>0.25</v>
      </c>
      <c r="U198" s="33"/>
      <c r="V198" s="33"/>
      <c r="W198" s="33"/>
      <c r="X198" s="34"/>
      <c r="Y198" s="34"/>
    </row>
    <row r="199" spans="2:25" ht="15" x14ac:dyDescent="0.25">
      <c r="B199" s="19" t="s">
        <v>184</v>
      </c>
      <c r="C199" s="19" t="s">
        <v>185</v>
      </c>
      <c r="D199" s="20" t="s">
        <v>115</v>
      </c>
      <c r="E199" s="20" t="s">
        <v>116</v>
      </c>
      <c r="F199" s="20" t="s">
        <v>115</v>
      </c>
      <c r="G199" s="21" t="s">
        <v>111</v>
      </c>
      <c r="H199" s="20" t="s">
        <v>112</v>
      </c>
      <c r="I199" s="19" t="s">
        <v>206</v>
      </c>
      <c r="J199" s="21" t="s">
        <v>310</v>
      </c>
      <c r="K199" s="21" t="s">
        <v>186</v>
      </c>
      <c r="L199" s="21" t="s">
        <v>187</v>
      </c>
      <c r="M199" s="23" t="s">
        <v>191</v>
      </c>
      <c r="N199" s="23" t="s">
        <v>392</v>
      </c>
      <c r="O199" s="19" t="s">
        <v>194</v>
      </c>
      <c r="P199" s="23">
        <v>10</v>
      </c>
      <c r="Q199" s="23">
        <v>10</v>
      </c>
      <c r="R199" s="23">
        <v>17</v>
      </c>
      <c r="S199" s="26">
        <f>R199/P199</f>
        <v>1.7</v>
      </c>
      <c r="T199" s="26">
        <f>R199/Q199</f>
        <v>1.7</v>
      </c>
      <c r="U199" s="33"/>
      <c r="V199" s="33"/>
      <c r="W199" s="33"/>
      <c r="X199" s="34"/>
      <c r="Y199" s="34"/>
    </row>
    <row r="200" spans="2:25" x14ac:dyDescent="0.2">
      <c r="B200" s="59"/>
      <c r="C200" s="39"/>
      <c r="D200" s="40"/>
      <c r="E200" s="41"/>
      <c r="F200" s="41"/>
      <c r="G200" s="42"/>
      <c r="H200" s="43"/>
      <c r="I200" s="43"/>
      <c r="J200" s="44"/>
      <c r="K200" s="44"/>
      <c r="L200" s="44"/>
      <c r="M200" s="44"/>
      <c r="N200" s="44"/>
      <c r="O200" s="41"/>
      <c r="P200" s="45"/>
      <c r="Q200" s="45"/>
      <c r="R200" s="45"/>
      <c r="S200" s="45"/>
      <c r="T200" s="46"/>
      <c r="U200" s="16"/>
      <c r="V200" s="16"/>
      <c r="W200" s="16"/>
      <c r="X200" s="16"/>
      <c r="Y200" s="47"/>
    </row>
    <row r="201" spans="2:25" s="54" customFormat="1" x14ac:dyDescent="0.2">
      <c r="B201" s="60"/>
      <c r="C201" s="110" t="s">
        <v>77</v>
      </c>
      <c r="D201" s="111"/>
      <c r="E201" s="48"/>
      <c r="F201" s="48"/>
      <c r="G201" s="48"/>
      <c r="H201" s="48"/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9">
        <v>0</v>
      </c>
      <c r="Q201" s="50">
        <v>0</v>
      </c>
      <c r="R201" s="49">
        <v>0</v>
      </c>
      <c r="S201" s="51">
        <v>0</v>
      </c>
      <c r="T201" s="52">
        <v>0</v>
      </c>
      <c r="U201" s="53">
        <f>+U9</f>
        <v>204576659.47</v>
      </c>
      <c r="V201" s="53">
        <f>+V9</f>
        <v>399088481.89000005</v>
      </c>
      <c r="W201" s="53">
        <f>+W9</f>
        <v>130621204.45</v>
      </c>
      <c r="X201" s="52">
        <v>0</v>
      </c>
      <c r="Y201" s="52">
        <v>0</v>
      </c>
    </row>
    <row r="202" spans="2:25" x14ac:dyDescent="0.2">
      <c r="V202" s="56"/>
      <c r="W202" s="56"/>
    </row>
    <row r="203" spans="2:25" x14ac:dyDescent="0.2">
      <c r="B203" s="61" t="s">
        <v>73</v>
      </c>
      <c r="U203" s="56"/>
      <c r="V203" s="56"/>
      <c r="W203" s="56"/>
    </row>
    <row r="204" spans="2:25" x14ac:dyDescent="0.2">
      <c r="U204" s="67"/>
      <c r="V204" s="67"/>
      <c r="W204" s="67"/>
    </row>
    <row r="205" spans="2:25" x14ac:dyDescent="0.2">
      <c r="B205" s="45"/>
      <c r="C205" s="45"/>
      <c r="D205" s="45"/>
      <c r="E205" s="45"/>
      <c r="F205" s="45"/>
      <c r="G205" s="45"/>
      <c r="H205" s="16"/>
      <c r="I205" s="16"/>
      <c r="V205" s="67"/>
      <c r="W205" s="67"/>
    </row>
    <row r="206" spans="2:25" x14ac:dyDescent="0.2">
      <c r="C206" s="70" t="s">
        <v>108</v>
      </c>
      <c r="D206" s="70"/>
      <c r="H206" s="62"/>
      <c r="I206" s="62"/>
      <c r="J206" s="118" t="s">
        <v>358</v>
      </c>
      <c r="K206" s="118"/>
      <c r="L206" s="118"/>
      <c r="M206" s="118"/>
      <c r="N206" s="118"/>
      <c r="O206" s="118"/>
      <c r="W206" s="67"/>
    </row>
    <row r="207" spans="2:25" x14ac:dyDescent="0.2">
      <c r="C207" s="70" t="s">
        <v>333</v>
      </c>
      <c r="D207" s="70"/>
      <c r="J207" s="123" t="s">
        <v>281</v>
      </c>
      <c r="K207" s="123"/>
      <c r="L207" s="123"/>
      <c r="M207" s="123"/>
      <c r="N207" s="123"/>
      <c r="O207" s="123"/>
    </row>
  </sheetData>
  <mergeCells count="33">
    <mergeCell ref="E4:I4"/>
    <mergeCell ref="J207:O207"/>
    <mergeCell ref="B1:Y2"/>
    <mergeCell ref="B3:Y3"/>
    <mergeCell ref="N7:N8"/>
    <mergeCell ref="O7:O8"/>
    <mergeCell ref="P7:P8"/>
    <mergeCell ref="Q7:Q8"/>
    <mergeCell ref="R7:R8"/>
    <mergeCell ref="S7:T7"/>
    <mergeCell ref="H7:H8"/>
    <mergeCell ref="I7:I8"/>
    <mergeCell ref="J7:J8"/>
    <mergeCell ref="K7:K8"/>
    <mergeCell ref="P6:T6"/>
    <mergeCell ref="U6:Y6"/>
    <mergeCell ref="U7:U8"/>
    <mergeCell ref="J206:O206"/>
    <mergeCell ref="W7:W8"/>
    <mergeCell ref="X7:Y7"/>
    <mergeCell ref="V7:V8"/>
    <mergeCell ref="M7:M8"/>
    <mergeCell ref="B6:C6"/>
    <mergeCell ref="D6:H6"/>
    <mergeCell ref="I6:O6"/>
    <mergeCell ref="C201:D201"/>
    <mergeCell ref="B7:B8"/>
    <mergeCell ref="C7:C8"/>
    <mergeCell ref="D7:D8"/>
    <mergeCell ref="E7:E8"/>
    <mergeCell ref="F7:F8"/>
    <mergeCell ref="G7:G8"/>
    <mergeCell ref="L7:L8"/>
  </mergeCells>
  <dataValidations disablePrompts="1" count="16">
    <dataValidation allowBlank="1" showInputMessage="1" showErrorMessage="1" prompt="Señalar la dimensión bajo la cual se mide el objetivo. Ej: eficiencia, eficacia, economía, calidad." sqref="L7:L8"/>
    <dataValidation allowBlank="1" showInputMessage="1" showErrorMessage="1" prompt="Se refiere a la expresión matemática del indicador. Determina la forma en que se relacionan las variables." sqref="O7:O8"/>
    <dataValidation allowBlank="1" showInputMessage="1" showErrorMessage="1" prompt="Hace referencia a la determinación concreta de la unidad de medición en que se quiere expresar el resultado del indicador. Ej: porcentaje, becas otorgadas, etc." sqref="N7:N8"/>
    <dataValidation allowBlank="1" showInputMessage="1" showErrorMessage="1" prompt="Hace referencia a la periodicidad en el tiempo con que se realiza la medición del indicador." sqref="M7:M8"/>
    <dataValidation allowBlank="1" showInputMessage="1" showErrorMessage="1" prompt="Indicar si el indicador es estratégico o de gestión." sqref="K7:K8"/>
    <dataValidation allowBlank="1" showInputMessage="1" showErrorMessage="1" prompt="Señalar el nivel de objetivos de la MIR con el que se relaciona el indicador.  Ej: Actividad, componente, propósito, fin." sqref="J7:J8"/>
    <dataValidation allowBlank="1" showInputMessage="1" showErrorMessage="1" prompt="La expresión que identifica al indicador y que manifiesta lo que se desea medir con él." sqref="I7:I8"/>
    <dataValidation allowBlank="1" showInputMessage="1" showErrorMessage="1" prompt="Unidad responsable del programa." sqref="H7:H8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7:G8"/>
    <dataValidation allowBlank="1" showInputMessage="1" showErrorMessage="1" prompt="Señalar el código de la subfunción de acuerdo a la clasificación funcional del gasto publicada en el DOF el 27 de diciembre de 2010." sqref="F7:F8"/>
    <dataValidation allowBlank="1" showInputMessage="1" showErrorMessage="1" prompt="Señalarel código de la función de acuerdo a la clasificación funcional del gasto publicada en el DOF el 27 de diciembre de 2010." sqref="E7:E8"/>
    <dataValidation allowBlank="1" showInputMessage="1" showErrorMessage="1" prompt="Señalar el código de la finalidad de acuerdo a la clasificación funcional del gasto publicada en el DOF el 27 de diciembre de 2010." sqref="D7:D8"/>
    <dataValidation allowBlank="1" showInputMessage="1" showErrorMessage="1" prompt="Señalar la estrategia transversal a la que se encuentra alineada el programa." sqref="C7:C8"/>
    <dataValidation allowBlank="1" showInputMessage="1" showErrorMessage="1" prompt="Señalar el eje al que se encuentra alineado el programa." sqref="B7:B8"/>
    <dataValidation allowBlank="1" showInputMessage="1" showErrorMessage="1" prompt="Valor absoluto y relativo que registre el gasto con relación a la meta anual." sqref="U6:Y6"/>
    <dataValidation allowBlank="1" showInputMessage="1" showErrorMessage="1" prompt="Nivel cuantificable anual de las metas aprobadas y modificadas." sqref="P6:T6"/>
  </dataValidations>
  <pageMargins left="0.23622047244094491" right="0.31496062992125984" top="3.937007874015748E-2" bottom="0.35433070866141736" header="0.31496062992125984" footer="0.31496062992125984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IR</vt:lpstr>
      <vt:lpstr>IR!Área_de_impresión</vt:lpstr>
      <vt:lpstr>IR!Títulos_a_imprimir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2018-04-17T13:31:40Z</cp:lastPrinted>
  <dcterms:created xsi:type="dcterms:W3CDTF">2014-01-27T16:27:43Z</dcterms:created>
  <dcterms:modified xsi:type="dcterms:W3CDTF">2018-07-13T19:49:17Z</dcterms:modified>
</cp:coreProperties>
</file>