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C:\Users\IECG Presupuesto\Desktop\Hcastellanos\hhugo\Año 2022\Estados Financieros\3er Tirmestre\Estados pagina\Información Programática\3er.Trimestre 22\"/>
    </mc:Choice>
  </mc:AlternateContent>
  <xr:revisionPtr revIDLastSave="0" documentId="13_ncr:1_{A68375E6-B9DC-4E2A-ADCF-5A7E437E9F6F}" xr6:coauthVersionLast="47" xr6:coauthVersionMax="47" xr10:uidLastSave="{00000000-0000-0000-0000-000000000000}"/>
  <bookViews>
    <workbookView xWindow="-120" yWindow="-120" windowWidth="29040" windowHeight="15720" tabRatio="821" firstSheet="1" activeTab="1" xr2:uid="{00000000-000D-0000-FFFF-FFFF00000000}"/>
  </bookViews>
  <sheets>
    <sheet name="PT_ESF_ECSF" sheetId="3" state="hidden" r:id="rId1"/>
    <sheet name="IR" sheetId="35" r:id="rId2"/>
  </sheets>
  <definedNames>
    <definedName name="_xlnm.Print_Area" localSheetId="1">IR!$A$1:$AC$178</definedName>
    <definedName name="_xlnm.Print_Titles" localSheetId="1">IR!$1:$2</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179" i="35" l="1"/>
  <c r="U179" i="35"/>
  <c r="AC178" i="35"/>
  <c r="AB178" i="35"/>
  <c r="V178" i="35"/>
  <c r="U178" i="35"/>
  <c r="V177" i="35"/>
  <c r="U177" i="35"/>
  <c r="AC176" i="35"/>
  <c r="AB176" i="35"/>
  <c r="V176" i="35"/>
  <c r="U176" i="35"/>
  <c r="V175" i="35"/>
  <c r="U175" i="35"/>
  <c r="AC174" i="35"/>
  <c r="AB174" i="35"/>
  <c r="V174" i="35"/>
  <c r="U174" i="35"/>
  <c r="AC173" i="35"/>
  <c r="AB173" i="35"/>
  <c r="V173" i="35"/>
  <c r="U173" i="35"/>
  <c r="V172" i="35"/>
  <c r="U172" i="35"/>
  <c r="AC171" i="35"/>
  <c r="AB171" i="35"/>
  <c r="V171" i="35"/>
  <c r="U171" i="35"/>
  <c r="V170" i="35"/>
  <c r="U170" i="35"/>
  <c r="AC169" i="35"/>
  <c r="AB169" i="35"/>
  <c r="V169" i="35"/>
  <c r="U169" i="35"/>
  <c r="Z168" i="35"/>
  <c r="AC168" i="35"/>
  <c r="V168" i="35"/>
  <c r="V167" i="35"/>
  <c r="V166" i="35"/>
  <c r="V165" i="35"/>
  <c r="V164" i="35"/>
  <c r="AC163" i="35"/>
  <c r="V163" i="35"/>
  <c r="V162" i="35"/>
  <c r="V161" i="35"/>
  <c r="V160" i="35"/>
  <c r="V159" i="35"/>
  <c r="V158" i="35"/>
  <c r="AC157" i="35"/>
  <c r="V157" i="35"/>
  <c r="AC156" i="35"/>
  <c r="U156" i="35"/>
  <c r="V156" i="35"/>
  <c r="AC155" i="35"/>
  <c r="AB155" i="35"/>
  <c r="V155" i="35"/>
  <c r="AC154" i="35"/>
  <c r="AB154" i="35"/>
  <c r="V154" i="35"/>
  <c r="AC153" i="35"/>
  <c r="V153" i="35"/>
  <c r="V152" i="35"/>
  <c r="V151" i="35"/>
  <c r="U151" i="35"/>
  <c r="V150" i="35"/>
  <c r="AC149" i="35"/>
  <c r="AB149" i="35"/>
  <c r="V149" i="35"/>
  <c r="AC148" i="35"/>
  <c r="AB148" i="35"/>
  <c r="V148" i="35"/>
  <c r="AC147" i="35"/>
  <c r="AB147" i="35"/>
  <c r="V147" i="35"/>
  <c r="AB146" i="35"/>
  <c r="V146" i="35"/>
  <c r="AC145" i="35"/>
  <c r="AB145" i="35"/>
  <c r="V145" i="35"/>
  <c r="V144" i="35"/>
  <c r="V143" i="35"/>
  <c r="V142" i="35"/>
  <c r="AC141" i="35"/>
  <c r="V141" i="35"/>
  <c r="V140" i="35"/>
  <c r="V139" i="35"/>
  <c r="AC138" i="35"/>
  <c r="V138" i="35"/>
  <c r="V137" i="35"/>
  <c r="V136" i="35"/>
  <c r="V135" i="35"/>
  <c r="AC134" i="35"/>
  <c r="AB134" i="35"/>
  <c r="V134" i="35"/>
  <c r="V133" i="35"/>
  <c r="U133" i="35"/>
  <c r="V132" i="35"/>
  <c r="U132" i="35"/>
  <c r="V131" i="35"/>
  <c r="U131" i="35"/>
  <c r="AC130" i="35"/>
  <c r="AB130" i="35"/>
  <c r="V130" i="35"/>
  <c r="U130" i="35"/>
  <c r="V129" i="35"/>
  <c r="V128" i="35"/>
  <c r="AC127" i="35"/>
  <c r="V127" i="35"/>
  <c r="AC126" i="35"/>
  <c r="V126" i="35"/>
  <c r="V125" i="35"/>
  <c r="U125" i="35"/>
  <c r="V124" i="35"/>
  <c r="U124" i="35"/>
  <c r="V123" i="35"/>
  <c r="U123" i="35"/>
  <c r="V122" i="35"/>
  <c r="U122" i="35"/>
  <c r="AC121" i="35"/>
  <c r="AB121" i="35"/>
  <c r="V121" i="35"/>
  <c r="U121" i="35"/>
  <c r="V119" i="35"/>
  <c r="U119" i="35"/>
  <c r="V118" i="35"/>
  <c r="U118" i="35"/>
  <c r="V117" i="35"/>
  <c r="U117" i="35"/>
  <c r="V116" i="35"/>
  <c r="U116" i="35"/>
  <c r="V115" i="35"/>
  <c r="U115" i="35"/>
  <c r="AC114" i="35"/>
  <c r="AB114" i="35"/>
  <c r="V114" i="35"/>
  <c r="U114" i="35"/>
  <c r="V113" i="35"/>
  <c r="U113" i="35"/>
  <c r="V112" i="35"/>
  <c r="U112" i="35"/>
  <c r="V111" i="35"/>
  <c r="U111" i="35"/>
  <c r="V110" i="35"/>
  <c r="U110" i="35"/>
  <c r="V109" i="35"/>
  <c r="U109" i="35"/>
  <c r="AC108" i="35"/>
  <c r="AB108" i="35"/>
  <c r="V108" i="35"/>
  <c r="U108" i="35"/>
  <c r="V107" i="35"/>
  <c r="U107" i="35"/>
  <c r="V106" i="35"/>
  <c r="U106" i="35"/>
  <c r="AC105" i="35"/>
  <c r="AB105" i="35"/>
  <c r="V105" i="35"/>
  <c r="U105" i="35"/>
  <c r="V104" i="35"/>
  <c r="U104" i="35"/>
  <c r="V103" i="35"/>
  <c r="U103" i="35"/>
  <c r="AC102" i="35"/>
  <c r="AB102" i="35"/>
  <c r="V102" i="35"/>
  <c r="U102" i="35"/>
  <c r="V101" i="35"/>
  <c r="V100" i="35"/>
  <c r="U100" i="35"/>
  <c r="V99" i="35"/>
  <c r="U99" i="35"/>
  <c r="AC98" i="35"/>
  <c r="AB98" i="35"/>
  <c r="V98" i="35"/>
  <c r="U98" i="35"/>
  <c r="V97" i="35"/>
  <c r="U97" i="35"/>
  <c r="V96" i="35"/>
  <c r="U96" i="35"/>
  <c r="AC95" i="35"/>
  <c r="AB95" i="35"/>
  <c r="V95" i="35"/>
  <c r="U95" i="35"/>
  <c r="V94" i="35"/>
  <c r="U94" i="35"/>
  <c r="V93" i="35"/>
  <c r="U93" i="35"/>
  <c r="AC92" i="35"/>
  <c r="AB92" i="35"/>
  <c r="V92" i="35"/>
  <c r="U92" i="35"/>
  <c r="V91" i="35"/>
  <c r="U91" i="35"/>
  <c r="V90" i="35"/>
  <c r="U90" i="35"/>
  <c r="V89" i="35"/>
  <c r="U89" i="35"/>
  <c r="V88" i="35"/>
  <c r="U88" i="35"/>
  <c r="V87" i="35"/>
  <c r="U87" i="35"/>
  <c r="V86" i="35"/>
  <c r="U86" i="35"/>
  <c r="V85" i="35"/>
  <c r="U85" i="35"/>
  <c r="V84" i="35"/>
  <c r="U84" i="35"/>
  <c r="AC83" i="35"/>
  <c r="AB83" i="35"/>
  <c r="V83" i="35"/>
  <c r="U83" i="35"/>
  <c r="V82" i="35"/>
  <c r="U82" i="35"/>
  <c r="V81" i="35"/>
  <c r="U81" i="35"/>
  <c r="AC80" i="35"/>
  <c r="AB80" i="35"/>
  <c r="V80" i="35"/>
  <c r="U80" i="35"/>
  <c r="V79" i="35"/>
  <c r="U79" i="35"/>
  <c r="V78" i="35"/>
  <c r="U78" i="35"/>
  <c r="V77" i="35"/>
  <c r="U77" i="35"/>
  <c r="V76" i="35"/>
  <c r="U76" i="35"/>
  <c r="V75" i="35"/>
  <c r="U75" i="35"/>
  <c r="V74" i="35"/>
  <c r="U74" i="35"/>
  <c r="V73" i="35"/>
  <c r="U73" i="35"/>
  <c r="V72" i="35"/>
  <c r="U72" i="35"/>
  <c r="V71" i="35"/>
  <c r="U71" i="35"/>
  <c r="V70" i="35"/>
  <c r="U70" i="35"/>
  <c r="V69" i="35"/>
  <c r="U69" i="35"/>
  <c r="AC68" i="35"/>
  <c r="AB68" i="35"/>
  <c r="V68" i="35"/>
  <c r="U68" i="35"/>
  <c r="V67" i="35"/>
  <c r="U67" i="35"/>
  <c r="V65" i="35"/>
  <c r="U65" i="35"/>
  <c r="AC64" i="35"/>
  <c r="AB64" i="35"/>
  <c r="V64" i="35"/>
  <c r="U64" i="35"/>
  <c r="V63" i="35"/>
  <c r="U63" i="35"/>
  <c r="V62" i="35"/>
  <c r="U62" i="35"/>
  <c r="AC61" i="35"/>
  <c r="AB61" i="35"/>
  <c r="V61" i="35"/>
  <c r="U61" i="35"/>
  <c r="V60" i="35"/>
  <c r="U60" i="35"/>
  <c r="V59" i="35"/>
  <c r="U59" i="35"/>
  <c r="V58" i="35"/>
  <c r="U58" i="35"/>
  <c r="AC57" i="35"/>
  <c r="AB57" i="35"/>
  <c r="V57" i="35"/>
  <c r="U57" i="35"/>
  <c r="V56" i="35"/>
  <c r="U56" i="35"/>
  <c r="V55" i="35"/>
  <c r="U55" i="35"/>
  <c r="V54" i="35"/>
  <c r="U54" i="35"/>
  <c r="V53" i="35"/>
  <c r="U53" i="35"/>
  <c r="AC52" i="35"/>
  <c r="AB52" i="35"/>
  <c r="V52" i="35"/>
  <c r="U52" i="35"/>
  <c r="V51" i="35"/>
  <c r="U51" i="35"/>
  <c r="V50" i="35"/>
  <c r="U50" i="35"/>
  <c r="V49" i="35"/>
  <c r="U49" i="35"/>
  <c r="AC48" i="35"/>
  <c r="AB48" i="35"/>
  <c r="V48" i="35"/>
  <c r="U48" i="35"/>
  <c r="V47" i="35"/>
  <c r="U47" i="35"/>
  <c r="V46" i="35"/>
  <c r="U46" i="35"/>
  <c r="V45" i="35"/>
  <c r="U45" i="35"/>
  <c r="V44" i="35"/>
  <c r="U44" i="35"/>
  <c r="V43" i="35"/>
  <c r="U43" i="35"/>
  <c r="V42" i="35"/>
  <c r="U42" i="35"/>
  <c r="V41" i="35"/>
  <c r="U41" i="35"/>
  <c r="V40" i="35"/>
  <c r="U40" i="35"/>
  <c r="V39" i="35"/>
  <c r="U39" i="35"/>
  <c r="V38" i="35"/>
  <c r="U38" i="35"/>
  <c r="V37" i="35"/>
  <c r="U37" i="35"/>
  <c r="V36" i="35"/>
  <c r="U36" i="35"/>
  <c r="V35" i="35"/>
  <c r="U35" i="35"/>
  <c r="V34" i="35"/>
  <c r="U34" i="35"/>
  <c r="V33" i="35"/>
  <c r="U33" i="35"/>
  <c r="V32" i="35"/>
  <c r="U32" i="35"/>
  <c r="V31" i="35"/>
  <c r="U31" i="35"/>
  <c r="V30" i="35"/>
  <c r="U30" i="35"/>
  <c r="T29" i="35"/>
  <c r="S29" i="35"/>
  <c r="V29" i="35"/>
  <c r="R29" i="35"/>
  <c r="U29" i="35"/>
  <c r="S28" i="35"/>
  <c r="V28" i="35"/>
  <c r="R28" i="35"/>
  <c r="U28" i="35"/>
  <c r="S27" i="35"/>
  <c r="V27" i="35"/>
  <c r="R27" i="35"/>
  <c r="U27" i="35"/>
  <c r="S26" i="35"/>
  <c r="V26" i="35"/>
  <c r="R26" i="35"/>
  <c r="U26" i="35"/>
  <c r="T25" i="35"/>
  <c r="S25" i="35"/>
  <c r="V25" i="35"/>
  <c r="R25" i="35"/>
  <c r="U25" i="35"/>
  <c r="T24" i="35"/>
  <c r="S24" i="35"/>
  <c r="V24" i="35"/>
  <c r="R24" i="35"/>
  <c r="U24" i="35"/>
  <c r="T23" i="35"/>
  <c r="S23" i="35"/>
  <c r="V23" i="35"/>
  <c r="R23" i="35"/>
  <c r="U23" i="35"/>
  <c r="S22" i="35"/>
  <c r="V22" i="35"/>
  <c r="R22" i="35"/>
  <c r="U22" i="35"/>
  <c r="S21" i="35"/>
  <c r="V21" i="35"/>
  <c r="R21" i="35"/>
  <c r="U21" i="35"/>
  <c r="T20" i="35"/>
  <c r="S20" i="35"/>
  <c r="V20" i="35"/>
  <c r="R20" i="35"/>
  <c r="U20" i="35"/>
  <c r="S19" i="35"/>
  <c r="V19" i="35"/>
  <c r="R19" i="35"/>
  <c r="U19" i="35"/>
  <c r="T18" i="35"/>
  <c r="S18" i="35"/>
  <c r="V18" i="35"/>
  <c r="R18" i="35"/>
  <c r="U18" i="35"/>
  <c r="S17" i="35"/>
  <c r="V17" i="35"/>
  <c r="R17" i="35"/>
  <c r="U17" i="35"/>
  <c r="S16" i="35"/>
  <c r="V16" i="35"/>
  <c r="R16" i="35"/>
  <c r="U16" i="35"/>
  <c r="S15" i="35"/>
  <c r="V15" i="35"/>
  <c r="R15" i="35"/>
  <c r="U15" i="35"/>
  <c r="T14" i="35"/>
  <c r="S14" i="35"/>
  <c r="V14" i="35"/>
  <c r="R14" i="35"/>
  <c r="U14" i="35"/>
  <c r="T13" i="35"/>
  <c r="S13" i="35"/>
  <c r="V13" i="35"/>
  <c r="R13" i="35"/>
  <c r="U13" i="35"/>
  <c r="T12" i="35"/>
  <c r="S12" i="35"/>
  <c r="V12" i="35"/>
  <c r="R12" i="35"/>
  <c r="U12" i="35"/>
  <c r="S11" i="35"/>
  <c r="V11" i="35"/>
  <c r="R11" i="35"/>
  <c r="U11" i="35"/>
  <c r="S10" i="35"/>
  <c r="V10" i="35"/>
  <c r="R10" i="35"/>
  <c r="U10" i="35"/>
  <c r="T9" i="35"/>
  <c r="S9" i="35"/>
  <c r="V9" i="35"/>
  <c r="R9" i="35"/>
  <c r="U9" i="35"/>
  <c r="S8" i="35"/>
  <c r="V8" i="35"/>
  <c r="R8" i="35"/>
  <c r="U8" i="35"/>
  <c r="S7" i="35"/>
  <c r="V7" i="35"/>
  <c r="R7" i="35"/>
  <c r="U7" i="35"/>
  <c r="S6" i="35"/>
  <c r="V6" i="35"/>
  <c r="R6" i="35"/>
  <c r="U6" i="35"/>
  <c r="S5" i="35"/>
  <c r="V5" i="35"/>
  <c r="R5" i="35"/>
  <c r="U5" i="35"/>
  <c r="AA4" i="35"/>
  <c r="Z4" i="35"/>
  <c r="AC4" i="35"/>
  <c r="Y4" i="35"/>
  <c r="AB4" i="35"/>
  <c r="S4" i="35"/>
  <c r="V4" i="35"/>
  <c r="R4" i="35"/>
  <c r="U4" i="35"/>
  <c r="T3" i="35"/>
  <c r="S3" i="35"/>
  <c r="V3" i="35"/>
  <c r="R3" i="35"/>
  <c r="U3" i="35"/>
  <c r="E148" i="3"/>
  <c r="E120" i="3"/>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E166" i="3"/>
  <c r="E161" i="3"/>
  <c r="E162" i="3"/>
  <c r="E213" i="3"/>
  <c r="E207" i="3"/>
  <c r="E156" i="3"/>
  <c r="E199" i="3"/>
  <c r="E150" i="3"/>
  <c r="E202" i="3"/>
  <c r="E203" i="3"/>
  <c r="E190" i="3"/>
  <c r="E142" i="3"/>
  <c r="E193" i="3"/>
  <c r="E194" i="3"/>
  <c r="E195" i="3"/>
  <c r="E146" i="3"/>
  <c r="E212" i="3"/>
  <c r="E164" i="3"/>
  <c r="E130" i="3"/>
  <c r="E181" i="3"/>
  <c r="E182" i="3"/>
  <c r="E133" i="3"/>
  <c r="E184" i="3"/>
  <c r="E135" i="3"/>
  <c r="E186" i="3"/>
  <c r="E178" i="3"/>
  <c r="E172" i="3"/>
  <c r="E123" i="3"/>
  <c r="E124" i="3"/>
  <c r="E125" i="3"/>
  <c r="E176" i="3"/>
  <c r="E105" i="3"/>
  <c r="E53" i="3"/>
  <c r="E95" i="3"/>
  <c r="E43" i="3"/>
  <c r="E24" i="3"/>
  <c r="E93" i="3"/>
  <c r="E86" i="3"/>
  <c r="E34" i="3"/>
  <c r="E66" i="3"/>
  <c r="E14" i="3"/>
  <c r="E134" i="3"/>
  <c r="E163" i="3"/>
  <c r="E180" i="3"/>
  <c r="E192" i="3"/>
  <c r="E157" i="3"/>
  <c r="E131" i="3"/>
  <c r="E206" i="3"/>
  <c r="E189" i="3"/>
  <c r="E136" i="3"/>
  <c r="E198" i="3"/>
  <c r="E149" i="3"/>
  <c r="E141" i="3"/>
  <c r="E158" i="3"/>
  <c r="E77" i="3"/>
  <c r="E94" i="3"/>
  <c r="E170" i="3"/>
  <c r="E25" i="3"/>
  <c r="E76" i="3"/>
  <c r="E211" i="3"/>
  <c r="E41" i="3"/>
  <c r="E147" i="3"/>
  <c r="E174" i="3"/>
  <c r="E100" i="3"/>
  <c r="E216" i="3"/>
  <c r="E99" i="3"/>
  <c r="E42" i="3"/>
  <c r="E48" i="3"/>
  <c r="E210" i="3"/>
  <c r="E108" i="3"/>
  <c r="E47" i="3"/>
  <c r="E109" i="3"/>
  <c r="E56" i="3"/>
  <c r="E57" i="3"/>
  <c r="E126" i="3"/>
  <c r="E119" i="3"/>
  <c r="E138" i="3"/>
  <c r="E196" i="3"/>
  <c r="E132" i="3"/>
  <c r="E200" i="3"/>
  <c r="E127" i="3"/>
  <c r="E183" i="3"/>
  <c r="E152" i="3"/>
  <c r="E128" i="3"/>
  <c r="E165" i="3"/>
  <c r="E155" i="3"/>
  <c r="E144" i="3"/>
  <c r="E167" i="3"/>
  <c r="E185" i="3"/>
  <c r="E140" i="3"/>
  <c r="E121" i="3"/>
  <c r="E143" i="3"/>
  <c r="E118" i="3"/>
  <c r="E129" i="3"/>
  <c r="E145" i="3"/>
  <c r="E153" i="3"/>
  <c r="E122" i="3"/>
  <c r="E159" i="3"/>
  <c r="E160" i="3"/>
  <c r="E175" i="3"/>
  <c r="E151" i="3"/>
  <c r="E171" i="3"/>
  <c r="E214" i="3"/>
  <c r="E209" i="3"/>
  <c r="E179" i="3"/>
  <c r="E177" i="3"/>
  <c r="E191" i="3"/>
  <c r="E201" i="3"/>
  <c r="E197" i="3"/>
  <c r="E208" i="3"/>
  <c r="E217" i="3"/>
  <c r="E215" i="3"/>
  <c r="E173" i="3"/>
  <c r="E137" i="3"/>
  <c r="E154" i="3"/>
  <c r="E205" i="3"/>
  <c r="E204" i="3"/>
  <c r="E188" i="3"/>
  <c r="E187" i="3"/>
  <c r="E169" i="3"/>
  <c r="E168" i="3"/>
</calcChain>
</file>

<file path=xl/sharedStrings.xml><?xml version="1.0" encoding="utf-8"?>
<sst xmlns="http://schemas.openxmlformats.org/spreadsheetml/2006/main" count="3370" uniqueCount="743">
  <si>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</si>
  <si>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</si>
  <si>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</si>
  <si>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</si>
  <si>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</si>
  <si>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</si>
  <si>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</si>
  <si>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</si>
  <si>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</si>
  <si>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</si>
  <si>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</si>
  <si>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</si>
  <si>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</si>
  <si>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</si>
  <si>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</si>
  <si>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</si>
  <si>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</si>
  <si>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</si>
  <si>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</si>
  <si>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</si>
  <si>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</si>
  <si>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</si>
  <si>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</si>
  <si>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</si>
  <si>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</si>
  <si>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</si>
  <si>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</si>
  <si>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</si>
  <si>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</si>
  <si>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</si>
  <si>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</si>
  <si>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</si>
  <si>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</si>
  <si>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</si>
  <si>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</si>
  <si>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</si>
  <si>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</si>
  <si>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</si>
  <si>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</si>
  <si>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</si>
  <si>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</si>
  <si>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</si>
  <si>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</si>
  <si>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</si>
  <si>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</si>
  <si>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</si>
  <si>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</si>
  <si>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</si>
  <si>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</si>
  <si>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</si>
  <si>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</si>
  <si>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</si>
  <si>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</si>
  <si>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</si>
  <si>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</si>
  <si>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</si>
  <si>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</si>
  <si>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</si>
  <si>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</si>
  <si>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</si>
  <si>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</si>
  <si>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</si>
  <si>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</si>
  <si>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</si>
  <si>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</si>
  <si>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</si>
  <si>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</si>
  <si>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</si>
  <si>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</si>
  <si>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</si>
  <si>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</si>
  <si>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</si>
  <si>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</si>
  <si>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PP</t>
  </si>
  <si>
    <t>Frecuencia de Medición</t>
  </si>
  <si>
    <t>Número</t>
  </si>
  <si>
    <t>Curso realizado</t>
  </si>
  <si>
    <t>Cursos y talleres realizados</t>
  </si>
  <si>
    <t>Actividades realizadas</t>
  </si>
  <si>
    <t>Presentaciones realizadas</t>
  </si>
  <si>
    <t>Exposiciones temporales en los museos realizadas</t>
  </si>
  <si>
    <t>Talleres impartidos</t>
  </si>
  <si>
    <t>Exposiciones temporales realizadas</t>
  </si>
  <si>
    <t>Contratos realizados</t>
  </si>
  <si>
    <t>Concursos realizados</t>
  </si>
  <si>
    <t>Curso o Taller realizado</t>
  </si>
  <si>
    <t>Campañas de difusión logradas</t>
  </si>
  <si>
    <t>Intervenciones realizadas</t>
  </si>
  <si>
    <t>Alumnos capacitados</t>
  </si>
  <si>
    <t>Porcentaje de actividades culturales dirigidas a migrantes guanajuatenses en EE.UU.</t>
  </si>
  <si>
    <t>Porcentaje de libros vendidos de labor editorial</t>
  </si>
  <si>
    <t>Porcentaje de actividades de fomento a la lectura realizadas</t>
  </si>
  <si>
    <t>Porcentaje de creadores de arte, cultura popular y artistas urbanos apoyados</t>
  </si>
  <si>
    <t>Porcentaje de intervenciones a inmuebles catalogados</t>
  </si>
  <si>
    <t>Porcentaje de sitios arqueológicos intervenidos</t>
  </si>
  <si>
    <t>Porcentaje de espacios culturales intervenidos</t>
  </si>
  <si>
    <t>Equipos de apoyo de Gobierno del Estado coordinados para las actividades operativas y de logística encaminadas a la realización del festival</t>
  </si>
  <si>
    <t>Proyectos artísticos de Guanajuato seleccionados en la programación oficial del FIC</t>
  </si>
  <si>
    <t>Equipos de apoyo coordinados</t>
  </si>
  <si>
    <t>Proyectos artísticos seleccionados</t>
  </si>
  <si>
    <t>Exposiciones permanentes realizadas</t>
  </si>
  <si>
    <t>Pagos de Nómina Realizados</t>
  </si>
  <si>
    <t>transportes realizados</t>
  </si>
  <si>
    <t>Solicitudes atendidas</t>
  </si>
  <si>
    <t>Tasa de prevalencia delictiva por cada cien mil habitantes de 18 años y más</t>
  </si>
  <si>
    <t>Convenios en materia Jurídica realizados</t>
  </si>
  <si>
    <t>Actividades de difusión artística realizadas</t>
  </si>
  <si>
    <t>Espectáculos Culturales y artísticos convenidos</t>
  </si>
  <si>
    <t>A/B</t>
  </si>
  <si>
    <t>Asistencias realizadas</t>
  </si>
  <si>
    <t>Contratos por arrendamiento del Teatro Cervantes, Juarez y Teatro de la Ciudad de Purísima.</t>
  </si>
  <si>
    <t>Mantenimiento realizado</t>
  </si>
  <si>
    <t>Estadísticas elaboradas.</t>
  </si>
  <si>
    <t>Presentaciones de actividades culturales, especialmente para niños, cuentacuentos, títeres, teatro infantil, entre otros</t>
  </si>
  <si>
    <t>Talleres para niños y jóvenes de: dibujo, pintura, madonnari, cartonería, mascaras, entre otros.</t>
  </si>
  <si>
    <t>Eventos culturales realizados de: conferencias, presentaciones de libros, audiovisuales, visitas guiadas, otros.</t>
  </si>
  <si>
    <t>Eventos culturales realizados</t>
  </si>
  <si>
    <t>Ferias de libros en las que se participa</t>
  </si>
  <si>
    <t>Vinculación de los escritores guanajuatenses, resultantes de los programas de formación con el mercado editorial</t>
  </si>
  <si>
    <t>Libros publicados por autores, producto de programas de formación</t>
  </si>
  <si>
    <t>Publicación de catálogos de exposiciones temporales realizadas en los museos del IECG</t>
  </si>
  <si>
    <t>Catálogos impresos</t>
  </si>
  <si>
    <t>Cursos y talleres realizados.</t>
  </si>
  <si>
    <t>Bibliotecas atendidas.</t>
  </si>
  <si>
    <t>Programas realizados.</t>
  </si>
  <si>
    <t>Plataforma digital de difusión cultural de materiales referentes al arte y cultura del estado de Guanajuato para alumnos y maestros de nivel básico</t>
  </si>
  <si>
    <t>Tasa de variación de actividades artísticas y culturales con enfoque intercultural e incluyente, realizadas para el disfrute de la población guanajuatense.</t>
  </si>
  <si>
    <t>(A/B-1)*100</t>
  </si>
  <si>
    <t>A/B*100</t>
  </si>
  <si>
    <t>Campañas de difusión  institucional realizadas</t>
  </si>
  <si>
    <t>0.0001</t>
  </si>
  <si>
    <t>18</t>
  </si>
  <si>
    <t>Revisiones realizadas.</t>
  </si>
  <si>
    <t>4</t>
  </si>
  <si>
    <t>Auditorías Realizadas.</t>
  </si>
  <si>
    <t>3</t>
  </si>
  <si>
    <t>Verificaciones realizadas.</t>
  </si>
  <si>
    <t>1</t>
  </si>
  <si>
    <t>Capacitación en pedagogía de las artes, técnicas artísticas y fomento a la lectura, dirigida a docentes.</t>
  </si>
  <si>
    <t>Programa de capacitación realizado.</t>
  </si>
  <si>
    <t>Actividades  de manera presencial y virtual realizadas</t>
  </si>
  <si>
    <t>70</t>
  </si>
  <si>
    <t>Personas capacitadas</t>
  </si>
  <si>
    <t>Conciertos realizados</t>
  </si>
  <si>
    <t>Tasa de variación anual de esquemas de formación, investigación, experimentación, desarrollo artístico y cultural.</t>
  </si>
  <si>
    <t>Audiciones realizadas</t>
  </si>
  <si>
    <t>Diplomado para la difusión del patrimonio de la entidad.</t>
  </si>
  <si>
    <t>Diplomado realizado</t>
  </si>
  <si>
    <t>Rehabilitación realizada</t>
  </si>
  <si>
    <t>Acciones de preservación de la zona Arqueológica Cañada de la Virgen en San Miguel de Allende.</t>
  </si>
  <si>
    <t>Personas atendidas  de manera presencial y virtual</t>
  </si>
  <si>
    <t>Acciones de preservación de la zona Arqueológica El Cóporo, en Ocampo.</t>
  </si>
  <si>
    <t>Personas atendidas de manera presencial y virtual</t>
  </si>
  <si>
    <t>intervenciones realizadas</t>
  </si>
  <si>
    <t>Porcentaje de asistentes virtuales a talleres de educación artística no formal, actividades de difusión artística y exposiciones en coordinación con las Casas de Cultura.</t>
  </si>
  <si>
    <t>Presentaciones escénicas culturales en los teatros del Instituto Estatal de la Cultura</t>
  </si>
  <si>
    <t>Actividades editoriales realizadas</t>
  </si>
  <si>
    <t>Producción de libros sobre el patrimonio cultural, artístico y creativo de Guanajuato</t>
  </si>
  <si>
    <t>Eventos realizados</t>
  </si>
  <si>
    <t>Exposiciones realizadas</t>
  </si>
  <si>
    <t>Programa presupuestario</t>
  </si>
  <si>
    <t>Resumen Narrativo</t>
  </si>
  <si>
    <t xml:space="preserve">Eje o línea estratégica
</t>
  </si>
  <si>
    <t>Objetivo</t>
  </si>
  <si>
    <t>Estrategia</t>
  </si>
  <si>
    <t>Acciones</t>
  </si>
  <si>
    <t xml:space="preserve">F
</t>
  </si>
  <si>
    <t xml:space="preserve">FN
</t>
  </si>
  <si>
    <t xml:space="preserve">SF
</t>
  </si>
  <si>
    <t>UR/URD</t>
  </si>
  <si>
    <t>Nombre del Indicador</t>
  </si>
  <si>
    <t>Fórmula de cálculo</t>
  </si>
  <si>
    <t xml:space="preserve">Tipo de Fórmula
</t>
  </si>
  <si>
    <t xml:space="preserve">Dimensión
</t>
  </si>
  <si>
    <t>Línea base</t>
  </si>
  <si>
    <t>Meta Programada</t>
  </si>
  <si>
    <t>Meta Modificada</t>
  </si>
  <si>
    <t>Meta alcanzada</t>
  </si>
  <si>
    <t>Alvance/ Programado</t>
  </si>
  <si>
    <t xml:space="preserve">Avance/ Modificado </t>
  </si>
  <si>
    <t xml:space="preserve"> Medios de verificación</t>
  </si>
  <si>
    <t>Supuestos</t>
  </si>
  <si>
    <t>Presupuesto aprobado</t>
  </si>
  <si>
    <t>Presupuesto Modificado</t>
  </si>
  <si>
    <t>Presupuesto Devengado</t>
  </si>
  <si>
    <t>Devengado / Aprobado</t>
  </si>
  <si>
    <t xml:space="preserve"> Avance Devengado / Modificado</t>
  </si>
  <si>
    <t>E003 - Actividades artísticas y culturales</t>
  </si>
  <si>
    <t>Fin</t>
  </si>
  <si>
    <t>Educación de Calidad</t>
  </si>
  <si>
    <t>Participación de la población an actividades artísticas y culturales</t>
  </si>
  <si>
    <t>02</t>
  </si>
  <si>
    <t>04</t>
  </si>
  <si>
    <t>E003</t>
  </si>
  <si>
    <t>Tasa</t>
  </si>
  <si>
    <t>Eficacia</t>
  </si>
  <si>
    <t>Anual</t>
  </si>
  <si>
    <t>n/a</t>
  </si>
  <si>
    <t>Encuesta Nacional de Victimización y Percepción sobre Seguridad Pública</t>
  </si>
  <si>
    <t>Se cuenta con la voluntad política y el conocimiento de que este tipo de programas van directamente relacionados con la mejora de la calidad de vida y bienestar de la población.</t>
  </si>
  <si>
    <t>Propósito</t>
  </si>
  <si>
    <t>La participación de la población en actividades artísticas y culturales es incrementada</t>
  </si>
  <si>
    <t>Tasa de variación</t>
  </si>
  <si>
    <t>Anexo Estadístico y metas sectoriales</t>
  </si>
  <si>
    <t>La oferta de servicios culturales cubre la demanda.</t>
  </si>
  <si>
    <t>Informes de actividades al Consejo Directivo del IEC.</t>
  </si>
  <si>
    <t>La población objetivo se acerca a las instituciones para acceder a la oferta cultural.</t>
  </si>
  <si>
    <t xml:space="preserve">Porcentaje </t>
  </si>
  <si>
    <t>Eficiencia</t>
  </si>
  <si>
    <t>Observación directa reportada por cada una de las áreas sobre el número de asistentes a los diversos programas del IEC</t>
  </si>
  <si>
    <t>Componentes</t>
  </si>
  <si>
    <t>Incrementar la participación de la población en las actividades de fomento a la lectura.</t>
  </si>
  <si>
    <t>Reportes de actividades y asistentes</t>
  </si>
  <si>
    <t xml:space="preserve">Actividades y eventos realizados de arraigo y fortalecimiento a las tradiciones y arte popular </t>
  </si>
  <si>
    <t>Reporte mensual de visitantes y actividades culturales</t>
  </si>
  <si>
    <t>La ciudadanía se interesa en asistir a las actividades y eventos que fortalecen su identidad a través del rescate de tradiciones y arte popular.</t>
  </si>
  <si>
    <t>Promedio</t>
  </si>
  <si>
    <t>Reporte mensual de asistentes por evento en municipios</t>
  </si>
  <si>
    <t>La población de los municipios de Guanajuato se interesa en los espectáculos culturales.</t>
  </si>
  <si>
    <t>Infraestructura artística, cultural y arqueológica fortalecida</t>
  </si>
  <si>
    <t>Se fortalece la infraestructura cultural con intervenciones a bienes históricos  y artísticos</t>
  </si>
  <si>
    <t>Estimaciones (Documentación comprobatoria de la obra realizada)</t>
  </si>
  <si>
    <t>La población se interesa por los programas artísticos y culturales y asiste a los recintos que los ofertan</t>
  </si>
  <si>
    <t>Promover el conocimiento y valoración del patrimonio cultural del estado</t>
  </si>
  <si>
    <t>Reporte trimestral de Arqueológicos / IEC</t>
  </si>
  <si>
    <t>Fortalecimiento y modernización de casas de cultura y bibliotecas públicas.</t>
  </si>
  <si>
    <t>Actas de entrega-recepción</t>
  </si>
  <si>
    <t>Se fortalece la infraestructura cultural con la rehabilitación de Zonas Arqueológicas del Estado de Guanajuato</t>
  </si>
  <si>
    <t>Libros publicados y difundidos (Labor editorial)</t>
  </si>
  <si>
    <t>Promover a los autores guanajuatenses con la difusión de su obra y fomentar la lectura</t>
  </si>
  <si>
    <t>Informe de actividades / IEC</t>
  </si>
  <si>
    <t>La población se interesa por la labor editorial local.</t>
  </si>
  <si>
    <t>Programas culturales orientados a los migrantes y sus familias ejecutados.</t>
  </si>
  <si>
    <t>Los migrantes se interesan por la cultura de su lugar de origen y participan en los programas culturales.</t>
  </si>
  <si>
    <t>E012</t>
  </si>
  <si>
    <t>La población acude y hace uso de la red de bibliotecas del Estado</t>
  </si>
  <si>
    <t xml:space="preserve">Talentos artísticos formados y promovidos </t>
  </si>
  <si>
    <t>Fortalecer la creatividad de los creadores artistas y artesanos</t>
  </si>
  <si>
    <t>Relación de creadores, artistas y artesanos de cultura popular apoyados/relación de artistas urbanos apoyados / IEC</t>
  </si>
  <si>
    <t>Entre la población existe talento artísitco</t>
  </si>
  <si>
    <t>Fortalecer las competencias artísticas, culturales e interculturales con enfoque en la paz de la comunidad educativa</t>
  </si>
  <si>
    <t>La población se interesa por su formación artística y la cultiva</t>
  </si>
  <si>
    <t>Talleres de educación artística no formal, exposiciones y actividades de promoción cultural en coordinación con casas de cultura realizadas.</t>
  </si>
  <si>
    <t>Incremento en la participación y asistencia a las actividades de educación artística no formal, exposiciones y actividades de promoción cultural ofertadas en las casas de cultura.</t>
  </si>
  <si>
    <t>trimestral</t>
  </si>
  <si>
    <t>La población asiste a las exposiciones y actividades que se realiza en las casas de cultura.</t>
  </si>
  <si>
    <t>La población se interesa y participa en los talleres promovidos por las casa de cultura.</t>
  </si>
  <si>
    <t>Componentes-Entregables</t>
  </si>
  <si>
    <t>Mensual</t>
  </si>
  <si>
    <t>Reporte de avance de metas</t>
  </si>
  <si>
    <t>Se cuenta con el interés de las autoridades educativas para la realización de las actividades.</t>
  </si>
  <si>
    <t>A=Actividades de difusión artística realizadas</t>
  </si>
  <si>
    <t>Se presentan condiciones sociales y climáticas favorables para llevar a cabo el Festival</t>
  </si>
  <si>
    <t>Contribución a que la población tenga acceso equitativo a procesos formativos de calidad, con pertinencia e integralidad, como base del desarrollo de la persona en libertad mediante el incremento de la participación de la población en actividades artísticas y culturales</t>
  </si>
  <si>
    <t>Se reciben visitantes locales, nacionales y extranjeros interesados en el patrimonio cultural arqueológico.</t>
  </si>
  <si>
    <t>La población en general se interesa por conocer las obras de autores guanajuatenses</t>
  </si>
  <si>
    <t>La población objetivo se acerca a las bibliotecas para acceder a la oferta cultural.</t>
  </si>
  <si>
    <t>La población objetivo se acerca a las organizaciones de guanajuatenses en Estados Unidos para acceder a la oferta cultural.</t>
  </si>
  <si>
    <t>Permanencia de las técnicas artesanales mediante su transmisión a las nuevas generaciones mediante la promoción en espacios y encuentros de arte popular.</t>
  </si>
  <si>
    <t>Aumento en la participación de alumnos y maestros instructores interesados en el proceso pedagógico de Bandas Tradicionales, Bandas Sinfónicas y Orquestas Sinfónicas infantiles y juveniles.</t>
  </si>
  <si>
    <t>Actividades-Entregables</t>
  </si>
  <si>
    <t>Dirigir y coordinar los programas y las acciones encaminadas a la creación de bienes y servicios culturales de beneficio público, siempre con la intención de crear valor para el ciudadano guanajuatense y con apego a las prioridades plasmadas en la planificación estatal.</t>
  </si>
  <si>
    <t>G2001 Dirección Estratégica</t>
  </si>
  <si>
    <t>Cuenta Pública / Información Programática: Procesos y Proyectos de Inversión</t>
  </si>
  <si>
    <t>Responsables Administrativos de los organismos. La Dirección General de Presupuesto de la SFIA integra el informe para su publicación en la Cuenta Pública</t>
  </si>
  <si>
    <t>Operación del Órgano de Control Interno</t>
  </si>
  <si>
    <t>G1312 Órgano de Control Interno</t>
  </si>
  <si>
    <t>01</t>
  </si>
  <si>
    <t>03</t>
  </si>
  <si>
    <t>M000</t>
  </si>
  <si>
    <t xml:space="preserve"> cuenta con el interés de las autoridades educativas para la realización de las actividades.</t>
  </si>
  <si>
    <t>Supervisiones de actos de entrega-recepción de los niveles 1 al 11 de conformidad con el Reglamento de Entrega – Recepción para la Administración Pública Estatal</t>
  </si>
  <si>
    <t>Análisis de la información financiera y presupuestal de la entidad</t>
  </si>
  <si>
    <t>Auditorías de cumplimiento en materia de control interno, operativa, contrataciones y cumplimiento de contratos de la dependencia o entidad</t>
  </si>
  <si>
    <t>Verificaciones físicas y documentales a las dependencias, entidades y unidades de apoyo de la administración pública estatal.</t>
  </si>
  <si>
    <t>Administrar los recursos de la Institución con apoyos a las áreas operativas del IEC, llevando a cabo los estados financieros, pagos de nómina, transporte y compras de bienes y materiales.</t>
  </si>
  <si>
    <t>G1001 Administración de los recursos humanos, materiales financieros y de servicios</t>
  </si>
  <si>
    <t>8</t>
  </si>
  <si>
    <t>24</t>
  </si>
  <si>
    <t>1200</t>
  </si>
  <si>
    <t>Realización de talleres de educación artística no formal, actividades de promoción cultural y exposiciones en coordinación con las casas de cultura municipales.</t>
  </si>
  <si>
    <t>P0424 Apoyos a Casas de la Cultura ( Talleres y actividades de promoción cultural )</t>
  </si>
  <si>
    <t>11000301</t>
  </si>
  <si>
    <t>10</t>
  </si>
  <si>
    <t>12</t>
  </si>
  <si>
    <t>Realización de actividades culturales dirigidos a los migrantes guanajuatenses que radican en Estados Unidos.</t>
  </si>
  <si>
    <t>P0425 Programa Cultural de Atención a Migrantes</t>
  </si>
  <si>
    <t>Realización de actividades de fomento a la lectura.</t>
  </si>
  <si>
    <t>P0432 Coordinación del programa  "Lectura en Movimiento".</t>
  </si>
  <si>
    <t>Oferta de los servicios de la red estatal de bibliotecas públicas.</t>
  </si>
  <si>
    <t>P0436 Coordinación de la Red Estatal de Bibliotecas Públicas</t>
  </si>
  <si>
    <t>Reportes de usuarios, actividades y asistentes</t>
  </si>
  <si>
    <t>Realización de actividades culturales dirigidas a la población docente y estudiantil, a través de la vinculación con las autoridades educativas.</t>
  </si>
  <si>
    <t>P0437 Vinculación con el Sector Educativo</t>
  </si>
  <si>
    <t>Fortalecimiento, promoción y difusión de la formación artística especializada.</t>
  </si>
  <si>
    <t>P0426 Coordinación Académica de formación artística no formal</t>
  </si>
  <si>
    <t>11000401</t>
  </si>
  <si>
    <t>Programa Anual de Trabajo 2017 (PAT)</t>
  </si>
  <si>
    <t>Aumento de alumnos interesados en cursos de promoción cultural y en museografía.</t>
  </si>
  <si>
    <t>Fortalecimiento y promoción de las culturas populares del estado de Guanajuato.</t>
  </si>
  <si>
    <t>P0427 Coordinación de Culturas Populares</t>
  </si>
  <si>
    <t>Relación de creadores, artistas y artesanos de cultura popular apoyados</t>
  </si>
  <si>
    <t>Suficiencia de editores e investigadores que plasmen la tradición popular en investigaciones para su publicación y difusión.</t>
  </si>
  <si>
    <t>Reporte de metas</t>
  </si>
  <si>
    <t>Fortalecimiento del conocimiento e investigación del Patrimonio Cultural e Histórico tangible del Estado de Guanajuato.</t>
  </si>
  <si>
    <t>P0423 Conservación de Fondos Documentales y Difusión del Patrimonio Cultural Tangible</t>
  </si>
  <si>
    <t>11000501</t>
  </si>
  <si>
    <t>Reporte de actividades</t>
  </si>
  <si>
    <t>Alcanzar oportunamente el cupo de participantes establecido en la convocatoria y contratar oportunamente los especialistas responsables del trabajo de catalogación y estabilización del fondo documental.</t>
  </si>
  <si>
    <t>Generación de una red que reactive la infraestructura teatral y facilite el acercamiento de espectáculos a los 46 municipios del estado.</t>
  </si>
  <si>
    <t>P0428 DIrección de Difusión Artística</t>
  </si>
  <si>
    <t>11000601</t>
  </si>
  <si>
    <t>Contribución a que la población tenga acceso equitativo a procesos formativos de calidad, con pertinencia e integralidad, como base del desarrollo de la persona en libertad mediante el incremento de la participación de la población en actividades artísticas y culturales.</t>
  </si>
  <si>
    <t>20</t>
  </si>
  <si>
    <t>Presentaciones escénicas de manera presncial o virtual realizadas</t>
  </si>
  <si>
    <t>15</t>
  </si>
  <si>
    <t>Administración de recursos, coordinación de Equipos de Apoyo de Gobieno del Estado en actividades de logística y operativas para la realización del Festival Internacional Cervantino</t>
  </si>
  <si>
    <t>P0431 Administración del Festival Internacional Cervantino</t>
  </si>
  <si>
    <t>Avance FIC 2018</t>
  </si>
  <si>
    <t>Acceso al conocimiento, disfrute, y comprensión de las diferentes expresiones artísticas.</t>
  </si>
  <si>
    <t>P0434 Operación de Teatros</t>
  </si>
  <si>
    <t>Se cuenta con voluntad política y el conocimiento de que este tipo de programas van directamente relacionados con la mejora de la calidad de vida y bienestar de la población.</t>
  </si>
  <si>
    <t>Realización de actividades de edición publicación y difusión de obras de autores guanajuatenses</t>
  </si>
  <si>
    <t>P0429 Dirección Editorial</t>
  </si>
  <si>
    <t>11000701</t>
  </si>
  <si>
    <t>5</t>
  </si>
  <si>
    <t>Fortalecimiento y difusión del acervo así como de actividades artísticas diversa</t>
  </si>
  <si>
    <t>P0433 Operación de los Museos adscritos al IEC</t>
  </si>
  <si>
    <t>11001001</t>
  </si>
  <si>
    <t>7</t>
  </si>
  <si>
    <t>Adecuación y habilitación de salas de exposiciones y espacios diversos en los inmuebles</t>
  </si>
  <si>
    <t>Salas habilitadas</t>
  </si>
  <si>
    <t>Realización de actividades de registro y control de obra (aseguramiento, dictamen, embalaje y traslado de obra de arte)</t>
  </si>
  <si>
    <t>Movimientos de obra</t>
  </si>
  <si>
    <t>230</t>
  </si>
  <si>
    <t>Preservación de zonas arqueológicas de Guanajuato, mediante los trabajos de investigación, rescate, conservación y consolidación del Patrimonio Arqueológico</t>
  </si>
  <si>
    <t>P0435 Centros de atención a visitantes en operación de los sitios arqueológicos abiertos al publico</t>
  </si>
  <si>
    <t>11001101</t>
  </si>
  <si>
    <t>Avance de metas</t>
  </si>
  <si>
    <t>Trimestral</t>
  </si>
  <si>
    <t>Se cuenta con el recurso necesario para llevar a cabo las acciones de promoción, difusión y preservación de los diversos programas atendidos por el Instituto Estatal de la Cultura.</t>
  </si>
  <si>
    <t>Q3232 Plataforma Cultural Virtual</t>
  </si>
  <si>
    <t>Transmisión y desarrollo de conocimientos y habilidades para establecer competencias específicas para la enseñanza de las nuevas bandas infantiles y juveniles en los municipios.</t>
  </si>
  <si>
    <t>Q0021 Bandas de Viento y Orquestas Infantiles y Juveniles</t>
  </si>
  <si>
    <t>Relación de niños, niñas y jóvenes capacitados en bandas de Viento y orquestas sinfónicas</t>
  </si>
  <si>
    <t>Fortalecer la educación artística no formal, a través del mejoramiento de los perfiles profesionales de los creadores artísticos de la región a través del Centro de las Artes de Guanajuato en Salamanca.</t>
  </si>
  <si>
    <t>Q0022 Centro de las Artes de Guanajuato, Claustro Mayor</t>
  </si>
  <si>
    <t>Programa Anual de Trabajo</t>
  </si>
  <si>
    <t>Aumento de alumnos interesados en la formación artística no formal de los programas impartidos en el Claustro Mayor</t>
  </si>
  <si>
    <t>Cumplir en tiempo el programa de trabajo y evitar el aumento de costos derivados de la ejecución de conceptos imprevistos en el catalogo de conceptos</t>
  </si>
  <si>
    <t>Realizar el proyecto ejecutivo para llevar a cabo la rehabilitación y adecuación de los espacios e instalaciones del Teatro Juárez.</t>
  </si>
  <si>
    <t>Q3233 Rehabilitación, Adecuación y Equipamiento del Teatro Juárez</t>
  </si>
  <si>
    <t>Reporte de entrega recepción</t>
  </si>
  <si>
    <t>Promoción del desarrollo de la cultura y las diversas manifestaciones artísticas en todo el estado de Guanajuato.</t>
  </si>
  <si>
    <t>Q0013 Cultura en Movimiento</t>
  </si>
  <si>
    <t>spectáculos culturales realizados</t>
  </si>
  <si>
    <t>La asistencia en espacios cerrado (foro) y de algunas disciplinas artísticas en eventos multidisciplinarios.</t>
  </si>
  <si>
    <t>Garantizar una programación artística en los Teatros Operados por el Instituto Estatal de la Cultura</t>
  </si>
  <si>
    <t>Q3209 Programación Artística en Teatros</t>
  </si>
  <si>
    <t>Difundir, promover y compartir la música barroca buscando la vinculación de la música con la sociedad.</t>
  </si>
  <si>
    <t>Q3210 Festival de Música Barroca</t>
  </si>
  <si>
    <t>Festival realizado</t>
  </si>
  <si>
    <t>Fortalecimiento y promoción de talentos infantil, juvenil y adultos</t>
  </si>
  <si>
    <t>Q0012 Taller sobre técnica Madonnari</t>
  </si>
  <si>
    <t>Relación de talentos apoyados</t>
  </si>
  <si>
    <t>Las condiciones climáticas idonea para el desarrollo en espacios abiertos.</t>
  </si>
  <si>
    <t>Difusión y promoción del trabajo artístico de talento estatal y nacional.</t>
  </si>
  <si>
    <t>Q0024 Circuito Estatal de Exposiciones</t>
  </si>
  <si>
    <t>Relación de talentos artísticos apoyados</t>
  </si>
  <si>
    <t>El número de visitantes que llegan a los recintos</t>
  </si>
  <si>
    <t>Programa Estatal de Rehabilitación y Conservación de Museos</t>
  </si>
  <si>
    <t>Q2970 Programa Estatal de Rehabilitación y Conservación de Museos</t>
  </si>
  <si>
    <t>Lograr la adecuada difusión y comunicación acerca de los trabajos de investigación, rescate, conservación  y consolidación del Patrimonio Arqueológico de la zona arqueológica “Cañada de la Virgen”.  Asimismo, el ofrecer los servicios suficientes y adecuados a los visitantes que acuden al sitio.</t>
  </si>
  <si>
    <t>Q0014 Preservación de zonas arqueológicas de Guanajuato, Sitio Arqueológico Cañada de la Virgen</t>
  </si>
  <si>
    <t>120000.00</t>
  </si>
  <si>
    <t xml:space="preserve">Reporte de visitantes </t>
  </si>
  <si>
    <t>Lograr la adecuada difusión y comunicación acerca de los trabajos de investigación, rescate, conservación  y consolidación del Patrimonio Arqueológico de la zona arqueológica “El Cóporo”.  Asimismo, el ofrecer los servicios suficientes y adecuados a los visitantes que acuden al sitio.</t>
  </si>
  <si>
    <t>Q0015 Preservación de zonas arqueológicas de Guanajuato, Sitio Arqueológico El Cóporo</t>
  </si>
  <si>
    <t>95000.00</t>
  </si>
  <si>
    <t>Preservación de zonas arqueológicas de Guanajuato, mediante los trabajos de investigación, rescate, conservación y consolidación del Patrimonio Arqueológico.</t>
  </si>
  <si>
    <t>Q0016 Preservación de zonas arqueológicas de Guanajuato, Cerro de los Remedios</t>
  </si>
  <si>
    <t>Minuta de reunión deseguimiento de Proyecto Arqueológicos</t>
  </si>
  <si>
    <t>Se opera mediante un esquema de co-responsabilidad a través del Fideicomiso de Arqueologia (FIARCA).</t>
  </si>
  <si>
    <t>Contribuir al rescate, protección, resguardo, exploración e investigación de la zona arqueológica, así como promover el aprecio y respecto de la sociedad hacia las zonas arqueológicas y en general hacia el patrimonio prehispánico de los guanajuatenses.</t>
  </si>
  <si>
    <t>Q0017 Preservación  de zonas arqueológicas de Guanajuato, Sitio Arqueológico Plazuelas</t>
  </si>
  <si>
    <t>Contribuir al rescate, protección, resguardo, exploración, registro e investigación de la Zona Arqueológica, como un instrumento de responsabilidad sobre conservación de Patrimonio cultural arqueológico.</t>
  </si>
  <si>
    <t>Q0018 Preservación de zonas arqueológicas de Guanajuato, Sitio Arqueológico Peralta</t>
  </si>
  <si>
    <t>Q0019 Preservación de zonas arqueológicas de Guanajuato, Victoria</t>
  </si>
  <si>
    <t>Bajo protesta de decir verdad declaramos que los Estados Financieros y sus notas, son razonablemente correctos y son responsabilidad del emisor.</t>
  </si>
  <si>
    <t>María Adriana Camarena de Obeso</t>
  </si>
  <si>
    <t>Ma. Guadalupe Martha Saucedo Serrano</t>
  </si>
  <si>
    <t xml:space="preserve">Directora  General </t>
  </si>
  <si>
    <t xml:space="preserve">Directora de Administración </t>
  </si>
  <si>
    <t xml:space="preserve">Estados Financieros </t>
  </si>
  <si>
    <t>Acciones realizadas</t>
  </si>
  <si>
    <t>2</t>
  </si>
  <si>
    <t>40</t>
  </si>
  <si>
    <t>l número de visitantes por temporada en los museos adscritos al IEC</t>
  </si>
  <si>
    <t>Contribuir a que la población tenga acceso equitativo a procesos formativos de calidad, con pertinencia e integralidad, como base del desarrollo de la persona en libertad mediante el incremento de la participación de la población en actividades artísticas y culturales.</t>
  </si>
  <si>
    <t>Variación porcentual de la interacción de manera presencial o virtual de la población guanajuatense en actividades artísticas y culturales</t>
  </si>
  <si>
    <t>Variación porcentual de la interacción de manera presencial o virtual de la población guanajuatense en actividades de fomento a la lectura</t>
  </si>
  <si>
    <t>Porcentaje de espacios utilizados en actividades artísticas y culturales promovidas por el gobierno de Estado</t>
  </si>
  <si>
    <t>Tasa de variación en el número de actividades de promoción y fomento a la lectura realizadas a través de espacios físicos y virtuales</t>
  </si>
  <si>
    <t xml:space="preserve">Exposiciones y actividades de difusión realizados.
</t>
  </si>
  <si>
    <t>Variación Porcentual</t>
  </si>
  <si>
    <t>Registro de ingresos a cada uno de los Museos adscritos al IECG</t>
  </si>
  <si>
    <t xml:space="preserve">Porcentaje de asistentes presenciales a talleres de educación artística no formal, actividades de difusión artística y exposiciones en coordinación con las Casas de Cultura
</t>
  </si>
  <si>
    <t>Variación porcentual en la cobertura de municipios atendidos con esquemas novedosos y actividades con enfoque comunitario y de paz social</t>
  </si>
  <si>
    <t>eficacia</t>
  </si>
  <si>
    <t>Reporte de actividades comunitarias y de paz social realizadas en el IECG</t>
  </si>
  <si>
    <t>Tasa de variación en el número de acciones para la creación, producción y difusión artística desarrolladas para la población en condición de vulnerabilidad</t>
  </si>
  <si>
    <t>Concentrado de acciones desarrolladas por el Instituto Estatal de la Cultyra, Fórum Cultural Guanajuato y Museo Iconográfico del Quijote para la población en condición vulnerable</t>
  </si>
  <si>
    <t>Tasa de variación de jóvenes participantes en actividades en el desarrollo de su entorno</t>
  </si>
  <si>
    <t>Registro de jóvenes participantes en las Redes y comunidades de empoderamiento</t>
  </si>
  <si>
    <t>Tasa de variación en el número de visitantes a Museos, Sitios Históricos, Zonas Arqueológicas y Festivales que fomenten la identidad y el conocimiento cultural del estado</t>
  </si>
  <si>
    <t>Variación porcentual en el número de asistentes a los eventos de arraigo y fortalecimiento a las tradiciones y arte popular.</t>
  </si>
  <si>
    <t>Reporte asistentes</t>
  </si>
  <si>
    <t>Porcentaje de avance en la rehabilitación de las Zonas Arqueológicas del Estado de Guanajuato con acciones de mantenieinto menor</t>
  </si>
  <si>
    <t>Se fortalece la identidad y conocimiento de los asistentes a los sitios arqueológicos y sitios históricos del Instituto Estatal de la Cultura</t>
  </si>
  <si>
    <t>Variación porcentual en el número de  personas  que acceden a conocer las Zonas Arqueológicas del Estado de Guanajuato tanto de forma presencial como por medios virtuales</t>
  </si>
  <si>
    <t>Reporte mensual de visitantes a Zonas Arqueológicas y sitios históricos</t>
  </si>
  <si>
    <t>Actividades para la promoción y difusión de la lectura realizadas</t>
  </si>
  <si>
    <t>Incremento en el número de asistentes a la Biblioteca Central Estatal</t>
  </si>
  <si>
    <t>Variación Porcentual en el número de usuarios atendidos en la Biblioteca Central Estatal</t>
  </si>
  <si>
    <t>Exposiciones y actividades de difusión realizados.</t>
  </si>
  <si>
    <t>Actividades de difusión artística: artes escénicas, actividades académicas y artes visuales que se desarrollan en el marco del Festival Internacional Cervantino para el disfrute de la población.</t>
  </si>
  <si>
    <t>Programa de actividades artísticas en el marco del Festival Internacional Cervantino Realizado</t>
  </si>
  <si>
    <t>Capacitación a través de la participación del público en artes visuales en los Museos</t>
  </si>
  <si>
    <t>Capacitación  de público en artes visuales en los Museos realizada</t>
  </si>
  <si>
    <t>A=Número de participantes  formados</t>
  </si>
  <si>
    <t>Número de participantes formados</t>
  </si>
  <si>
    <t>Gestoría en coordinación con las autoridades municipales para la difusión de espectáculos culturales en los municipios del Estado</t>
  </si>
  <si>
    <t>Difusión de espectáculos culturales en los municipios del Estado realizada</t>
  </si>
  <si>
    <t>A=Programa de difusión en los municipios realizado</t>
  </si>
  <si>
    <t>Programa de difusión en los municipios realizado</t>
  </si>
  <si>
    <t>Asesorías otorgadas por los supervisores de la Coordinación de Bibliotecas Públicas, a los operadores de bibliotecas en temáticas como, elaboración de planes de trabajo, programación, revisión de material bibliográfico y aprovechamiento del espacio de las bibliotecas.</t>
  </si>
  <si>
    <t>Asesorías para la operación de las bibliotecas públicas del estado realizadas</t>
  </si>
  <si>
    <t xml:space="preserve">A=Asesorías otorgadas
</t>
  </si>
  <si>
    <t xml:space="preserve">Asesorías otorgadas
</t>
  </si>
  <si>
    <t>Herramienta de software gratuita que facilita a los usuarios a través de menús la consulta y ubicación de los materiales bibliohemerográficos que existen en la Biblioteca Central Estatal</t>
  </si>
  <si>
    <t>Catálogo bibliohemerográfico de la Biblioteca Central Estatal ofertado</t>
  </si>
  <si>
    <t>A=Catálogo bibliohemerográfico en servicio</t>
  </si>
  <si>
    <t>Catálogo bibliohemerográfico en servicio</t>
  </si>
  <si>
    <t>Coordinar la operación y logística de los inmuebles operados por el Instituto Estatal de la Cultura de conformidad con los manuales de procesos y procedimientos vigentes en el Instituto Estatal de la Cultura</t>
  </si>
  <si>
    <t>Coordinación y Operación de la infraestructura cultural del Estado realizada</t>
  </si>
  <si>
    <t>Coordinación y operación de inmuebles realizada</t>
  </si>
  <si>
    <t xml:space="preserve">La población se interesa en el patrimonio cultural tangible </t>
  </si>
  <si>
    <t>Programa para conocer la satisfacción de usuarios de los recintos del Instituto Estatal de la Cultura a través de la aplicación de encuestas, sus procesamiento y análisis.</t>
  </si>
  <si>
    <t>Análisis y medición de encuestas de satisfacción de usuarios de los bienes y servicios. realizada</t>
  </si>
  <si>
    <t>Análisis y medición de encuestas realizada</t>
  </si>
  <si>
    <t xml:space="preserve">Apoyos que otorga el IEC para cubrir necesidades específicas de equipamiento de las casas de la cultura
</t>
  </si>
  <si>
    <t>Apoyos para el equipamiento de espacios culturales municipales otorgados</t>
  </si>
  <si>
    <t>Apoyos otorgados</t>
  </si>
  <si>
    <t>Talleres de educación artística no formal, exposiciones y actividades de promoción y vinculación cultural en coordinación con casas de cultura realizadas.</t>
  </si>
  <si>
    <t xml:space="preserve">Subsidios mensuales otorgados por el IEC en apoyo al funcionamiento de las casas de la cultura.
</t>
  </si>
  <si>
    <t>Subsidios a Casas de Cultura del estado para su operación, otorgados</t>
  </si>
  <si>
    <t>A=Subsidios anuales otorgados</t>
  </si>
  <si>
    <t>Subsidios anuales otorgados</t>
  </si>
  <si>
    <t xml:space="preserve">Asesorías para la elaboración de planes de trabajo, programación y seguimiento de las casas de la cultura.
</t>
  </si>
  <si>
    <t>Asesorías para la operación de las casas de la cultura realizadas.</t>
  </si>
  <si>
    <t>A=Visitas mensuales realizadas</t>
  </si>
  <si>
    <t>Visitas mensuales realizadas</t>
  </si>
  <si>
    <t>Promover el arte y la cultura en las nuevas generaciones, de una manera innovadora e integral, a través de orientaciones pedagógicas, herramientas didácticas y propuestas prácticas para los docentes.</t>
  </si>
  <si>
    <t>A=Diseño curricular realizado.</t>
  </si>
  <si>
    <t>Diseño curricular realizado.</t>
  </si>
  <si>
    <t>Difusión de convocatorias de concursos para el Impulso y desarrollo de la cultura popular guanajuatense</t>
  </si>
  <si>
    <t>Difusión de convocatorias para el impulso a la cultura popular realizada</t>
  </si>
  <si>
    <t>A= Difusión de convocatorias realizada</t>
  </si>
  <si>
    <t>Difusión de convocatorias realizada</t>
  </si>
  <si>
    <t>Edición y publicados de libros de arte, cultura, historia, patrimonio y literatura. Principalmente de autores guanajuatenses o temas de Guanajuato</t>
  </si>
  <si>
    <t>Libros publicados y difundidos</t>
  </si>
  <si>
    <t>A=libros publicados</t>
  </si>
  <si>
    <t>libros publicados</t>
  </si>
  <si>
    <t>Libros virtuales de arte, cultura, historia, patrimonio y literatura. Principalmente de autores guanajuatenses o temas de Guanajuato</t>
  </si>
  <si>
    <t>Libros virtuales publicados</t>
  </si>
  <si>
    <t>A=libros virtuales publicados</t>
  </si>
  <si>
    <t>libros virtuales publicados</t>
  </si>
  <si>
    <t>Proyectos culturales orientados a la generación de procesos participativos en torno las diferentes expresiones artísticas y culturales, que favorecen el diálogo, la reflexión y la colaboración entre artistas, promotores y miembros de los diferentes grupos culturales que conforman la sociedad contemporánea, en un ambiente de respeto a la diversidad cultural.</t>
  </si>
  <si>
    <t>Proyectos culturales gestionados</t>
  </si>
  <si>
    <t>A=Prroyectos gestionados.</t>
  </si>
  <si>
    <t>PProyectos gestionados.</t>
  </si>
  <si>
    <t>Se realizan visitas guiadas a población vulnerable (personas con discapacidad, adultos mayores y niños vulnerables) a museos con la explicación de lo que es un museos y de las exposiciones .</t>
  </si>
  <si>
    <t>Visitas guiadas realizadas</t>
  </si>
  <si>
    <t>A=Visitas guiadas realizadas</t>
  </si>
  <si>
    <t>programas para la formación y promoción de talentos artísticos realizados</t>
  </si>
  <si>
    <t>Programa de formación musical en el que se capacita a niñas, niños, adolescentes y jóvenes en el método de las orquestas sinfónicas "Sound Innovation"</t>
  </si>
  <si>
    <t>Formación musical a niñas, niños, adolescentes y jóvenes del estado de Guanajuato realizada.</t>
  </si>
  <si>
    <t xml:space="preserve">A=Bandas, orquestas sinfónicas y ensambles vocales formados
</t>
  </si>
  <si>
    <t xml:space="preserve">Bandas, orquestas sinfónicas y ensambles vocales formados
</t>
  </si>
  <si>
    <t>Impulso y promoción para la participación de los y las artistas del Estado de Guanajuato en otros foros estatales, nacionales y del extranjero.</t>
  </si>
  <si>
    <t>Presentación de creadores y creadoras del Estado de Guanajuato realizada</t>
  </si>
  <si>
    <t>A= Presentaciones realizadas</t>
  </si>
  <si>
    <t>Reporte de metas institucionales presentado ante el Órgano de Gobierno del IECG</t>
  </si>
  <si>
    <t>Reporte de metas  presentado</t>
  </si>
  <si>
    <t>Reporte de metas presentado</t>
  </si>
  <si>
    <t>Convenios en materia jurídica realizados</t>
  </si>
  <si>
    <t>Gestión para la realización de campañas de difusión de actividades culturales</t>
  </si>
  <si>
    <t>Campañas gestionadas</t>
  </si>
  <si>
    <t>Gestión para la realización de campañas de difusión Institucional realizadas</t>
  </si>
  <si>
    <t>23</t>
  </si>
  <si>
    <t xml:space="preserve">Reportes de actividades </t>
  </si>
  <si>
    <t>Participaciones en sesiones de órganos de gobierno y/o colegiados celebradas</t>
  </si>
  <si>
    <t>participaciones realizadas</t>
  </si>
  <si>
    <t>Estados Financieros del Instituto Estatal de la Cultura  presentados para su análisis</t>
  </si>
  <si>
    <t>Estados Financieros presentados</t>
  </si>
  <si>
    <t>Pagos de nómina y sus registros contables</t>
  </si>
  <si>
    <t>Traslado de artistas, grupos artísticos, personal y obra de arte dentro y fuera del estado</t>
  </si>
  <si>
    <t>traslados realizados</t>
  </si>
  <si>
    <t>Atención a solicitudes de adquisición de bienes y materiales en las áreas del IEC</t>
  </si>
  <si>
    <t>solicitudes atendidas</t>
  </si>
  <si>
    <t>750</t>
  </si>
  <si>
    <t>Talleres itinerantes para preservar las expresiones de la cultura local en la Sierra Gorda</t>
  </si>
  <si>
    <t>Talleres realizados</t>
  </si>
  <si>
    <t>55</t>
  </si>
  <si>
    <t>Actividades sonoras realizadas en comunidad para preservar la memoria, la música y los saberes populares de la región sur.</t>
  </si>
  <si>
    <t>Intervenciones artísticas ambulantes en barrios de la región Centro- Occidente: talleres de arte y fomento a la lectura, radiobocina y presentaciones escénicas.</t>
  </si>
  <si>
    <t>110</t>
  </si>
  <si>
    <t>Talleres binacionales de danza folclórica dirigidos a maestros y alumnos de nivel avanzado.</t>
  </si>
  <si>
    <t>Talleres realizados.</t>
  </si>
  <si>
    <t>Eventos culturales en torno a fechas conmemorativas significativas para la comunidad migrante y su entorno.</t>
  </si>
  <si>
    <t>Eventos realizados.</t>
  </si>
  <si>
    <t>Programas de intercambio artístico y cultural, enfocados en la migración y sus múltiples impactos.</t>
  </si>
  <si>
    <t>Operación de 3 rincones culturales "Ecos de mi tierra" en oficinas de enlace en Chicago, Il., Los Ángeles, Ca. y Dallas, Tx.</t>
  </si>
  <si>
    <t>Rincones culturales atendidos.</t>
  </si>
  <si>
    <t>Cursos y talleres de formación lectora para bibliotecarios</t>
  </si>
  <si>
    <t>30</t>
  </si>
  <si>
    <t>Cursos y talleres de formación lectora para niños narradores y niños escritores</t>
  </si>
  <si>
    <t>Cursos y talleres de formación lectora para padres de familia</t>
  </si>
  <si>
    <t>Cursos y talleres de formación lectora para promotores de lectura</t>
  </si>
  <si>
    <t>Círculos de lectura para niños, jóvenes y adultos</t>
  </si>
  <si>
    <t>Círculos realizados</t>
  </si>
  <si>
    <t>Encuentros de lectores entre autores y público en general</t>
  </si>
  <si>
    <t>Encuentros realizados</t>
  </si>
  <si>
    <t>Actividades de animación lectora para niños, jóvenes y adultos: cuentacuentos, presentaciones de teatro y títeres, lectura en voz alta, presentaciones de libros y charlas literarias.</t>
  </si>
  <si>
    <t>2560</t>
  </si>
  <si>
    <t>Compra de acervo bibliográfico para ampliar la oferta literaria de las bibliotecas públicas</t>
  </si>
  <si>
    <t>Bibliotecas públicas con ampliación de acervo</t>
  </si>
  <si>
    <t>Préstamos internos y externos de libros en la Biblioteca Central Estatal</t>
  </si>
  <si>
    <t>Préstamos realizados</t>
  </si>
  <si>
    <t>25000</t>
  </si>
  <si>
    <t>Actividades conmemorativas y efemérides en torno al libro y la lectura para el público en general: reseñas, recomendaciones de libros y charlas referentes a las fechas conmemoradas.</t>
  </si>
  <si>
    <t>Entrega de acervo bibliográfico para ampliar la oferta literaria de las bibliotecas públicas</t>
  </si>
  <si>
    <t>Bibliotecas Públicas con ampliación de acervo</t>
  </si>
  <si>
    <t>Elaboración de estadísticas para el seguimiento mensual de consultas realizadas  y usuarios de las bibliotecas públicas.</t>
  </si>
  <si>
    <t>Programas curriculares para la asignatura de artes en la educación básica, dirigidos a los docentes.</t>
  </si>
  <si>
    <t>Programas curriculares realizados.</t>
  </si>
  <si>
    <t>Elaboración de materiales gráficos y audiovisuales en torno al quehacer artístico y cultural, en apoyo a la impartición de la asignatura de artes en la educación básica y media superior.</t>
  </si>
  <si>
    <t>Paquetes de materiales de apoyo entregados.</t>
  </si>
  <si>
    <t>Cursos, talleres y/o diplomados en las disciplinas de las artes escénicas.</t>
  </si>
  <si>
    <t>Cursos, talleres y/o diplomados artísticos realizados</t>
  </si>
  <si>
    <t>Cursos y talleres en las disciplinas de las artes visuales digitales y sonoras.</t>
  </si>
  <si>
    <t>Cursos y talleres  artísticos realizados</t>
  </si>
  <si>
    <t>Cursos, talleres y tutorías en las disciplinas de las artes plásticas.</t>
  </si>
  <si>
    <t>Cursos, talleres y/o tutorías artísticas realizadas</t>
  </si>
  <si>
    <t>Cursos, talleres y/o diplomados en los distintos ámbitos de la gestión cultural.</t>
  </si>
  <si>
    <t>6</t>
  </si>
  <si>
    <t>Laboratorios y residencias de cruces disciplinares de la experimentación e investigación artística.</t>
  </si>
  <si>
    <t>Laboratorios y residencias artísticas realizadas</t>
  </si>
  <si>
    <t>Cursos y talleres de iniciación artística para infantes y adolescentes.</t>
  </si>
  <si>
    <t>Cursos y talleres artísticos realizados</t>
  </si>
  <si>
    <t>Estímulos a la creación, investigación, producción y/o experimentación artística.</t>
  </si>
  <si>
    <t>Apoyos entregados para el desarrollo de proyectos culturales</t>
  </si>
  <si>
    <t>25</t>
  </si>
  <si>
    <t>Presentaciones artísticas, editoriales, conversatorios, conferencias y charlas.</t>
  </si>
  <si>
    <t>Presentaciones artísticas, editoriales, conversatorios, conferencias y charlas realizadas</t>
  </si>
  <si>
    <t>Exposiciones temporales en distintas disciplinas artísticas.</t>
  </si>
  <si>
    <t>Concursos realizados que promuevan a los Creadores, artesanos y portadores de saberes con apoyos.</t>
  </si>
  <si>
    <t>11</t>
  </si>
  <si>
    <t>Curso o taller de apoyo a los creadores y artesanos de arte popular.</t>
  </si>
  <si>
    <t>Publicación de los portadores de las tradiciones y saberes populares del estado de Guanajuato</t>
  </si>
  <si>
    <t>Publicación realizada</t>
  </si>
  <si>
    <t>Curso del Patrimonio cultural tangible del estado de Guanajuato</t>
  </si>
  <si>
    <t>Acciones de mantenimiento menor a los inmuebles bajo el resguardo del IEC</t>
  </si>
  <si>
    <t>Acciones de mantenimiento menor realizadas</t>
  </si>
  <si>
    <t>Conciertos de ópera y música de diversos géneros, presentados  en distintas plataformas</t>
  </si>
  <si>
    <t>Presentación de la Banda de música del Estado de Guanajuato en distintas plataformas</t>
  </si>
  <si>
    <t>Presentaciones</t>
  </si>
  <si>
    <t>Presentaciones virtuales o presenciales realizadas</t>
  </si>
  <si>
    <t>Coordinar la logística operativa para la realización del Festival Internacional Cervantino</t>
  </si>
  <si>
    <t>Logistica realizada</t>
  </si>
  <si>
    <t>Logística Operativa realizada</t>
  </si>
  <si>
    <t>Elaboración de Convenios de colaboración con instancias públicas y privadas, para la captación de espectáculos culturales y artísticos conforme la aplicación del esquema de colaboración por participación en materia de Difusión Cultural y Artística.</t>
  </si>
  <si>
    <t>Programa de mantenimiento de los teatros Juárez, Cervantes y de la Ciudad de Purísima de conformidad al calendario anual reportadas</t>
  </si>
  <si>
    <t>Programa de mantenimiento realizado</t>
  </si>
  <si>
    <t>Participación en ferias de libro nacionales e internacionales</t>
  </si>
  <si>
    <t>Ferias de libro.</t>
  </si>
  <si>
    <t>Catálogos publicados</t>
  </si>
  <si>
    <t>Actividades de promoción y difusión de productos editoriales de manera presencial o virtual como son presentaciones de libros.</t>
  </si>
  <si>
    <t>Actividades de promoción y difusión  de productos editoriales realizadas</t>
  </si>
  <si>
    <t>Actividades editoriales (charlas, conferencias, presentaciones)  en el marco del  Foro Virtual de libro</t>
  </si>
  <si>
    <t>Actividades editoriales</t>
  </si>
  <si>
    <t>Lecturas realizadas  en el programa de promoción editorial Escucha</t>
  </si>
  <si>
    <t>Lecturas realizadas</t>
  </si>
  <si>
    <t>Lecturas realizadas de manera virtual</t>
  </si>
  <si>
    <t>Talleres</t>
  </si>
  <si>
    <t>100</t>
  </si>
  <si>
    <t>Exposiciones</t>
  </si>
  <si>
    <t>113</t>
  </si>
  <si>
    <t>Eventos</t>
  </si>
  <si>
    <t>350</t>
  </si>
  <si>
    <t>Salas Habilitadas</t>
  </si>
  <si>
    <t>Exposiciones del patrimonio arqueológico para su exhibición de manera presencial y virtual para difundir el patrimonio arqueológico del Estado de Guanajuato.</t>
  </si>
  <si>
    <t>Exposiciones realizadas.</t>
  </si>
  <si>
    <t>Talleres lúdicos interactivos para difundir el patrimonio arqueológico del Estado de Guanajuato.</t>
  </si>
  <si>
    <t>Talleres lúdicos  interactivos realizados.</t>
  </si>
  <si>
    <t>Observaciones astronómicas en coordinación con otras instituciones privadas y de gobierno para difundir el patrimonio arqueológico del Estado de Guanajuato.</t>
  </si>
  <si>
    <t>Observaciones Astronómicas</t>
  </si>
  <si>
    <t>Observaciones astronómicas realizadas.</t>
  </si>
  <si>
    <t>Ferias de la cocina artesanal y de la artesanía  en coordinación con otras instituciones privadas y de gobierno, para el fortalecimiento del arraigo cultural del Estado de Guanajuato.</t>
  </si>
  <si>
    <t xml:space="preserve">Ferias </t>
  </si>
  <si>
    <t>Ferias de la cocina artesanal y de la artesanía realizadas.</t>
  </si>
  <si>
    <t>Charlas y conferencias presentadas en coordinación con otras  instituciones privadas y de gobierno, para difundir el patrimonio arqueológico del Estado de Guanajuato.</t>
  </si>
  <si>
    <t>Charlas y conferencias</t>
  </si>
  <si>
    <t>Charlas y conferencias  presenciales y virtuales realizadas.</t>
  </si>
  <si>
    <t>Plataformas digitales con libros electrónicos dirigidos a estudiantes de nivel medio superior y superior así como público infantil, de las cuales los usuarios acceden a acervo digital para hacer consultas</t>
  </si>
  <si>
    <t>Plataformas Operando</t>
  </si>
  <si>
    <t>Plataformas adquiridas operando</t>
  </si>
  <si>
    <t>Capacitación a alumnos en  bandas y orquestas sinfónicas mediante el aprendizaje y desarrollo musical continuo</t>
  </si>
  <si>
    <t>2000.00</t>
  </si>
  <si>
    <t>Capacitación a alumnos en ensambles corales mediante desarrollo musical</t>
  </si>
  <si>
    <t>600.00</t>
  </si>
  <si>
    <t>Capacitación especializada a instructores en educación musical con enfoque de cultura de paz, construcción colectiva de paisajes sonoros, Método y pedagogía e iniciación musical, y alumnos de alto rendimiento en enseñanza por competencias a través de la práctica musical.</t>
  </si>
  <si>
    <t>200.00</t>
  </si>
  <si>
    <t>Conciertos sinfónicos y de ensambles corales  en los municipios del estado</t>
  </si>
  <si>
    <t>20.00</t>
  </si>
  <si>
    <t>Rehabilitación y mantenimiento de espacios interiores y exteriores en el Claustro Mayor, municipio de Salamanca</t>
  </si>
  <si>
    <t>Espacios rehabilitados</t>
  </si>
  <si>
    <t>6.00</t>
  </si>
  <si>
    <t>Programa académico en el Claustro Mayor, incluye: cursos, talleres, tutorías, diplomados y residencias en las disciplinas de artes escénicas, danza, visuales, digitales, sonoras, gráficas y de investigación multidisciplinar así como de gestión cultural.</t>
  </si>
  <si>
    <t>Programa desarrollado</t>
  </si>
  <si>
    <t>1.00</t>
  </si>
  <si>
    <t>Programa Artístico del Centro de las Artes de Guanajuato en el Claustro Mayor, consistente en charlas de lectura, presentaciones de teatro, conciertos musicales y conferencias artísticas.</t>
  </si>
  <si>
    <t>Programa Anual Expositivo del Centro de las Artes de Guanajuato, Claustro Mayor, con exposiciones temporales de artes plásticas,  expresiones de las tradiciones guanajuatenses y de artistas jóvenes y con trayectoria, así como exposiciones itinerantes en museos y galerías de la región del acervo del taller de grabado del CEARG.</t>
  </si>
  <si>
    <t>Q3678 Conservatorio de Música y Artes de Celaya</t>
  </si>
  <si>
    <t>Capacitación profesional a jóvenes con vocación musical y capacitar a niñas, niños y adolescentes en el área musical en el Conservatorio de Música de Celaya</t>
  </si>
  <si>
    <t>Niños y jovenes</t>
  </si>
  <si>
    <t>Niños y jóvenes formados en música</t>
  </si>
  <si>
    <t>500.00</t>
  </si>
  <si>
    <t xml:space="preserve">Cumplir en tiempo el programa de trabajo </t>
  </si>
  <si>
    <t>Audiciones por parte de los alumnos del Conservatorio de Música de Celaya</t>
  </si>
  <si>
    <t>Audiciones</t>
  </si>
  <si>
    <t>Presentación de conciertos por parte de los estudiantes del en el Conservatorio de Música de Celaya</t>
  </si>
  <si>
    <t>Conciertos</t>
  </si>
  <si>
    <t>Conciertos presentados</t>
  </si>
  <si>
    <t>10.00</t>
  </si>
  <si>
    <t>Rehabilitación y adecuación de espacios del Teatro Juárez: restauración de bienes muebles, rehabilitación de la instalación eléctrica, rehabilitación y adecuación de :  escenario, camerinos, área de calentamiento, sala, vestíbulo, foyer, sanitarios, mobiliario en general, espacios administrativos y de operación del teatro, obras exteriores</t>
  </si>
  <si>
    <t>Metros cuadrados</t>
  </si>
  <si>
    <t>Metros cuadrados rehabilitados</t>
  </si>
  <si>
    <t>2670.00</t>
  </si>
  <si>
    <t>Equipamiento de sistemas de seguridad: equipamiento de detección de humos,  rehabilitación del sistema contra incendios, sistema de circuito cerrado de televisión para la seguridad del inmueble y accesibilidad universal</t>
  </si>
  <si>
    <t>Siatemas de seguridad</t>
  </si>
  <si>
    <t>Sistemas de seguridad instalados</t>
  </si>
  <si>
    <t>3.00</t>
  </si>
  <si>
    <t>Equipamiento escénico del Teatro Juárez: Concha acústica, actualización del sistema de mecánica teatral, aislamiento acústico, voz y datos, video proyección, aire acondicionado, sistema de intercomunicación, renovación de la iluminación escénica con tecnología LED y del sistema de sonido escénico.</t>
  </si>
  <si>
    <t>Equipos escénicos</t>
  </si>
  <si>
    <t>Equipos escénicos instalados</t>
  </si>
  <si>
    <t>9.00</t>
  </si>
  <si>
    <t>Terminación del proyecto ejecutivo para la rehabilitación y adecuación del teatro Juárez</t>
  </si>
  <si>
    <t>Proyecto Ejecutivo</t>
  </si>
  <si>
    <t>Proyecto ejecutivo terminado</t>
  </si>
  <si>
    <t>Espectáculos culturales en los municipios: música (tradicional, contemporánea, jazz, rock, flamenco, tango); danza (contemporánea, folclórica, clásica) y teatro realizados para el disfrute de la población tanto de manera presencial como virtual</t>
  </si>
  <si>
    <t>Eventos culturales presenciales y virtuales realizados</t>
  </si>
  <si>
    <t>Actividades artísticas culturales en los Teatros operados por el IEC en diversas disciplinas, música en todos sus géneros, teatro, danza y actividades alternas.</t>
  </si>
  <si>
    <t>Eventos artísticos realizados</t>
  </si>
  <si>
    <t>IV Festival de música barroca 2022, con actividades orientadas a la promoción de la música barroca</t>
  </si>
  <si>
    <t>Asistentes a los eventos del festival</t>
  </si>
  <si>
    <t>1200.00</t>
  </si>
  <si>
    <t>Dinamizar el quehacer editorial, tanto de autores como de libros de nuestra entidad.</t>
  </si>
  <si>
    <t>Q3633 Fortalecimiento Editorial del Libro y Literatura de Guanajuato</t>
  </si>
  <si>
    <t>Desarrollar seminarios en creación literaria para escritores emergentes</t>
  </si>
  <si>
    <t>La poblacion se interesa en la Lectura</t>
  </si>
  <si>
    <t>Concurso realizado</t>
  </si>
  <si>
    <t>Ejemplares impresos</t>
  </si>
  <si>
    <t>2500.00</t>
  </si>
  <si>
    <t>Participación de artistas de arte urbano en el Festival Madonnari 2022,  edición XIV</t>
  </si>
  <si>
    <t>Participantes del festival</t>
  </si>
  <si>
    <t>Exposiciones temporales en los Museos administrados por el Instituto Estatal de la Cultura</t>
  </si>
  <si>
    <t>Terminación de la Rehabilitación de Museo del Pueblo en Guanajuato la cual consiste en intervención de cubiertas (domo y sustitución de impermeabilización con sus obras de incidencia en B.A.P., chaflanes y pendientes) así como la rehabilitación y modificaciones para dar accesibilidad al sanitario de planta baja.</t>
  </si>
  <si>
    <t>Atención a personas para conocer el Sitio Arqueológico Cañada de la Virgen en San Miguel de Allende tanto de forma presencial como por medios electrónicos a través de: recorridos virtuales y fotografías 360°.</t>
  </si>
  <si>
    <t>4.00</t>
  </si>
  <si>
    <t>Atención a personas para conocer el Sitio Arqueológico El Cóporo en Ocampo, tanto de forma presencial  y virtual como por medios electrónicos a través de: recorridos virtuales y fotografías 360°.</t>
  </si>
  <si>
    <t>Acciones de preservación de zonas arqueológicas de Guanajuato, Cerro de los Remedios, Comonfort, Gto.</t>
  </si>
  <si>
    <t>Atención a personas para conocer el Sitio Arqueológico Plazuelas en Pénjamo, tanto de forma presencial  y virtual como por medios electrónicos a través de: recorridos virtuales y fotografías 360°</t>
  </si>
  <si>
    <t>Visitantes presenciales y virtuales atendidos</t>
  </si>
  <si>
    <t>Acciones de preservación de la zona Arqueológica Plazuelas en Pénjamo</t>
  </si>
  <si>
    <t>Atención a personas para conocer el Sitio Arqueológico Peralta en Abasolo, tanto de forma presencial  y virtual como por medios electrónicos a través de: recorridos virtuales y fotografías 360°.</t>
  </si>
  <si>
    <t>Acciones de preservación de la zona Arqueológica Peralta en Abasolo.</t>
  </si>
  <si>
    <t>Acciones de preservación de la zona Arqueológica  Arroyo seco en Victoria.</t>
  </si>
  <si>
    <t>Atención a personas para conocer el Sitio Arqueológico Arroyo seco en Victoria , tanto de forma presencial  y virtual como por medios electrónicos a través de: recorridos virtuales y fotografías 360°.</t>
  </si>
  <si>
    <t>Visitantes presenciales y virtuales  Atendidos</t>
  </si>
  <si>
    <t>Promedio de asistentes beneficiados con los programas de difusión artística (cultura en movimiento)</t>
  </si>
  <si>
    <t>Variación porcentual en el número de  personas  que acceden a conocer los museos  del Estado de Guanajuato tanto de forma presencial como por medios virtuales</t>
  </si>
  <si>
    <t>Tasa de variación anual de participantes en los esquemas de formación, investigación, experimentación, desarrollo artístico y cultural</t>
  </si>
  <si>
    <t>Programa curricular para la asignatura de artes en la educación básica realizado.</t>
  </si>
  <si>
    <t>Impresión de una Guía de museos con el contenido de información de los siete museos del Instituto Estatal de la cultura</t>
  </si>
  <si>
    <t>Guía de museos impresa</t>
  </si>
  <si>
    <t>Programa de Acciones en Materia Cultural dirigido a Personas Privadas de la Libertad en los CERESOS del Estado de Guanajuato</t>
  </si>
  <si>
    <t>Talleres artísticos con enfoque en introspección: escritura creativa, lectura y yoga dirigidos a personas privadas de la libertad en los CERESOS del Estado de Guanajuato</t>
  </si>
  <si>
    <t>Q3688 Programa de Acciones en Materia Cultural dirigido a Personas Privadas de la Libertad en los CERESOS del Estado de Guanajuato</t>
  </si>
  <si>
    <t>Talleres artísticos dirigidos a personas privadas de la libertad en los CERESOS del Estado de Guanajuato para fortalecer el vínculo con la comunidad, contempla artes plásticas, arte urbano y danza folklórica</t>
  </si>
  <si>
    <t>Talleres artísticos dirigidos a personas privadas de la libertad en los CERESOS del Estado de Guanajuato para reforzar valores y habilidades, considera música y artes escénicas</t>
  </si>
  <si>
    <t>Espectáculos culturales y actividades artísticas tales como: exposiciones, talleres, concursos, conferencias, muestras de cine, entre otras, realizadas de manera presencial y virtual  como parte del Programa rumbo al 50 Aniversario del Festival Internacional Cervantino</t>
  </si>
  <si>
    <t>Estímulos económicos para el desarrollo de proyectos artísticos en las categorías Adolescentes creadores nuevos talentos, Jóvenes creadores, Creadores con trayectoria, Difusión e investigación del patrimonio cultural y Creador Emérito</t>
  </si>
  <si>
    <t>Q3696 Programa de Estímulos a la Creación y Desarrollo Arístico (PECDA)</t>
  </si>
  <si>
    <t>La población participa</t>
  </si>
  <si>
    <t>Impresión de catálogos de exposiciones temporales de los Museos del Instituto Estatal de Cultura</t>
  </si>
  <si>
    <t>Q3436 Programa Estatal de Registro, Restauración y  Catalogación de Obra de Arte</t>
  </si>
  <si>
    <t>Obras artísticas catalogadas y registradas</t>
  </si>
  <si>
    <t>Desarrollo e implementación de un sistema de inventario especializado de obra de arte del Instituto Estatal de la Cultura</t>
  </si>
  <si>
    <t>Sistema de inventarios funcionando</t>
  </si>
  <si>
    <t>Registro fotográfico profesional de las piezas de arte a cargo del Instituto Estatal de la Cultura</t>
  </si>
  <si>
    <t>Archivo fotográfico realizado</t>
  </si>
  <si>
    <t>Impresión y encuadernación de fichas de obras artísticas a cargo del Instituto Estatal de la Cultura</t>
  </si>
  <si>
    <t>Fichas de obras artísticas impresas y encuadernadas</t>
  </si>
  <si>
    <t>La poblacion se interesa.</t>
  </si>
  <si>
    <t>Restauración de obras de caballete bajo resguardo de los museos del Instituto Estatal de la Cultura</t>
  </si>
  <si>
    <t>Obra artística de caballete restaurada</t>
  </si>
  <si>
    <t>Restauración de obra mural tríptico Guanajuatense así como sus cuatro carteles ubicado en el Museo del Pueblo de Guanajuato</t>
  </si>
  <si>
    <t>Obra mural restaurada</t>
  </si>
  <si>
    <t>INSTITUTO ESTATAL DE LA CULTURA
INDICADORES DE RESULTADOS
DEL 1 DE ENERO AL 30 DE SEPTIEMBRE DE 2022</t>
  </si>
  <si>
    <t>Cursos, talleres, tutorías y diplomados realizados</t>
  </si>
  <si>
    <t>Charlas, presentaciones, conciertos y conferencias artísticas realizadas</t>
  </si>
  <si>
    <t>Seminarios en los géneros: Textos autobiográficos, novela y periodismo cultural para la comunidad literaria del estado.</t>
  </si>
  <si>
    <t>Participantes registrados</t>
  </si>
  <si>
    <t>Concurso de premio nacional de novela de Jorge Ibargüengoitia</t>
  </si>
  <si>
    <t>Participantes registrados.</t>
  </si>
  <si>
    <t>Actividades literarias, en el marco de la Feria Internacional del Libro de Coahuila que comprende entre otras, charlas, presentaciones de libros, presentaciones artísticas y promoción editorial.</t>
  </si>
  <si>
    <t>Actividades literarias realizadas</t>
  </si>
  <si>
    <t>Estímulos económicos otorgados</t>
  </si>
  <si>
    <t>Estímulos</t>
  </si>
  <si>
    <t>Impulsar el desarrollo cultural del estado de Guanajuato, por medio de la articulación de esfuerzos federales, estatales y municipales provenientes de la sociedad, para el establecimiento de programas culturales dirigidos a públicos diversos.</t>
  </si>
  <si>
    <t>El programa Apoyo a Instituciones Estatales de Cultura (AIEC 2022) a través de 5 proyectos culturales:
Memorias de los caminos de Guanajuato, cuarta edición. En donde se entregarán apoyos económicos a los ganadores y  menciones honoríficas.
Escuela itinerante de la Sierra Gorda. Se realizarán talleres en comunidades.
Encuentro Estatal de Teatro. Presentaciones teatrales de las compañías seleccionadas, mesas de diálogo.
Actividades de promoción de expresiones artísticas y culturales en los museos para personas con discapacidad visual. Itinerar una exposición en museos del IEC
Colección Fondo para las letras Guanajuatenses. Impresión de libros</t>
  </si>
  <si>
    <t>Q0421 Instituciones Estatales de Cultura</t>
  </si>
  <si>
    <t>Encuentro Estatal de Teatro que incluye  presentaciones en foros escénicos, charlas de retroalimentación, mesas de diálogos</t>
  </si>
  <si>
    <t>Escuela Itinerante de la Sierra Gorda: talleres itinerantes de lengua éza'r, huapango arribeño y poesía decimal, danzas autóctonas, medicina y cocina tradicional y la música de tunditos</t>
  </si>
  <si>
    <t>Programa Memorias de los Caminos de Guanajuato, cuarta edición temas: culturas indígenas, fiestas populares, música, danzas, teatro popular, medicina y herbolaría tradicional, cocina tradicional y etapas históricas de la sociedad</t>
  </si>
  <si>
    <t>Promoción de expresiones artísticas y culturales en los muesos para personas con discapacidad visual</t>
  </si>
  <si>
    <t>Colección Fondo para las letras guanajuatenses: publicación de libros seleccionados géneros: cuento, novela, poesía, dramaturgia y ensayo</t>
  </si>
  <si>
    <t>Libros publicados</t>
  </si>
  <si>
    <t>Impulsar el desarrollo integral y una mejor calidad de vida de las y los mexicanos mediante el otorgamiento de recursos para el desarrollo de proyectos a fin de promover el arte y la cultura, conservar las expresiones culturales del patrimonio inmaterial</t>
  </si>
  <si>
    <t xml:space="preserve">20 apoyos económicos para el desarrollo de proyectos o intervenciones culturales </t>
  </si>
  <si>
    <t>Q3750 Programa de Acciones Culturales Multilingües y Comunitarias,  PACMYC</t>
  </si>
  <si>
    <t>Apoyos económicos para el desarrollo de proyectos o intervenciones culturales enfocadas en: Cosmovisiones, prácticas de comunalidad, artes populares, culturas alimentarias, tecnologías tradicionales, pedagogías comunitarias, protección de los derechos colectivos.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</si>
</sst>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General_)"/>
    <numFmt numFmtId="165" formatCode="0_ ;\-0\ "/>
    <numFmt numFmtId="166" formatCode="_-[$€-2]* #,##0.00_-;\-[$€-2]* #,##0.00_-;_-[$€-2]* &quot;-&quot;??_-"/>
    <numFmt numFmtId="167" formatCode="_-* #,##0.00\ _€_-;\-* #,##0.00\ _€_-;_-* &quot;-&quot;??\ _€_-;_-@_-"/>
    <numFmt numFmtId="168" formatCode="_-* #,##0_-;\-* #,##0_-;_-* &quot;-&quot;??_-;_-@_-"/>
    <numFmt numFmtId="169" formatCode="#,##0_ ;\-#,##0\ "/>
  </numFmts>
  <fonts count="21" x14ac:knownFonts="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sz val="11"/>
      <color theme="0"/>
      <name val="Calibri"/>
      <family val="2"/>
      <scheme val="minor"/>
    </font>
    <font>
      <sz val="12"/>
      <color indexed="24"/>
      <name val="Arial"/>
      <family val="2"/>
    </font>
    <font>
      <b/>
      <sz val="18"/>
      <color indexed="24"/>
      <name val="Arial"/>
      <family val="2"/>
    </font>
    <font>
      <b/>
      <sz val="14"/>
      <color indexed="24"/>
      <name val="Arial"/>
      <family val="2"/>
    </font>
    <font>
      <sz val="11"/>
      <color theme="1"/>
      <name val="Garamond"/>
      <family val="2"/>
    </font>
    <font>
      <sz val="9"/>
      <color theme="1"/>
      <name val="Arial"/>
      <family val="2"/>
    </font>
    <font>
      <sz val="10"/>
      <color theme="1"/>
      <name val="Times New Roman"/>
      <family val="2"/>
    </font>
    <font>
      <b/>
      <sz val="8"/>
      <color theme="0"/>
      <name val="Arial"/>
      <family val="2"/>
    </font>
    <font>
      <u/>
      <sz val="9"/>
      <color theme="1"/>
      <name val="Arial"/>
      <family val="2"/>
    </font>
  </fonts>
  <fills count="17">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1" tint="0.499984740745262"/>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52">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66"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9" fontId="7" fillId="0" borderId="0" applyFont="0" applyFill="0" applyBorder="0" applyAlignment="0" applyProtection="0"/>
    <xf numFmtId="0" fontId="3" fillId="0" borderId="0"/>
    <xf numFmtId="0" fontId="13" fillId="0" borderId="0" applyNumberFormat="0" applyFill="0" applyBorder="0" applyAlignment="0" applyProtection="0"/>
    <xf numFmtId="2" fontId="13" fillId="0" borderId="0" applyFill="0" applyBorder="0" applyAlignment="0" applyProtection="0"/>
    <xf numFmtId="0" fontId="14" fillId="0" borderId="0" applyNumberFormat="0" applyFill="0" applyBorder="0" applyAlignment="0" applyProtection="0"/>
    <xf numFmtId="0" fontId="15" fillId="0" borderId="0" applyNumberFormat="0" applyFill="0" applyBorder="0" applyProtection="0">
      <alignment horizont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7" borderId="11" applyNumberFormat="0" applyFont="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167" fontId="11" fillId="0" borderId="0" applyFon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3" fillId="0" borderId="0" applyFont="0" applyFill="0" applyBorder="0" applyAlignment="0" applyProtection="0"/>
    <xf numFmtId="0" fontId="7" fillId="0" borderId="0"/>
    <xf numFmtId="0" fontId="3" fillId="0" borderId="0"/>
    <xf numFmtId="43" fontId="7" fillId="0" borderId="0" applyFont="0" applyFill="0" applyBorder="0" applyAlignment="0" applyProtection="0"/>
    <xf numFmtId="0" fontId="16" fillId="0" borderId="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0" fontId="3" fillId="0" borderId="0"/>
    <xf numFmtId="0" fontId="3" fillId="0" borderId="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8" fillId="0" borderId="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65">
    <xf numFmtId="0" fontId="0" fillId="0" borderId="0" xfId="0"/>
    <xf numFmtId="165" fontId="2" fillId="2" borderId="0" xfId="2" applyNumberFormat="1" applyFont="1" applyFill="1" applyBorder="1" applyAlignment="1">
      <alignment horizontal="center"/>
    </xf>
    <xf numFmtId="0" fontId="8" fillId="3" borderId="0" xfId="0" applyFont="1" applyFill="1" applyAlignment="1">
      <alignment vertical="top"/>
    </xf>
    <xf numFmtId="3" fontId="1" fillId="3" borderId="0" xfId="2" applyNumberFormat="1" applyFont="1" applyFill="1" applyBorder="1" applyAlignment="1">
      <alignment vertical="top"/>
    </xf>
    <xf numFmtId="0" fontId="9" fillId="3" borderId="0" xfId="0" applyFont="1" applyFill="1" applyAlignment="1">
      <alignment vertical="top"/>
    </xf>
    <xf numFmtId="0" fontId="1" fillId="4" borderId="0" xfId="0" applyFont="1" applyFill="1" applyAlignment="1">
      <alignment horizontal="right"/>
    </xf>
    <xf numFmtId="0" fontId="5" fillId="2" borderId="0" xfId="3" applyFont="1" applyFill="1" applyAlignment="1">
      <alignment horizontal="center" vertical="center"/>
    </xf>
    <xf numFmtId="3" fontId="1" fillId="5" borderId="0" xfId="0" applyNumberFormat="1" applyFont="1" applyFill="1" applyAlignment="1" applyProtection="1">
      <alignment vertical="top"/>
      <protection locked="0"/>
    </xf>
    <xf numFmtId="3" fontId="4" fillId="5" borderId="6" xfId="0" applyNumberFormat="1" applyFont="1" applyFill="1" applyBorder="1" applyAlignment="1">
      <alignment vertical="top"/>
    </xf>
    <xf numFmtId="3" fontId="4" fillId="5" borderId="0" xfId="0" applyNumberFormat="1" applyFont="1" applyFill="1" applyAlignment="1">
      <alignment vertical="top"/>
    </xf>
    <xf numFmtId="3" fontId="4" fillId="5" borderId="0" xfId="0" applyNumberFormat="1" applyFont="1" applyFill="1" applyAlignment="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xf numFmtId="43" fontId="9" fillId="0" borderId="0" xfId="116" applyFont="1" applyFill="1" applyAlignment="1" applyProtection="1">
      <protection locked="0"/>
    </xf>
    <xf numFmtId="0" fontId="0" fillId="0" borderId="0" xfId="0" applyAlignment="1" applyProtection="1">
      <alignment horizontal="left"/>
      <protection locked="0"/>
    </xf>
    <xf numFmtId="0" fontId="19" fillId="16" borderId="9" xfId="0" applyFont="1" applyFill="1" applyBorder="1" applyAlignment="1">
      <alignment horizontal="center" vertical="center" wrapText="1"/>
    </xf>
    <xf numFmtId="0" fontId="19" fillId="16" borderId="9" xfId="21" applyFont="1" applyFill="1" applyBorder="1" applyAlignment="1">
      <alignment horizontal="center" vertical="center" wrapText="1"/>
    </xf>
    <xf numFmtId="0" fontId="19" fillId="16" borderId="9" xfId="21" applyFont="1" applyFill="1" applyBorder="1" applyAlignment="1">
      <alignment horizontal="left" vertical="center" wrapText="1"/>
    </xf>
    <xf numFmtId="0" fontId="19" fillId="16" borderId="13" xfId="21" applyFont="1" applyFill="1" applyBorder="1" applyAlignment="1">
      <alignment horizontal="center" vertical="center" wrapText="1"/>
    </xf>
    <xf numFmtId="0" fontId="19" fillId="16" borderId="14" xfId="21" applyFont="1" applyFill="1" applyBorder="1" applyAlignment="1">
      <alignment horizontal="center" vertical="center" wrapText="1"/>
    </xf>
    <xf numFmtId="4" fontId="19" fillId="16" borderId="14" xfId="21" applyNumberFormat="1" applyFont="1" applyFill="1" applyBorder="1" applyAlignment="1">
      <alignment horizontal="center" vertical="center" wrapText="1"/>
    </xf>
    <xf numFmtId="49" fontId="0" fillId="0" borderId="14" xfId="0" applyNumberFormat="1" applyBorder="1" applyAlignment="1" applyProtection="1">
      <alignment vertical="center" wrapText="1"/>
      <protection locked="0"/>
    </xf>
    <xf numFmtId="49" fontId="0" fillId="0" borderId="8" xfId="0" applyNumberFormat="1" applyBorder="1" applyAlignment="1" applyProtection="1">
      <alignment vertical="center" wrapText="1"/>
      <protection locked="0"/>
    </xf>
    <xf numFmtId="0" fontId="0" fillId="0" borderId="8" xfId="0" applyBorder="1" applyAlignment="1" applyProtection="1">
      <alignment horizontal="center" vertical="center"/>
      <protection locked="0"/>
    </xf>
    <xf numFmtId="49" fontId="0" fillId="0" borderId="8" xfId="0" applyNumberFormat="1" applyBorder="1" applyAlignment="1" applyProtection="1">
      <alignment horizontal="center" vertical="center" wrapText="1"/>
      <protection locked="0"/>
    </xf>
    <xf numFmtId="0" fontId="0" fillId="0" borderId="8" xfId="0" applyBorder="1" applyAlignment="1" applyProtection="1">
      <alignment vertical="center"/>
      <protection locked="0"/>
    </xf>
    <xf numFmtId="2" fontId="0" fillId="0" borderId="8" xfId="0" applyNumberFormat="1" applyBorder="1" applyAlignment="1" applyProtection="1">
      <alignment horizontal="center" vertical="center"/>
      <protection locked="0"/>
    </xf>
    <xf numFmtId="10" fontId="8" fillId="0" borderId="8" xfId="20" applyNumberFormat="1" applyFont="1" applyFill="1" applyBorder="1" applyAlignment="1" applyProtection="1">
      <alignment horizontal="center" vertical="center"/>
      <protection locked="0"/>
    </xf>
    <xf numFmtId="10" fontId="0" fillId="0" borderId="8" xfId="20" applyNumberFormat="1" applyFont="1" applyFill="1" applyBorder="1" applyAlignment="1" applyProtection="1">
      <alignment horizontal="center" vertical="center"/>
      <protection locked="0"/>
    </xf>
    <xf numFmtId="43" fontId="0" fillId="0" borderId="8" xfId="2" applyFont="1" applyFill="1" applyBorder="1" applyAlignment="1" applyProtection="1">
      <alignment vertical="center"/>
      <protection locked="0"/>
    </xf>
    <xf numFmtId="9" fontId="0" fillId="0" borderId="8" xfId="20" applyFont="1" applyFill="1" applyBorder="1" applyAlignment="1" applyProtection="1">
      <alignment horizontal="center" vertical="center"/>
      <protection locked="0"/>
    </xf>
    <xf numFmtId="43" fontId="0" fillId="0" borderId="0" xfId="2" applyFont="1" applyFill="1" applyProtection="1"/>
    <xf numFmtId="43" fontId="0" fillId="0" borderId="0" xfId="0" applyNumberFormat="1"/>
    <xf numFmtId="43" fontId="8" fillId="0" borderId="8" xfId="250" applyFont="1" applyFill="1" applyBorder="1" applyAlignment="1" applyProtection="1">
      <alignment horizontal="center" vertical="center"/>
      <protection locked="0"/>
    </xf>
    <xf numFmtId="43" fontId="0" fillId="0" borderId="8" xfId="2"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pplyProtection="1">
      <alignment wrapText="1"/>
      <protection locked="0"/>
    </xf>
    <xf numFmtId="168" fontId="0" fillId="0" borderId="8" xfId="250" applyNumberFormat="1" applyFont="1" applyFill="1" applyBorder="1" applyAlignment="1" applyProtection="1">
      <alignment horizontal="center" vertical="center"/>
      <protection locked="0"/>
    </xf>
    <xf numFmtId="11" fontId="0" fillId="0" borderId="8" xfId="0" applyNumberFormat="1" applyBorder="1" applyAlignment="1" applyProtection="1">
      <alignment vertical="center" wrapText="1"/>
      <protection locked="0"/>
    </xf>
    <xf numFmtId="11" fontId="0" fillId="0" borderId="10" xfId="0" applyNumberFormat="1" applyBorder="1" applyAlignment="1">
      <alignment vertical="center" wrapText="1"/>
    </xf>
    <xf numFmtId="168" fontId="0" fillId="0" borderId="8" xfId="2" applyNumberFormat="1" applyFont="1" applyFill="1" applyBorder="1" applyAlignment="1" applyProtection="1">
      <alignment horizontal="center" vertical="center"/>
      <protection locked="0"/>
    </xf>
    <xf numFmtId="168" fontId="0" fillId="0" borderId="8" xfId="2" applyNumberFormat="1" applyFont="1" applyFill="1" applyBorder="1" applyAlignment="1" applyProtection="1">
      <alignment horizontal="center" vertical="center" wrapText="1"/>
      <protection locked="0"/>
    </xf>
    <xf numFmtId="0" fontId="0" fillId="0" borderId="8" xfId="0" applyBorder="1" applyAlignment="1" applyProtection="1">
      <alignment horizontal="left" wrapText="1"/>
      <protection locked="0"/>
    </xf>
    <xf numFmtId="0" fontId="0" fillId="0" borderId="8" xfId="0" applyBorder="1" applyAlignment="1" applyProtection="1">
      <alignment horizontal="left" vertical="center"/>
      <protection locked="0"/>
    </xf>
    <xf numFmtId="0" fontId="0" fillId="0" borderId="8" xfId="0" applyBorder="1" applyAlignment="1" applyProtection="1">
      <alignment horizontal="left" vertical="center" wrapText="1"/>
      <protection locked="0"/>
    </xf>
    <xf numFmtId="168" fontId="0" fillId="0" borderId="8" xfId="2" applyNumberFormat="1" applyFont="1" applyFill="1" applyBorder="1" applyAlignment="1" applyProtection="1">
      <alignment horizontal="center"/>
      <protection locked="0"/>
    </xf>
    <xf numFmtId="168" fontId="8" fillId="0" borderId="8" xfId="2" applyNumberFormat="1" applyFont="1" applyFill="1" applyBorder="1" applyAlignment="1" applyProtection="1">
      <alignment horizontal="center"/>
      <protection locked="0"/>
    </xf>
    <xf numFmtId="43" fontId="9" fillId="0" borderId="0" xfId="251" applyFont="1" applyFill="1" applyAlignment="1" applyProtection="1">
      <protection locked="0"/>
    </xf>
    <xf numFmtId="9" fontId="0" fillId="0" borderId="8" xfId="20" applyFont="1" applyFill="1" applyBorder="1" applyAlignment="1" applyProtection="1">
      <alignment vertical="center"/>
      <protection locked="0"/>
    </xf>
    <xf numFmtId="0" fontId="0" fillId="0" borderId="8" xfId="0" applyBorder="1" applyAlignment="1">
      <alignment horizontal="center" vertical="center" wrapText="1"/>
    </xf>
    <xf numFmtId="9" fontId="0" fillId="0" borderId="9" xfId="20" applyFont="1" applyFill="1" applyBorder="1" applyAlignment="1" applyProtection="1">
      <alignment horizontal="center" vertical="center"/>
      <protection locked="0"/>
    </xf>
    <xf numFmtId="43" fontId="8" fillId="0" borderId="0" xfId="251" applyFont="1" applyFill="1" applyAlignment="1" applyProtection="1">
      <protection locked="0"/>
    </xf>
    <xf numFmtId="43" fontId="0" fillId="0" borderId="8" xfId="2" applyFont="1" applyFill="1" applyBorder="1" applyProtection="1">
      <protection locked="0"/>
    </xf>
    <xf numFmtId="10" fontId="0" fillId="0" borderId="8" xfId="20" applyNumberFormat="1" applyFont="1" applyFill="1" applyBorder="1" applyProtection="1">
      <protection locked="0"/>
    </xf>
    <xf numFmtId="43" fontId="0" fillId="0" borderId="9" xfId="2" applyFont="1" applyFill="1" applyBorder="1" applyAlignment="1" applyProtection="1">
      <alignment vertical="center"/>
      <protection locked="0"/>
    </xf>
    <xf numFmtId="168" fontId="0" fillId="0" borderId="0" xfId="2" applyNumberFormat="1" applyFont="1" applyFill="1" applyAlignment="1" applyProtection="1">
      <alignment horizontal="center"/>
      <protection locked="0"/>
    </xf>
    <xf numFmtId="49" fontId="0" fillId="0" borderId="3" xfId="0" applyNumberFormat="1" applyBorder="1" applyAlignment="1" applyProtection="1">
      <alignment vertical="center" wrapText="1"/>
      <protection locked="0"/>
    </xf>
    <xf numFmtId="0" fontId="0" fillId="0" borderId="0" xfId="0" applyProtection="1">
      <protection locked="0"/>
    </xf>
    <xf numFmtId="0" fontId="0" fillId="0" borderId="0" xfId="0" applyAlignment="1" applyProtection="1">
      <alignment horizontal="center"/>
      <protection locked="0"/>
    </xf>
    <xf numFmtId="4" fontId="0" fillId="0" borderId="0" xfId="0" applyNumberFormat="1" applyProtection="1">
      <protection locked="0"/>
    </xf>
    <xf numFmtId="0" fontId="1" fillId="0" borderId="0" xfId="6" applyFont="1" applyAlignment="1" applyProtection="1">
      <alignment vertical="top"/>
      <protection locked="0"/>
    </xf>
    <xf numFmtId="0" fontId="1" fillId="0" borderId="0" xfId="0" applyFont="1" applyProtection="1">
      <protection locked="0"/>
    </xf>
    <xf numFmtId="0" fontId="1" fillId="0" borderId="0" xfId="6" applyFont="1" applyAlignment="1" applyProtection="1">
      <alignment vertical="top" wrapText="1"/>
      <protection locked="0"/>
    </xf>
    <xf numFmtId="4" fontId="1" fillId="0" borderId="0" xfId="6" applyNumberFormat="1" applyFont="1" applyAlignment="1" applyProtection="1">
      <alignment vertical="top"/>
      <protection locked="0"/>
    </xf>
    <xf numFmtId="0" fontId="0" fillId="0" borderId="0" xfId="0" applyAlignment="1">
      <alignment horizontal="center"/>
    </xf>
    <xf numFmtId="43" fontId="0" fillId="0" borderId="0" xfId="2" applyFont="1" applyFill="1" applyProtection="1">
      <protection locked="0"/>
    </xf>
    <xf numFmtId="0" fontId="9" fillId="0" borderId="0" xfId="0" applyFont="1" applyProtection="1">
      <protection locked="0"/>
    </xf>
    <xf numFmtId="43" fontId="0" fillId="0" borderId="9" xfId="2" applyFont="1" applyFill="1" applyBorder="1" applyAlignment="1">
      <alignment horizontal="left" vertical="center" wrapText="1"/>
    </xf>
    <xf numFmtId="0" fontId="8" fillId="0" borderId="0" xfId="193" applyFont="1" applyProtection="1">
      <protection locked="0"/>
    </xf>
    <xf numFmtId="43" fontId="0" fillId="0" borderId="0" xfId="2" applyFont="1" applyFill="1"/>
    <xf numFmtId="0" fontId="20" fillId="0" borderId="2" xfId="0" applyFont="1" applyBorder="1"/>
    <xf numFmtId="0" fontId="17" fillId="0" borderId="2" xfId="0" applyFont="1" applyBorder="1"/>
    <xf numFmtId="0" fontId="0" fillId="0" borderId="8" xfId="0" applyBorder="1" applyAlignment="1">
      <alignment vertical="center" wrapText="1"/>
    </xf>
    <xf numFmtId="49" fontId="0" fillId="0" borderId="9" xfId="0" applyNumberFormat="1" applyBorder="1" applyAlignment="1" applyProtection="1">
      <alignment horizontal="left" vertical="center" wrapText="1"/>
      <protection locked="0"/>
    </xf>
    <xf numFmtId="49" fontId="0" fillId="0" borderId="9" xfId="0" applyNumberFormat="1" applyBorder="1" applyAlignment="1" applyProtection="1">
      <alignment vertical="center" wrapText="1"/>
      <protection locked="0"/>
    </xf>
    <xf numFmtId="49" fontId="0" fillId="0" borderId="9" xfId="0" applyNumberFormat="1" applyBorder="1" applyAlignment="1">
      <alignment vertical="center" wrapText="1"/>
    </xf>
    <xf numFmtId="11" fontId="0" fillId="0" borderId="9" xfId="0" applyNumberForma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0" xfId="0" applyAlignment="1" applyProtection="1">
      <alignment wrapText="1"/>
      <protection locked="0"/>
    </xf>
    <xf numFmtId="169" fontId="0" fillId="0" borderId="8" xfId="2" applyNumberFormat="1" applyFont="1" applyFill="1" applyBorder="1" applyAlignment="1" applyProtection="1">
      <alignment horizontal="center" vertical="center" wrapText="1"/>
      <protection locked="0"/>
    </xf>
    <xf numFmtId="49" fontId="0" fillId="0" borderId="9" xfId="0" applyNumberFormat="1" applyBorder="1" applyAlignment="1">
      <alignment horizontal="left" vertical="center" wrapText="1"/>
    </xf>
    <xf numFmtId="0" fontId="0" fillId="0" borderId="9" xfId="0" applyBorder="1" applyAlignment="1">
      <alignmen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pplyProtection="1">
      <alignment vertical="top" wrapText="1"/>
      <protection locked="0"/>
    </xf>
    <xf numFmtId="0" fontId="0" fillId="0" borderId="9" xfId="20" applyNumberFormat="1" applyFont="1" applyFill="1" applyBorder="1" applyAlignment="1" applyProtection="1">
      <alignment horizontal="center" vertical="center" wrapText="1"/>
      <protection locked="0"/>
    </xf>
    <xf numFmtId="10" fontId="0" fillId="0" borderId="8" xfId="20" applyNumberFormat="1" applyFont="1" applyFill="1" applyBorder="1" applyAlignment="1" applyProtection="1">
      <alignment vertical="center" wrapText="1"/>
      <protection locked="0"/>
    </xf>
    <xf numFmtId="10" fontId="0" fillId="0" borderId="8" xfId="20" applyNumberFormat="1" applyFont="1" applyFill="1" applyBorder="1" applyAlignment="1" applyProtection="1">
      <alignment horizontal="center" vertical="center" wrapText="1"/>
      <protection locked="0"/>
    </xf>
    <xf numFmtId="49" fontId="17" fillId="0" borderId="0" xfId="0" applyNumberFormat="1" applyFont="1" applyAlignment="1">
      <alignment horizontal="center"/>
    </xf>
    <xf numFmtId="0" fontId="17" fillId="0" borderId="0" xfId="0" applyFont="1" applyAlignment="1">
      <alignment horizontal="center"/>
    </xf>
    <xf numFmtId="0" fontId="0" fillId="0" borderId="9" xfId="0" applyBorder="1" applyAlignment="1" applyProtection="1">
      <alignment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lignment vertical="center" wrapText="1"/>
    </xf>
    <xf numFmtId="49" fontId="0" fillId="0" borderId="10" xfId="0" applyNumberFormat="1" applyBorder="1" applyAlignment="1">
      <alignment vertical="center" wrapText="1"/>
    </xf>
    <xf numFmtId="0" fontId="0" fillId="0" borderId="10" xfId="0" applyBorder="1" applyAlignment="1">
      <alignment horizontal="center" vertical="center" wrapText="1"/>
    </xf>
    <xf numFmtId="43" fontId="0" fillId="0" borderId="8" xfId="2"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4" fontId="0" fillId="0" borderId="0" xfId="0" applyNumberFormat="1"/>
    <xf numFmtId="0" fontId="0" fillId="0" borderId="15" xfId="0" applyBorder="1" applyAlignment="1">
      <alignment vertical="center" wrapText="1"/>
    </xf>
    <xf numFmtId="49" fontId="0" fillId="0" borderId="15" xfId="0" applyNumberFormat="1" applyBorder="1" applyAlignment="1">
      <alignment vertical="center" wrapText="1"/>
    </xf>
    <xf numFmtId="0" fontId="6" fillId="3" borderId="0" xfId="0" applyFont="1" applyFill="1" applyAlignment="1">
      <alignment horizontal="center" vertical="center" wrapText="1"/>
    </xf>
    <xf numFmtId="0" fontId="1" fillId="3" borderId="0" xfId="0" applyFont="1" applyFill="1" applyAlignment="1">
      <alignment horizontal="left" vertical="top" wrapText="1"/>
    </xf>
    <xf numFmtId="0" fontId="6" fillId="3" borderId="6" xfId="0" applyFont="1" applyFill="1" applyBorder="1" applyAlignment="1">
      <alignment horizontal="left" vertical="top" wrapText="1"/>
    </xf>
    <xf numFmtId="0" fontId="4" fillId="3" borderId="0" xfId="0" applyFont="1" applyFill="1" applyAlignment="1">
      <alignment horizontal="left" vertical="top" wrapText="1"/>
    </xf>
    <xf numFmtId="0" fontId="6" fillId="3" borderId="7" xfId="0" applyFont="1" applyFill="1" applyBorder="1" applyAlignment="1">
      <alignment horizontal="center" vertical="center" wrapText="1"/>
    </xf>
    <xf numFmtId="0" fontId="8" fillId="3" borderId="0" xfId="0" applyFont="1" applyFill="1" applyAlignment="1">
      <alignment horizontal="center" vertical="center" wrapText="1"/>
    </xf>
    <xf numFmtId="0" fontId="2" fillId="3" borderId="0" xfId="0" applyFont="1" applyFill="1" applyAlignment="1">
      <alignment horizontal="right" vertical="distributed" wrapText="1"/>
    </xf>
    <xf numFmtId="0" fontId="1" fillId="3" borderId="0" xfId="0" applyFont="1" applyFill="1" applyAlignment="1">
      <alignment horizontal="center"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6" fillId="3" borderId="0" xfId="0" applyFont="1" applyFill="1" applyAlignment="1">
      <alignment horizontal="left" vertical="top" wrapText="1"/>
    </xf>
    <xf numFmtId="0" fontId="2" fillId="2" borderId="0" xfId="0" applyFont="1" applyFill="1" applyAlignment="1">
      <alignment horizontal="center"/>
    </xf>
    <xf numFmtId="0" fontId="19" fillId="16" borderId="1" xfId="6" applyFont="1" applyFill="1" applyBorder="1" applyAlignment="1" applyProtection="1">
      <alignment horizontal="center" vertical="center" wrapText="1"/>
      <protection locked="0"/>
    </xf>
    <xf numFmtId="0" fontId="19" fillId="16" borderId="2" xfId="6" applyFont="1" applyFill="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pplyProtection="1">
      <alignment vertical="center" wrapText="1"/>
      <protection locked="0"/>
    </xf>
    <xf numFmtId="0" fontId="0" fillId="0" borderId="15" xfId="0" applyBorder="1" applyAlignment="1">
      <alignment vertical="center" wrapText="1"/>
    </xf>
    <xf numFmtId="0" fontId="0" fillId="0" borderId="10" xfId="0" applyBorder="1" applyAlignment="1">
      <alignment vertical="center" wrapText="1"/>
    </xf>
    <xf numFmtId="0" fontId="0" fillId="0" borderId="9" xfId="0"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pplyProtection="1">
      <alignment horizontal="left" vertical="center" wrapText="1"/>
      <protection locked="0"/>
    </xf>
    <xf numFmtId="0" fontId="0" fillId="0" borderId="15" xfId="0" applyBorder="1" applyAlignment="1" applyProtection="1">
      <alignment vertical="center" wrapText="1"/>
      <protection locked="0"/>
    </xf>
    <xf numFmtId="0" fontId="0" fillId="0" borderId="15" xfId="0" applyBorder="1" applyAlignment="1" applyProtection="1">
      <alignment horizontal="center" vertical="center" wrapText="1"/>
      <protection locked="0"/>
    </xf>
    <xf numFmtId="43" fontId="0" fillId="0" borderId="9" xfId="2" applyFont="1" applyFill="1" applyBorder="1" applyAlignment="1" applyProtection="1">
      <alignment horizontal="center" vertical="center" wrapText="1"/>
      <protection locked="0"/>
    </xf>
    <xf numFmtId="43" fontId="0" fillId="0" borderId="15" xfId="2" applyFont="1" applyFill="1" applyBorder="1" applyAlignment="1" applyProtection="1">
      <alignment horizontal="center" vertical="center" wrapText="1"/>
      <protection locked="0"/>
    </xf>
    <xf numFmtId="43" fontId="0" fillId="0" borderId="10" xfId="2" applyFont="1" applyFill="1" applyBorder="1" applyAlignment="1" applyProtection="1">
      <alignment horizontal="center" vertical="center" wrapText="1"/>
      <protection locked="0"/>
    </xf>
    <xf numFmtId="10" fontId="0" fillId="0" borderId="9" xfId="20" applyNumberFormat="1" applyFont="1" applyFill="1" applyBorder="1" applyAlignment="1" applyProtection="1">
      <alignment horizontal="center" vertical="center" wrapText="1"/>
      <protection locked="0"/>
    </xf>
    <xf numFmtId="10" fontId="0" fillId="0" borderId="15" xfId="20" applyNumberFormat="1" applyFont="1" applyFill="1" applyBorder="1" applyAlignment="1" applyProtection="1">
      <alignment horizontal="center" vertical="center" wrapText="1"/>
      <protection locked="0"/>
    </xf>
    <xf numFmtId="10" fontId="0" fillId="0" borderId="10" xfId="20" applyNumberFormat="1" applyFont="1" applyFill="1" applyBorder="1" applyAlignment="1" applyProtection="1">
      <alignment horizontal="center" vertical="center" wrapText="1"/>
      <protection locked="0"/>
    </xf>
    <xf numFmtId="43" fontId="0" fillId="0" borderId="15" xfId="2" applyFont="1" applyFill="1" applyBorder="1"/>
    <xf numFmtId="49" fontId="0" fillId="0" borderId="9" xfId="0" applyNumberFormat="1" applyBorder="1" applyAlignment="1" applyProtection="1">
      <alignment vertical="center" wrapText="1"/>
      <protection locked="0"/>
    </xf>
    <xf numFmtId="49" fontId="0" fillId="0" borderId="15" xfId="0" applyNumberFormat="1" applyBorder="1" applyAlignment="1">
      <alignment vertical="center" wrapText="1"/>
    </xf>
    <xf numFmtId="49" fontId="0" fillId="0" borderId="10" xfId="0" applyNumberFormat="1" applyBorder="1" applyAlignment="1">
      <alignment vertical="center" wrapText="1"/>
    </xf>
    <xf numFmtId="9" fontId="0" fillId="0" borderId="9" xfId="20" applyFont="1" applyFill="1" applyBorder="1" applyAlignment="1" applyProtection="1">
      <alignment horizontal="center" vertical="center" wrapText="1"/>
      <protection locked="0"/>
    </xf>
    <xf numFmtId="43" fontId="0" fillId="0" borderId="8" xfId="2" applyFont="1" applyFill="1" applyBorder="1" applyAlignment="1" applyProtection="1">
      <alignment horizontal="center" vertical="center" wrapText="1"/>
      <protection locked="0"/>
    </xf>
    <xf numFmtId="10" fontId="0" fillId="0" borderId="8" xfId="20" applyNumberFormat="1" applyFont="1" applyFill="1" applyBorder="1" applyAlignment="1" applyProtection="1">
      <alignment horizontal="center" vertical="center" wrapText="1"/>
      <protection locked="0"/>
    </xf>
    <xf numFmtId="43" fontId="0" fillId="0" borderId="10" xfId="2" applyFont="1" applyFill="1" applyBorder="1"/>
    <xf numFmtId="49" fontId="0" fillId="0" borderId="9" xfId="0" applyNumberFormat="1" applyBorder="1" applyAlignment="1" applyProtection="1">
      <alignment horizontal="left" vertical="center" wrapText="1"/>
      <protection locked="0"/>
    </xf>
    <xf numFmtId="49" fontId="0" fillId="0" borderId="10" xfId="0" applyNumberFormat="1" applyBorder="1" applyAlignment="1">
      <alignment horizontal="left" vertical="center" wrapText="1"/>
    </xf>
    <xf numFmtId="49" fontId="17" fillId="0" borderId="0" xfId="0" applyNumberFormat="1" applyFont="1" applyAlignment="1">
      <alignment horizontal="center"/>
    </xf>
    <xf numFmtId="0" fontId="0" fillId="0" borderId="0" xfId="0" applyAlignment="1">
      <alignment horizontal="center"/>
    </xf>
    <xf numFmtId="0" fontId="17" fillId="0" borderId="0" xfId="0" applyFont="1" applyAlignment="1">
      <alignment horizontal="center"/>
    </xf>
    <xf numFmtId="0" fontId="0" fillId="0" borderId="8" xfId="0" applyBorder="1" applyAlignment="1" applyProtection="1">
      <alignment horizontal="left" vertical="center" wrapText="1"/>
      <protection locked="0"/>
    </xf>
    <xf numFmtId="0" fontId="0" fillId="0" borderId="8" xfId="0" applyBorder="1" applyAlignment="1" applyProtection="1">
      <alignment vertical="center" wrapText="1"/>
      <protection locked="0"/>
    </xf>
    <xf numFmtId="0" fontId="0" fillId="0" borderId="8" xfId="0" applyBorder="1" applyAlignment="1" applyProtection="1">
      <alignment horizontal="center" vertical="center" wrapText="1"/>
      <protection locked="0"/>
    </xf>
    <xf numFmtId="9" fontId="0" fillId="0" borderId="15" xfId="20" applyFont="1" applyFill="1" applyBorder="1" applyAlignment="1">
      <alignment horizontal="center" vertical="center" wrapText="1"/>
    </xf>
    <xf numFmtId="9" fontId="0" fillId="0" borderId="10" xfId="20" applyFont="1" applyFill="1" applyBorder="1" applyAlignment="1">
      <alignment horizontal="center" vertical="center" wrapText="1"/>
    </xf>
    <xf numFmtId="43" fontId="0" fillId="0" borderId="10" xfId="2" applyFont="1" applyFill="1" applyBorder="1" applyAlignment="1">
      <alignment horizontal="center" vertical="center" wrapText="1"/>
    </xf>
    <xf numFmtId="9" fontId="0" fillId="0" borderId="10" xfId="20" applyFont="1" applyFill="1" applyBorder="1" applyAlignment="1">
      <alignment horizontal="center" vertical="center" wrapText="1"/>
    </xf>
    <xf numFmtId="10" fontId="0" fillId="0" borderId="9" xfId="20" applyNumberFormat="1" applyFont="1" applyFill="1" applyBorder="1" applyAlignment="1" applyProtection="1">
      <alignment vertical="center" wrapText="1"/>
      <protection locked="0"/>
    </xf>
    <xf numFmtId="49" fontId="0" fillId="0" borderId="9" xfId="0" applyNumberFormat="1" applyBorder="1" applyAlignment="1">
      <alignment vertical="center" wrapText="1"/>
    </xf>
    <xf numFmtId="0" fontId="0" fillId="0" borderId="9" xfId="0" applyBorder="1" applyAlignment="1">
      <alignment horizontal="center" vertical="center" wrapText="1"/>
    </xf>
    <xf numFmtId="43" fontId="0" fillId="0" borderId="9" xfId="2" applyFont="1" applyFill="1" applyBorder="1" applyAlignment="1">
      <alignment horizontal="center" vertical="center" wrapText="1"/>
    </xf>
    <xf numFmtId="9" fontId="0" fillId="0" borderId="9" xfId="20" applyFont="1" applyFill="1" applyBorder="1" applyAlignment="1">
      <alignment horizontal="center" vertical="center" wrapText="1"/>
    </xf>
    <xf numFmtId="43" fontId="0" fillId="0" borderId="15" xfId="2" applyFont="1" applyFill="1" applyBorder="1" applyAlignment="1">
      <alignment horizontal="center" vertical="center" wrapText="1"/>
    </xf>
    <xf numFmtId="43" fontId="0" fillId="0" borderId="10" xfId="2" applyFont="1" applyFill="1" applyBorder="1" applyAlignment="1">
      <alignment horizontal="center" vertical="center" wrapText="1"/>
    </xf>
    <xf numFmtId="0" fontId="0" fillId="0" borderId="0" xfId="0" applyAlignment="1" applyProtection="1">
      <alignment horizontal="center" vertical="center"/>
      <protection locked="0"/>
    </xf>
    <xf numFmtId="0" fontId="0" fillId="0" borderId="9" xfId="0" applyBorder="1" applyAlignment="1">
      <alignment horizontal="center" vertical="center" wrapText="1"/>
    </xf>
    <xf numFmtId="43" fontId="0" fillId="0" borderId="9" xfId="2" applyFont="1" applyFill="1" applyBorder="1" applyAlignment="1">
      <alignment horizontal="center" vertical="center" wrapText="1"/>
    </xf>
    <xf numFmtId="9" fontId="0" fillId="0" borderId="10" xfId="20" applyFont="1" applyFill="1" applyBorder="1" applyAlignment="1">
      <alignment vertical="center" wrapText="1"/>
    </xf>
  </cellXfs>
  <cellStyles count="252">
    <cellStyle name="=C:\WINNT\SYSTEM32\COMMAND.COM" xfId="1" xr:uid="{00000000-0005-0000-0000-000000000000}"/>
    <cellStyle name="20% - Énfasis1 2" xfId="105" xr:uid="{00000000-0005-0000-0000-000001000000}"/>
    <cellStyle name="20% - Énfasis2 2" xfId="106" xr:uid="{00000000-0005-0000-0000-000002000000}"/>
    <cellStyle name="20% - Énfasis3 2" xfId="107" xr:uid="{00000000-0005-0000-0000-000003000000}"/>
    <cellStyle name="20% - Énfasis4 2" xfId="108" xr:uid="{00000000-0005-0000-0000-000004000000}"/>
    <cellStyle name="40% - Énfasis3 2" xfId="109" xr:uid="{00000000-0005-0000-0000-000005000000}"/>
    <cellStyle name="60% - Énfasis3 2" xfId="110" xr:uid="{00000000-0005-0000-0000-000006000000}"/>
    <cellStyle name="60% - Énfasis4 2" xfId="111" xr:uid="{00000000-0005-0000-0000-000007000000}"/>
    <cellStyle name="60% - Énfasis6 2" xfId="112" xr:uid="{00000000-0005-0000-0000-000008000000}"/>
    <cellStyle name="Euro" xfId="10" xr:uid="{00000000-0005-0000-0000-000009000000}"/>
    <cellStyle name="Fecha" xfId="22" xr:uid="{00000000-0005-0000-0000-00000A000000}"/>
    <cellStyle name="Fijo" xfId="23" xr:uid="{00000000-0005-0000-0000-00000B000000}"/>
    <cellStyle name="HEADING1" xfId="24" xr:uid="{00000000-0005-0000-0000-00000C000000}"/>
    <cellStyle name="HEADING2" xfId="25" xr:uid="{00000000-0005-0000-0000-00000D000000}"/>
    <cellStyle name="Millares" xfId="2" builtinId="3"/>
    <cellStyle name="Millares 10" xfId="126" xr:uid="{00000000-0005-0000-0000-00000F000000}"/>
    <cellStyle name="Millares 11" xfId="249" xr:uid="{00000000-0005-0000-0000-000010000000}"/>
    <cellStyle name="Millares 12" xfId="26" xr:uid="{00000000-0005-0000-0000-000011000000}"/>
    <cellStyle name="Millares 13" xfId="27" xr:uid="{00000000-0005-0000-0000-000012000000}"/>
    <cellStyle name="Millares 14" xfId="28" xr:uid="{00000000-0005-0000-0000-000013000000}"/>
    <cellStyle name="Millares 15" xfId="29" xr:uid="{00000000-0005-0000-0000-000014000000}"/>
    <cellStyle name="Millares 2" xfId="5" xr:uid="{00000000-0005-0000-0000-000015000000}"/>
    <cellStyle name="Millares 2 10" xfId="31" xr:uid="{00000000-0005-0000-0000-000016000000}"/>
    <cellStyle name="Millares 2 11" xfId="32" xr:uid="{00000000-0005-0000-0000-000017000000}"/>
    <cellStyle name="Millares 2 12" xfId="33" xr:uid="{00000000-0005-0000-0000-000018000000}"/>
    <cellStyle name="Millares 2 13" xfId="34" xr:uid="{00000000-0005-0000-0000-000019000000}"/>
    <cellStyle name="Millares 2 14" xfId="35" xr:uid="{00000000-0005-0000-0000-00001A000000}"/>
    <cellStyle name="Millares 2 15" xfId="36" xr:uid="{00000000-0005-0000-0000-00001B000000}"/>
    <cellStyle name="Millares 2 16" xfId="116" xr:uid="{00000000-0005-0000-0000-00001C000000}"/>
    <cellStyle name="Millares 2 16 2" xfId="251" xr:uid="{00000000-0005-0000-0000-00001D000000}"/>
    <cellStyle name="Millares 2 17" xfId="121" xr:uid="{00000000-0005-0000-0000-00001E000000}"/>
    <cellStyle name="Millares 2 18" xfId="30" xr:uid="{00000000-0005-0000-0000-00001F000000}"/>
    <cellStyle name="Millares 2 2" xfId="11" xr:uid="{00000000-0005-0000-0000-000020000000}"/>
    <cellStyle name="Millares 2 2 2" xfId="127" xr:uid="{00000000-0005-0000-0000-000021000000}"/>
    <cellStyle name="Millares 2 2 3" xfId="37" xr:uid="{00000000-0005-0000-0000-000022000000}"/>
    <cellStyle name="Millares 2 22" xfId="250" xr:uid="{00000000-0005-0000-0000-000023000000}"/>
    <cellStyle name="Millares 2 3" xfId="12" xr:uid="{00000000-0005-0000-0000-000024000000}"/>
    <cellStyle name="Millares 2 3 2" xfId="38" xr:uid="{00000000-0005-0000-0000-000025000000}"/>
    <cellStyle name="Millares 2 4" xfId="39" xr:uid="{00000000-0005-0000-0000-000026000000}"/>
    <cellStyle name="Millares 2 5" xfId="40" xr:uid="{00000000-0005-0000-0000-000027000000}"/>
    <cellStyle name="Millares 2 6" xfId="41" xr:uid="{00000000-0005-0000-0000-000028000000}"/>
    <cellStyle name="Millares 2 7" xfId="42" xr:uid="{00000000-0005-0000-0000-000029000000}"/>
    <cellStyle name="Millares 2 8" xfId="43" xr:uid="{00000000-0005-0000-0000-00002A000000}"/>
    <cellStyle name="Millares 2 9" xfId="44" xr:uid="{00000000-0005-0000-0000-00002B000000}"/>
    <cellStyle name="Millares 3" xfId="13" xr:uid="{00000000-0005-0000-0000-00002C000000}"/>
    <cellStyle name="Millares 3 2" xfId="45" xr:uid="{00000000-0005-0000-0000-00002D000000}"/>
    <cellStyle name="Millares 3 3" xfId="46" xr:uid="{00000000-0005-0000-0000-00002E000000}"/>
    <cellStyle name="Millares 3 4" xfId="47" xr:uid="{00000000-0005-0000-0000-00002F000000}"/>
    <cellStyle name="Millares 3 5" xfId="48" xr:uid="{00000000-0005-0000-0000-000030000000}"/>
    <cellStyle name="Millares 3 6" xfId="113" xr:uid="{00000000-0005-0000-0000-000031000000}"/>
    <cellStyle name="Millares 4" xfId="49" xr:uid="{00000000-0005-0000-0000-000032000000}"/>
    <cellStyle name="Millares 4 2" xfId="104" xr:uid="{00000000-0005-0000-0000-000033000000}"/>
    <cellStyle name="Millares 4 3" xfId="128" xr:uid="{00000000-0005-0000-0000-000034000000}"/>
    <cellStyle name="Millares 5" xfId="129" xr:uid="{00000000-0005-0000-0000-000035000000}"/>
    <cellStyle name="Millares 6" xfId="50" xr:uid="{00000000-0005-0000-0000-000036000000}"/>
    <cellStyle name="Millares 7" xfId="51" xr:uid="{00000000-0005-0000-0000-000037000000}"/>
    <cellStyle name="Millares 8" xfId="52" xr:uid="{00000000-0005-0000-0000-000038000000}"/>
    <cellStyle name="Millares 8 2" xfId="130" xr:uid="{00000000-0005-0000-0000-000039000000}"/>
    <cellStyle name="Millares 9" xfId="131" xr:uid="{00000000-0005-0000-0000-00003A000000}"/>
    <cellStyle name="Moneda 2" xfId="14" xr:uid="{00000000-0005-0000-0000-00003B000000}"/>
    <cellStyle name="Normal" xfId="0" builtinId="0"/>
    <cellStyle name="Normal 10" xfId="132" xr:uid="{00000000-0005-0000-0000-00003D000000}"/>
    <cellStyle name="Normal 10 2" xfId="53" xr:uid="{00000000-0005-0000-0000-00003E000000}"/>
    <cellStyle name="Normal 10 3" xfId="54" xr:uid="{00000000-0005-0000-0000-00003F000000}"/>
    <cellStyle name="Normal 10 4" xfId="55" xr:uid="{00000000-0005-0000-0000-000040000000}"/>
    <cellStyle name="Normal 10 5" xfId="56" xr:uid="{00000000-0005-0000-0000-000041000000}"/>
    <cellStyle name="Normal 11" xfId="133" xr:uid="{00000000-0005-0000-0000-000042000000}"/>
    <cellStyle name="Normal 12" xfId="57" xr:uid="{00000000-0005-0000-0000-000043000000}"/>
    <cellStyle name="Normal 12 2" xfId="134" xr:uid="{00000000-0005-0000-0000-000044000000}"/>
    <cellStyle name="Normal 13" xfId="135" xr:uid="{00000000-0005-0000-0000-000045000000}"/>
    <cellStyle name="Normal 14" xfId="58" xr:uid="{00000000-0005-0000-0000-000046000000}"/>
    <cellStyle name="Normal 15" xfId="247" xr:uid="{00000000-0005-0000-0000-000047000000}"/>
    <cellStyle name="Normal 2" xfId="3" xr:uid="{00000000-0005-0000-0000-000048000000}"/>
    <cellStyle name="Normal 2 10" xfId="59" xr:uid="{00000000-0005-0000-0000-000049000000}"/>
    <cellStyle name="Normal 2 10 2" xfId="136" xr:uid="{00000000-0005-0000-0000-00004A000000}"/>
    <cellStyle name="Normal 2 10 3" xfId="137" xr:uid="{00000000-0005-0000-0000-00004B000000}"/>
    <cellStyle name="Normal 2 11" xfId="60" xr:uid="{00000000-0005-0000-0000-00004C000000}"/>
    <cellStyle name="Normal 2 11 2" xfId="138" xr:uid="{00000000-0005-0000-0000-00004D000000}"/>
    <cellStyle name="Normal 2 11 3" xfId="139" xr:uid="{00000000-0005-0000-0000-00004E000000}"/>
    <cellStyle name="Normal 2 12" xfId="61" xr:uid="{00000000-0005-0000-0000-00004F000000}"/>
    <cellStyle name="Normal 2 12 2" xfId="140" xr:uid="{00000000-0005-0000-0000-000050000000}"/>
    <cellStyle name="Normal 2 12 3" xfId="141" xr:uid="{00000000-0005-0000-0000-000051000000}"/>
    <cellStyle name="Normal 2 13" xfId="62" xr:uid="{00000000-0005-0000-0000-000052000000}"/>
    <cellStyle name="Normal 2 13 2" xfId="142" xr:uid="{00000000-0005-0000-0000-000053000000}"/>
    <cellStyle name="Normal 2 13 3" xfId="143" xr:uid="{00000000-0005-0000-0000-000054000000}"/>
    <cellStyle name="Normal 2 14" xfId="63" xr:uid="{00000000-0005-0000-0000-000055000000}"/>
    <cellStyle name="Normal 2 14 2" xfId="144" xr:uid="{00000000-0005-0000-0000-000056000000}"/>
    <cellStyle name="Normal 2 14 3" xfId="145" xr:uid="{00000000-0005-0000-0000-000057000000}"/>
    <cellStyle name="Normal 2 15" xfId="64" xr:uid="{00000000-0005-0000-0000-000058000000}"/>
    <cellStyle name="Normal 2 15 2" xfId="146" xr:uid="{00000000-0005-0000-0000-000059000000}"/>
    <cellStyle name="Normal 2 15 3" xfId="147" xr:uid="{00000000-0005-0000-0000-00005A000000}"/>
    <cellStyle name="Normal 2 16" xfId="65" xr:uid="{00000000-0005-0000-0000-00005B000000}"/>
    <cellStyle name="Normal 2 16 2" xfId="148" xr:uid="{00000000-0005-0000-0000-00005C000000}"/>
    <cellStyle name="Normal 2 16 3" xfId="149" xr:uid="{00000000-0005-0000-0000-00005D000000}"/>
    <cellStyle name="Normal 2 17" xfId="66" xr:uid="{00000000-0005-0000-0000-00005E000000}"/>
    <cellStyle name="Normal 2 17 2" xfId="150" xr:uid="{00000000-0005-0000-0000-00005F000000}"/>
    <cellStyle name="Normal 2 17 3" xfId="151" xr:uid="{00000000-0005-0000-0000-000060000000}"/>
    <cellStyle name="Normal 2 18" xfId="67" xr:uid="{00000000-0005-0000-0000-000061000000}"/>
    <cellStyle name="Normal 2 18 2" xfId="152" xr:uid="{00000000-0005-0000-0000-000062000000}"/>
    <cellStyle name="Normal 2 19" xfId="114" xr:uid="{00000000-0005-0000-0000-000063000000}"/>
    <cellStyle name="Normal 2 2" xfId="6" xr:uid="{00000000-0005-0000-0000-000064000000}"/>
    <cellStyle name="Normal 2 2 10" xfId="154" xr:uid="{00000000-0005-0000-0000-000065000000}"/>
    <cellStyle name="Normal 2 2 11" xfId="155" xr:uid="{00000000-0005-0000-0000-000066000000}"/>
    <cellStyle name="Normal 2 2 12" xfId="156" xr:uid="{00000000-0005-0000-0000-000067000000}"/>
    <cellStyle name="Normal 2 2 13" xfId="157" xr:uid="{00000000-0005-0000-0000-000068000000}"/>
    <cellStyle name="Normal 2 2 14" xfId="158" xr:uid="{00000000-0005-0000-0000-000069000000}"/>
    <cellStyle name="Normal 2 2 15" xfId="159" xr:uid="{00000000-0005-0000-0000-00006A000000}"/>
    <cellStyle name="Normal 2 2 16" xfId="160" xr:uid="{00000000-0005-0000-0000-00006B000000}"/>
    <cellStyle name="Normal 2 2 17" xfId="161" xr:uid="{00000000-0005-0000-0000-00006C000000}"/>
    <cellStyle name="Normal 2 2 18" xfId="162" xr:uid="{00000000-0005-0000-0000-00006D000000}"/>
    <cellStyle name="Normal 2 2 19" xfId="163" xr:uid="{00000000-0005-0000-0000-00006E000000}"/>
    <cellStyle name="Normal 2 2 2" xfId="164" xr:uid="{00000000-0005-0000-0000-00006F000000}"/>
    <cellStyle name="Normal 2 2 2 2" xfId="165" xr:uid="{00000000-0005-0000-0000-000070000000}"/>
    <cellStyle name="Normal 2 2 2 3" xfId="166" xr:uid="{00000000-0005-0000-0000-000071000000}"/>
    <cellStyle name="Normal 2 2 2 4" xfId="167" xr:uid="{00000000-0005-0000-0000-000072000000}"/>
    <cellStyle name="Normal 2 2 2 5" xfId="168" xr:uid="{00000000-0005-0000-0000-000073000000}"/>
    <cellStyle name="Normal 2 2 2 6" xfId="169" xr:uid="{00000000-0005-0000-0000-000074000000}"/>
    <cellStyle name="Normal 2 2 2 7" xfId="170" xr:uid="{00000000-0005-0000-0000-000075000000}"/>
    <cellStyle name="Normal 2 2 20" xfId="171" xr:uid="{00000000-0005-0000-0000-000076000000}"/>
    <cellStyle name="Normal 2 2 21" xfId="172" xr:uid="{00000000-0005-0000-0000-000077000000}"/>
    <cellStyle name="Normal 2 2 22" xfId="173" xr:uid="{00000000-0005-0000-0000-000078000000}"/>
    <cellStyle name="Normal 2 2 23" xfId="153" xr:uid="{00000000-0005-0000-0000-000079000000}"/>
    <cellStyle name="Normal 2 2 3" xfId="174" xr:uid="{00000000-0005-0000-0000-00007A000000}"/>
    <cellStyle name="Normal 2 2 4" xfId="175" xr:uid="{00000000-0005-0000-0000-00007B000000}"/>
    <cellStyle name="Normal 2 2 5" xfId="176" xr:uid="{00000000-0005-0000-0000-00007C000000}"/>
    <cellStyle name="Normal 2 2 6" xfId="177" xr:uid="{00000000-0005-0000-0000-00007D000000}"/>
    <cellStyle name="Normal 2 2 7" xfId="178" xr:uid="{00000000-0005-0000-0000-00007E000000}"/>
    <cellStyle name="Normal 2 2 8" xfId="179" xr:uid="{00000000-0005-0000-0000-00007F000000}"/>
    <cellStyle name="Normal 2 2 9" xfId="180" xr:uid="{00000000-0005-0000-0000-000080000000}"/>
    <cellStyle name="Normal 2 20" xfId="181" xr:uid="{00000000-0005-0000-0000-000081000000}"/>
    <cellStyle name="Normal 2 21" xfId="182" xr:uid="{00000000-0005-0000-0000-000082000000}"/>
    <cellStyle name="Normal 2 22" xfId="183" xr:uid="{00000000-0005-0000-0000-000083000000}"/>
    <cellStyle name="Normal 2 23" xfId="184" xr:uid="{00000000-0005-0000-0000-000084000000}"/>
    <cellStyle name="Normal 2 24" xfId="185" xr:uid="{00000000-0005-0000-0000-000085000000}"/>
    <cellStyle name="Normal 2 25" xfId="186" xr:uid="{00000000-0005-0000-0000-000086000000}"/>
    <cellStyle name="Normal 2 26" xfId="187" xr:uid="{00000000-0005-0000-0000-000087000000}"/>
    <cellStyle name="Normal 2 27" xfId="188" xr:uid="{00000000-0005-0000-0000-000088000000}"/>
    <cellStyle name="Normal 2 28" xfId="189" xr:uid="{00000000-0005-0000-0000-000089000000}"/>
    <cellStyle name="Normal 2 29" xfId="190" xr:uid="{00000000-0005-0000-0000-00008A000000}"/>
    <cellStyle name="Normal 2 3" xfId="68" xr:uid="{00000000-0005-0000-0000-00008B000000}"/>
    <cellStyle name="Normal 2 3 2" xfId="192" xr:uid="{00000000-0005-0000-0000-00008C000000}"/>
    <cellStyle name="Normal 2 3 3" xfId="193" xr:uid="{00000000-0005-0000-0000-00008D000000}"/>
    <cellStyle name="Normal 2 3 4" xfId="194" xr:uid="{00000000-0005-0000-0000-00008E000000}"/>
    <cellStyle name="Normal 2 3 5" xfId="195" xr:uid="{00000000-0005-0000-0000-00008F000000}"/>
    <cellStyle name="Normal 2 3 6" xfId="196" xr:uid="{00000000-0005-0000-0000-000090000000}"/>
    <cellStyle name="Normal 2 3 7" xfId="197" xr:uid="{00000000-0005-0000-0000-000091000000}"/>
    <cellStyle name="Normal 2 3 8" xfId="191" xr:uid="{00000000-0005-0000-0000-000092000000}"/>
    <cellStyle name="Normal 2 30" xfId="198" xr:uid="{00000000-0005-0000-0000-000093000000}"/>
    <cellStyle name="Normal 2 31" xfId="248" xr:uid="{00000000-0005-0000-0000-000094000000}"/>
    <cellStyle name="Normal 2 4" xfId="69" xr:uid="{00000000-0005-0000-0000-000095000000}"/>
    <cellStyle name="Normal 2 4 2" xfId="199" xr:uid="{00000000-0005-0000-0000-000096000000}"/>
    <cellStyle name="Normal 2 4 3" xfId="200" xr:uid="{00000000-0005-0000-0000-000097000000}"/>
    <cellStyle name="Normal 2 5" xfId="70" xr:uid="{00000000-0005-0000-0000-000098000000}"/>
    <cellStyle name="Normal 2 5 2" xfId="201" xr:uid="{00000000-0005-0000-0000-000099000000}"/>
    <cellStyle name="Normal 2 5 3" xfId="202" xr:uid="{00000000-0005-0000-0000-00009A000000}"/>
    <cellStyle name="Normal 2 6" xfId="71" xr:uid="{00000000-0005-0000-0000-00009B000000}"/>
    <cellStyle name="Normal 2 6 2" xfId="203" xr:uid="{00000000-0005-0000-0000-00009C000000}"/>
    <cellStyle name="Normal 2 6 3" xfId="204" xr:uid="{00000000-0005-0000-0000-00009D000000}"/>
    <cellStyle name="Normal 2 7" xfId="72" xr:uid="{00000000-0005-0000-0000-00009E000000}"/>
    <cellStyle name="Normal 2 7 2" xfId="205" xr:uid="{00000000-0005-0000-0000-00009F000000}"/>
    <cellStyle name="Normal 2 7 3" xfId="206" xr:uid="{00000000-0005-0000-0000-0000A0000000}"/>
    <cellStyle name="Normal 2 8" xfId="73" xr:uid="{00000000-0005-0000-0000-0000A1000000}"/>
    <cellStyle name="Normal 2 8 2" xfId="207" xr:uid="{00000000-0005-0000-0000-0000A2000000}"/>
    <cellStyle name="Normal 2 8 3" xfId="208" xr:uid="{00000000-0005-0000-0000-0000A3000000}"/>
    <cellStyle name="Normal 2 82" xfId="209" xr:uid="{00000000-0005-0000-0000-0000A4000000}"/>
    <cellStyle name="Normal 2 83" xfId="210" xr:uid="{00000000-0005-0000-0000-0000A5000000}"/>
    <cellStyle name="Normal 2 86" xfId="211" xr:uid="{00000000-0005-0000-0000-0000A6000000}"/>
    <cellStyle name="Normal 2 9" xfId="74" xr:uid="{00000000-0005-0000-0000-0000A7000000}"/>
    <cellStyle name="Normal 2 9 2" xfId="212" xr:uid="{00000000-0005-0000-0000-0000A8000000}"/>
    <cellStyle name="Normal 2 9 3" xfId="213" xr:uid="{00000000-0005-0000-0000-0000A9000000}"/>
    <cellStyle name="Normal 3" xfId="7" xr:uid="{00000000-0005-0000-0000-0000AA000000}"/>
    <cellStyle name="Normal 3 10" xfId="246" xr:uid="{00000000-0005-0000-0000-0000AB000000}"/>
    <cellStyle name="Normal 3 2" xfId="76" xr:uid="{00000000-0005-0000-0000-0000AC000000}"/>
    <cellStyle name="Normal 3 3" xfId="77" xr:uid="{00000000-0005-0000-0000-0000AD000000}"/>
    <cellStyle name="Normal 3 4" xfId="78" xr:uid="{00000000-0005-0000-0000-0000AE000000}"/>
    <cellStyle name="Normal 3 5" xfId="79" xr:uid="{00000000-0005-0000-0000-0000AF000000}"/>
    <cellStyle name="Normal 3 6" xfId="80" xr:uid="{00000000-0005-0000-0000-0000B0000000}"/>
    <cellStyle name="Normal 3 7" xfId="81" xr:uid="{00000000-0005-0000-0000-0000B1000000}"/>
    <cellStyle name="Normal 3 8" xfId="82" xr:uid="{00000000-0005-0000-0000-0000B2000000}"/>
    <cellStyle name="Normal 3 9" xfId="75" xr:uid="{00000000-0005-0000-0000-0000B3000000}"/>
    <cellStyle name="Normal 4" xfId="15" xr:uid="{00000000-0005-0000-0000-0000B4000000}"/>
    <cellStyle name="Normal 4 2" xfId="8" xr:uid="{00000000-0005-0000-0000-0000B5000000}"/>
    <cellStyle name="Normal 4 2 2" xfId="117" xr:uid="{00000000-0005-0000-0000-0000B6000000}"/>
    <cellStyle name="Normal 4 3" xfId="122" xr:uid="{00000000-0005-0000-0000-0000B7000000}"/>
    <cellStyle name="Normal 4 4" xfId="125" xr:uid="{00000000-0005-0000-0000-0000B8000000}"/>
    <cellStyle name="Normal 4 5" xfId="83" xr:uid="{00000000-0005-0000-0000-0000B9000000}"/>
    <cellStyle name="Normal 5" xfId="16" xr:uid="{00000000-0005-0000-0000-0000BA000000}"/>
    <cellStyle name="Normal 5 10" xfId="214" xr:uid="{00000000-0005-0000-0000-0000BB000000}"/>
    <cellStyle name="Normal 5 11" xfId="215" xr:uid="{00000000-0005-0000-0000-0000BC000000}"/>
    <cellStyle name="Normal 5 12" xfId="216" xr:uid="{00000000-0005-0000-0000-0000BD000000}"/>
    <cellStyle name="Normal 5 13" xfId="217" xr:uid="{00000000-0005-0000-0000-0000BE000000}"/>
    <cellStyle name="Normal 5 14" xfId="218" xr:uid="{00000000-0005-0000-0000-0000BF000000}"/>
    <cellStyle name="Normal 5 15" xfId="219" xr:uid="{00000000-0005-0000-0000-0000C0000000}"/>
    <cellStyle name="Normal 5 16" xfId="220" xr:uid="{00000000-0005-0000-0000-0000C1000000}"/>
    <cellStyle name="Normal 5 17" xfId="221" xr:uid="{00000000-0005-0000-0000-0000C2000000}"/>
    <cellStyle name="Normal 5 2" xfId="17" xr:uid="{00000000-0005-0000-0000-0000C3000000}"/>
    <cellStyle name="Normal 5 2 2" xfId="222" xr:uid="{00000000-0005-0000-0000-0000C4000000}"/>
    <cellStyle name="Normal 5 3" xfId="84" xr:uid="{00000000-0005-0000-0000-0000C5000000}"/>
    <cellStyle name="Normal 5 3 2" xfId="223" xr:uid="{00000000-0005-0000-0000-0000C6000000}"/>
    <cellStyle name="Normal 5 4" xfId="85" xr:uid="{00000000-0005-0000-0000-0000C7000000}"/>
    <cellStyle name="Normal 5 4 2" xfId="224" xr:uid="{00000000-0005-0000-0000-0000C8000000}"/>
    <cellStyle name="Normal 5 5" xfId="86" xr:uid="{00000000-0005-0000-0000-0000C9000000}"/>
    <cellStyle name="Normal 5 5 2" xfId="225" xr:uid="{00000000-0005-0000-0000-0000CA000000}"/>
    <cellStyle name="Normal 5 6" xfId="118" xr:uid="{00000000-0005-0000-0000-0000CB000000}"/>
    <cellStyle name="Normal 5 7" xfId="123" xr:uid="{00000000-0005-0000-0000-0000CC000000}"/>
    <cellStyle name="Normal 5 7 2" xfId="226" xr:uid="{00000000-0005-0000-0000-0000CD000000}"/>
    <cellStyle name="Normal 5 8" xfId="227" xr:uid="{00000000-0005-0000-0000-0000CE000000}"/>
    <cellStyle name="Normal 5 9" xfId="228" xr:uid="{00000000-0005-0000-0000-0000CF000000}"/>
    <cellStyle name="Normal 56" xfId="119" xr:uid="{00000000-0005-0000-0000-0000D0000000}"/>
    <cellStyle name="Normal 6" xfId="18" xr:uid="{00000000-0005-0000-0000-0000D1000000}"/>
    <cellStyle name="Normal 6 2" xfId="19" xr:uid="{00000000-0005-0000-0000-0000D2000000}"/>
    <cellStyle name="Normal 6 3" xfId="87" xr:uid="{00000000-0005-0000-0000-0000D3000000}"/>
    <cellStyle name="Normal 7" xfId="88" xr:uid="{00000000-0005-0000-0000-0000D4000000}"/>
    <cellStyle name="Normal 7 10" xfId="230" xr:uid="{00000000-0005-0000-0000-0000D5000000}"/>
    <cellStyle name="Normal 7 11" xfId="231" xr:uid="{00000000-0005-0000-0000-0000D6000000}"/>
    <cellStyle name="Normal 7 12" xfId="232" xr:uid="{00000000-0005-0000-0000-0000D7000000}"/>
    <cellStyle name="Normal 7 13" xfId="233" xr:uid="{00000000-0005-0000-0000-0000D8000000}"/>
    <cellStyle name="Normal 7 14" xfId="234" xr:uid="{00000000-0005-0000-0000-0000D9000000}"/>
    <cellStyle name="Normal 7 15" xfId="235" xr:uid="{00000000-0005-0000-0000-0000DA000000}"/>
    <cellStyle name="Normal 7 16" xfId="236" xr:uid="{00000000-0005-0000-0000-0000DB000000}"/>
    <cellStyle name="Normal 7 17" xfId="237" xr:uid="{00000000-0005-0000-0000-0000DC000000}"/>
    <cellStyle name="Normal 7 18" xfId="229" xr:uid="{00000000-0005-0000-0000-0000DD000000}"/>
    <cellStyle name="Normal 7 2" xfId="238" xr:uid="{00000000-0005-0000-0000-0000DE000000}"/>
    <cellStyle name="Normal 7 3" xfId="239" xr:uid="{00000000-0005-0000-0000-0000DF000000}"/>
    <cellStyle name="Normal 7 4" xfId="240" xr:uid="{00000000-0005-0000-0000-0000E0000000}"/>
    <cellStyle name="Normal 7 5" xfId="241" xr:uid="{00000000-0005-0000-0000-0000E1000000}"/>
    <cellStyle name="Normal 7 6" xfId="242" xr:uid="{00000000-0005-0000-0000-0000E2000000}"/>
    <cellStyle name="Normal 7 7" xfId="243" xr:uid="{00000000-0005-0000-0000-0000E3000000}"/>
    <cellStyle name="Normal 7 8" xfId="244" xr:uid="{00000000-0005-0000-0000-0000E4000000}"/>
    <cellStyle name="Normal 7 9" xfId="245" xr:uid="{00000000-0005-0000-0000-0000E5000000}"/>
    <cellStyle name="Normal 8" xfId="89" xr:uid="{00000000-0005-0000-0000-0000E6000000}"/>
    <cellStyle name="Normal 9" xfId="4" xr:uid="{00000000-0005-0000-0000-0000E7000000}"/>
    <cellStyle name="Normal 9 2" xfId="124" xr:uid="{00000000-0005-0000-0000-0000E8000000}"/>
    <cellStyle name="Normal 9 3" xfId="115" xr:uid="{00000000-0005-0000-0000-0000E9000000}"/>
    <cellStyle name="Normal_141008Reportes Cuadros Institucionales-sectorialesADV" xfId="21" xr:uid="{00000000-0005-0000-0000-0000EA000000}"/>
    <cellStyle name="Notas 2" xfId="90" xr:uid="{00000000-0005-0000-0000-0000EB000000}"/>
    <cellStyle name="Porcentaje" xfId="20" builtinId="5"/>
    <cellStyle name="Porcentaje 2" xfId="120" xr:uid="{00000000-0005-0000-0000-0000ED000000}"/>
    <cellStyle name="Porcentual 2" xfId="9" xr:uid="{00000000-0005-0000-0000-0000EE000000}"/>
    <cellStyle name="Total 10" xfId="91" xr:uid="{00000000-0005-0000-0000-0000EF000000}"/>
    <cellStyle name="Total 11" xfId="92" xr:uid="{00000000-0005-0000-0000-0000F0000000}"/>
    <cellStyle name="Total 12" xfId="93" xr:uid="{00000000-0005-0000-0000-0000F1000000}"/>
    <cellStyle name="Total 13" xfId="94" xr:uid="{00000000-0005-0000-0000-0000F2000000}"/>
    <cellStyle name="Total 14" xfId="95" xr:uid="{00000000-0005-0000-0000-0000F3000000}"/>
    <cellStyle name="Total 2" xfId="96" xr:uid="{00000000-0005-0000-0000-0000F4000000}"/>
    <cellStyle name="Total 3" xfId="97" xr:uid="{00000000-0005-0000-0000-0000F5000000}"/>
    <cellStyle name="Total 4" xfId="98" xr:uid="{00000000-0005-0000-0000-0000F6000000}"/>
    <cellStyle name="Total 5" xfId="99" xr:uid="{00000000-0005-0000-0000-0000F7000000}"/>
    <cellStyle name="Total 6" xfId="100" xr:uid="{00000000-0005-0000-0000-0000F8000000}"/>
    <cellStyle name="Total 7" xfId="101" xr:uid="{00000000-0005-0000-0000-0000F9000000}"/>
    <cellStyle name="Total 8" xfId="102" xr:uid="{00000000-0005-0000-0000-0000FA000000}"/>
    <cellStyle name="Total 9" xfId="103" xr:uid="{00000000-0005-0000-0000-0000F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221"/>
  <sheetViews>
    <sheetView workbookViewId="0">
      <selection activeCell="A2" sqref="A2:E3"/>
    </sheetView>
  </sheetViews>
  <sheetFormatPr baseColWidth="10" defaultRowHeight="15" x14ac:dyDescent="0.25"/>
  <sheetData>
    <row r="2" spans="1:5" x14ac:dyDescent="0.25">
      <c r="A2" s="108" t="s">
        <v>0</v>
      </c>
      <c r="B2" s="108"/>
      <c r="C2" s="108"/>
      <c r="D2" s="108"/>
      <c r="E2" s="12" t="e">
        <f>#REF!</f>
        <v>#REF!</v>
      </c>
    </row>
    <row r="3" spans="1:5" x14ac:dyDescent="0.25">
      <c r="A3" s="108" t="s">
        <v>2</v>
      </c>
      <c r="B3" s="108"/>
      <c r="C3" s="108"/>
      <c r="D3" s="108"/>
      <c r="E3" s="12" t="e">
        <f>#REF!</f>
        <v>#REF!</v>
      </c>
    </row>
    <row r="4" spans="1:5" x14ac:dyDescent="0.25">
      <c r="A4" s="108" t="s">
        <v>1</v>
      </c>
      <c r="B4" s="108"/>
      <c r="C4" s="108"/>
      <c r="D4" s="108"/>
      <c r="E4" s="13"/>
    </row>
    <row r="5" spans="1:5" x14ac:dyDescent="0.25">
      <c r="A5" s="108" t="s">
        <v>70</v>
      </c>
      <c r="B5" s="108"/>
      <c r="C5" s="108"/>
      <c r="D5" s="108"/>
      <c r="E5" t="s">
        <v>68</v>
      </c>
    </row>
    <row r="6" spans="1:5" x14ac:dyDescent="0.25">
      <c r="A6" s="6"/>
      <c r="B6" s="6"/>
      <c r="C6" s="113" t="s">
        <v>3</v>
      </c>
      <c r="D6" s="113"/>
      <c r="E6" s="1">
        <v>2013</v>
      </c>
    </row>
    <row r="7" spans="1:5" x14ac:dyDescent="0.25">
      <c r="A7" s="109" t="s">
        <v>66</v>
      </c>
      <c r="B7" s="107" t="s">
        <v>6</v>
      </c>
      <c r="C7" s="103" t="s">
        <v>8</v>
      </c>
      <c r="D7" s="103"/>
      <c r="E7" s="7" t="e">
        <f>#REF!</f>
        <v>#REF!</v>
      </c>
    </row>
    <row r="8" spans="1:5" x14ac:dyDescent="0.25">
      <c r="A8" s="109"/>
      <c r="B8" s="107"/>
      <c r="C8" s="103" t="s">
        <v>10</v>
      </c>
      <c r="D8" s="103"/>
      <c r="E8" s="7" t="e">
        <f>#REF!</f>
        <v>#REF!</v>
      </c>
    </row>
    <row r="9" spans="1:5" x14ac:dyDescent="0.25">
      <c r="A9" s="109"/>
      <c r="B9" s="107"/>
      <c r="C9" s="103" t="s">
        <v>12</v>
      </c>
      <c r="D9" s="103"/>
      <c r="E9" s="7" t="e">
        <f>#REF!</f>
        <v>#REF!</v>
      </c>
    </row>
    <row r="10" spans="1:5" x14ac:dyDescent="0.25">
      <c r="A10" s="109"/>
      <c r="B10" s="107"/>
      <c r="C10" s="103" t="s">
        <v>14</v>
      </c>
      <c r="D10" s="103"/>
      <c r="E10" s="7" t="e">
        <f>#REF!</f>
        <v>#REF!</v>
      </c>
    </row>
    <row r="11" spans="1:5" x14ac:dyDescent="0.25">
      <c r="A11" s="109"/>
      <c r="B11" s="107"/>
      <c r="C11" s="103" t="s">
        <v>16</v>
      </c>
      <c r="D11" s="103"/>
      <c r="E11" s="7" t="e">
        <f>#REF!</f>
        <v>#REF!</v>
      </c>
    </row>
    <row r="12" spans="1:5" x14ac:dyDescent="0.25">
      <c r="A12" s="109"/>
      <c r="B12" s="107"/>
      <c r="C12" s="103" t="s">
        <v>18</v>
      </c>
      <c r="D12" s="103"/>
      <c r="E12" s="7" t="e">
        <f>#REF!</f>
        <v>#REF!</v>
      </c>
    </row>
    <row r="13" spans="1:5" x14ac:dyDescent="0.25">
      <c r="A13" s="109"/>
      <c r="B13" s="107"/>
      <c r="C13" s="103" t="s">
        <v>20</v>
      </c>
      <c r="D13" s="103"/>
      <c r="E13" s="7" t="e">
        <f>#REF!</f>
        <v>#REF!</v>
      </c>
    </row>
    <row r="14" spans="1:5" ht="15.75" thickBot="1" x14ac:dyDescent="0.3">
      <c r="A14" s="109"/>
      <c r="B14" s="4"/>
      <c r="C14" s="104" t="s">
        <v>23</v>
      </c>
      <c r="D14" s="104"/>
      <c r="E14" s="8" t="e">
        <f>#REF!</f>
        <v>#REF!</v>
      </c>
    </row>
    <row r="15" spans="1:5" x14ac:dyDescent="0.25">
      <c r="A15" s="109"/>
      <c r="B15" s="107" t="s">
        <v>25</v>
      </c>
      <c r="C15" s="103" t="s">
        <v>27</v>
      </c>
      <c r="D15" s="103"/>
      <c r="E15" s="7" t="e">
        <f>#REF!</f>
        <v>#REF!</v>
      </c>
    </row>
    <row r="16" spans="1:5" x14ac:dyDescent="0.25">
      <c r="A16" s="109"/>
      <c r="B16" s="107"/>
      <c r="C16" s="103" t="s">
        <v>29</v>
      </c>
      <c r="D16" s="103"/>
      <c r="E16" s="7" t="e">
        <f>#REF!</f>
        <v>#REF!</v>
      </c>
    </row>
    <row r="17" spans="1:5" x14ac:dyDescent="0.25">
      <c r="A17" s="109"/>
      <c r="B17" s="107"/>
      <c r="C17" s="103" t="s">
        <v>31</v>
      </c>
      <c r="D17" s="103"/>
      <c r="E17" s="7" t="e">
        <f>#REF!</f>
        <v>#REF!</v>
      </c>
    </row>
    <row r="18" spans="1:5" x14ac:dyDescent="0.25">
      <c r="A18" s="109"/>
      <c r="B18" s="107"/>
      <c r="C18" s="103" t="s">
        <v>33</v>
      </c>
      <c r="D18" s="103"/>
      <c r="E18" s="7" t="e">
        <f>#REF!</f>
        <v>#REF!</v>
      </c>
    </row>
    <row r="19" spans="1:5" x14ac:dyDescent="0.25">
      <c r="A19" s="109"/>
      <c r="B19" s="107"/>
      <c r="C19" s="103" t="s">
        <v>35</v>
      </c>
      <c r="D19" s="103"/>
      <c r="E19" s="7" t="e">
        <f>#REF!</f>
        <v>#REF!</v>
      </c>
    </row>
    <row r="20" spans="1:5" x14ac:dyDescent="0.25">
      <c r="A20" s="109"/>
      <c r="B20" s="107"/>
      <c r="C20" s="103" t="s">
        <v>37</v>
      </c>
      <c r="D20" s="103"/>
      <c r="E20" s="7" t="e">
        <f>#REF!</f>
        <v>#REF!</v>
      </c>
    </row>
    <row r="21" spans="1:5" x14ac:dyDescent="0.25">
      <c r="A21" s="109"/>
      <c r="B21" s="107"/>
      <c r="C21" s="103" t="s">
        <v>39</v>
      </c>
      <c r="D21" s="103"/>
      <c r="E21" s="7" t="e">
        <f>#REF!</f>
        <v>#REF!</v>
      </c>
    </row>
    <row r="22" spans="1:5" x14ac:dyDescent="0.25">
      <c r="A22" s="109"/>
      <c r="B22" s="107"/>
      <c r="C22" s="103" t="s">
        <v>40</v>
      </c>
      <c r="D22" s="103"/>
      <c r="E22" s="7" t="e">
        <f>#REF!</f>
        <v>#REF!</v>
      </c>
    </row>
    <row r="23" spans="1:5" x14ac:dyDescent="0.25">
      <c r="A23" s="109"/>
      <c r="B23" s="107"/>
      <c r="C23" s="103" t="s">
        <v>42</v>
      </c>
      <c r="D23" s="103"/>
      <c r="E23" s="7" t="e">
        <f>#REF!</f>
        <v>#REF!</v>
      </c>
    </row>
    <row r="24" spans="1:5" ht="15.75" thickBot="1" x14ac:dyDescent="0.3">
      <c r="A24" s="109"/>
      <c r="B24" s="4"/>
      <c r="C24" s="104" t="s">
        <v>44</v>
      </c>
      <c r="D24" s="104"/>
      <c r="E24" s="8" t="e">
        <f>#REF!</f>
        <v>#REF!</v>
      </c>
    </row>
    <row r="25" spans="1:5" ht="15.75" thickBot="1" x14ac:dyDescent="0.3">
      <c r="A25" s="109"/>
      <c r="B25" s="2"/>
      <c r="C25" s="104" t="s">
        <v>46</v>
      </c>
      <c r="D25" s="104"/>
      <c r="E25" s="8" t="e">
        <f>#REF!</f>
        <v>#REF!</v>
      </c>
    </row>
    <row r="26" spans="1:5" x14ac:dyDescent="0.25">
      <c r="A26" s="109" t="s">
        <v>67</v>
      </c>
      <c r="B26" s="107" t="s">
        <v>7</v>
      </c>
      <c r="C26" s="103" t="s">
        <v>9</v>
      </c>
      <c r="D26" s="103"/>
      <c r="E26" s="7" t="e">
        <f>#REF!</f>
        <v>#REF!</v>
      </c>
    </row>
    <row r="27" spans="1:5" x14ac:dyDescent="0.25">
      <c r="A27" s="109"/>
      <c r="B27" s="107"/>
      <c r="C27" s="103" t="s">
        <v>11</v>
      </c>
      <c r="D27" s="103"/>
      <c r="E27" s="7" t="e">
        <f>#REF!</f>
        <v>#REF!</v>
      </c>
    </row>
    <row r="28" spans="1:5" x14ac:dyDescent="0.25">
      <c r="A28" s="109"/>
      <c r="B28" s="107"/>
      <c r="C28" s="103" t="s">
        <v>13</v>
      </c>
      <c r="D28" s="103"/>
      <c r="E28" s="7" t="e">
        <f>#REF!</f>
        <v>#REF!</v>
      </c>
    </row>
    <row r="29" spans="1:5" x14ac:dyDescent="0.25">
      <c r="A29" s="109"/>
      <c r="B29" s="107"/>
      <c r="C29" s="103" t="s">
        <v>15</v>
      </c>
      <c r="D29" s="103"/>
      <c r="E29" s="7" t="e">
        <f>#REF!</f>
        <v>#REF!</v>
      </c>
    </row>
    <row r="30" spans="1:5" x14ac:dyDescent="0.25">
      <c r="A30" s="109"/>
      <c r="B30" s="107"/>
      <c r="C30" s="103" t="s">
        <v>17</v>
      </c>
      <c r="D30" s="103"/>
      <c r="E30" s="7" t="e">
        <f>#REF!</f>
        <v>#REF!</v>
      </c>
    </row>
    <row r="31" spans="1:5" x14ac:dyDescent="0.25">
      <c r="A31" s="109"/>
      <c r="B31" s="107"/>
      <c r="C31" s="103" t="s">
        <v>19</v>
      </c>
      <c r="D31" s="103"/>
      <c r="E31" s="7" t="e">
        <f>#REF!</f>
        <v>#REF!</v>
      </c>
    </row>
    <row r="32" spans="1:5" x14ac:dyDescent="0.25">
      <c r="A32" s="109"/>
      <c r="B32" s="107"/>
      <c r="C32" s="103" t="s">
        <v>21</v>
      </c>
      <c r="D32" s="103"/>
      <c r="E32" s="7" t="e">
        <f>#REF!</f>
        <v>#REF!</v>
      </c>
    </row>
    <row r="33" spans="1:5" x14ac:dyDescent="0.25">
      <c r="A33" s="109"/>
      <c r="B33" s="107"/>
      <c r="C33" s="103" t="s">
        <v>22</v>
      </c>
      <c r="D33" s="103"/>
      <c r="E33" s="7" t="e">
        <f>#REF!</f>
        <v>#REF!</v>
      </c>
    </row>
    <row r="34" spans="1:5" ht="15.75" thickBot="1" x14ac:dyDescent="0.3">
      <c r="A34" s="109"/>
      <c r="B34" s="4"/>
      <c r="C34" s="104" t="s">
        <v>24</v>
      </c>
      <c r="D34" s="104"/>
      <c r="E34" s="8" t="e">
        <f>#REF!</f>
        <v>#REF!</v>
      </c>
    </row>
    <row r="35" spans="1:5" x14ac:dyDescent="0.25">
      <c r="A35" s="109"/>
      <c r="B35" s="107" t="s">
        <v>26</v>
      </c>
      <c r="C35" s="103" t="s">
        <v>28</v>
      </c>
      <c r="D35" s="103"/>
      <c r="E35" s="7" t="e">
        <f>#REF!</f>
        <v>#REF!</v>
      </c>
    </row>
    <row r="36" spans="1:5" x14ac:dyDescent="0.25">
      <c r="A36" s="109"/>
      <c r="B36" s="107"/>
      <c r="C36" s="103" t="s">
        <v>30</v>
      </c>
      <c r="D36" s="103"/>
      <c r="E36" s="7" t="e">
        <f>#REF!</f>
        <v>#REF!</v>
      </c>
    </row>
    <row r="37" spans="1:5" x14ac:dyDescent="0.25">
      <c r="A37" s="109"/>
      <c r="B37" s="107"/>
      <c r="C37" s="103" t="s">
        <v>32</v>
      </c>
      <c r="D37" s="103"/>
      <c r="E37" s="7" t="e">
        <f>#REF!</f>
        <v>#REF!</v>
      </c>
    </row>
    <row r="38" spans="1:5" x14ac:dyDescent="0.25">
      <c r="A38" s="109"/>
      <c r="B38" s="107"/>
      <c r="C38" s="103" t="s">
        <v>34</v>
      </c>
      <c r="D38" s="103"/>
      <c r="E38" s="7" t="e">
        <f>#REF!</f>
        <v>#REF!</v>
      </c>
    </row>
    <row r="39" spans="1:5" x14ac:dyDescent="0.25">
      <c r="A39" s="109"/>
      <c r="B39" s="107"/>
      <c r="C39" s="103" t="s">
        <v>36</v>
      </c>
      <c r="D39" s="103"/>
      <c r="E39" s="7" t="e">
        <f>#REF!</f>
        <v>#REF!</v>
      </c>
    </row>
    <row r="40" spans="1:5" x14ac:dyDescent="0.25">
      <c r="A40" s="109"/>
      <c r="B40" s="107"/>
      <c r="C40" s="103" t="s">
        <v>38</v>
      </c>
      <c r="D40" s="103"/>
      <c r="E40" s="7" t="e">
        <f>#REF!</f>
        <v>#REF!</v>
      </c>
    </row>
    <row r="41" spans="1:5" ht="15.75" thickBot="1" x14ac:dyDescent="0.3">
      <c r="A41" s="109"/>
      <c r="B41" s="2"/>
      <c r="C41" s="104" t="s">
        <v>41</v>
      </c>
      <c r="D41" s="104"/>
      <c r="E41" s="8" t="e">
        <f>#REF!</f>
        <v>#REF!</v>
      </c>
    </row>
    <row r="42" spans="1:5" ht="15.75" thickBot="1" x14ac:dyDescent="0.3">
      <c r="A42" s="109"/>
      <c r="B42" s="2"/>
      <c r="C42" s="104" t="s">
        <v>43</v>
      </c>
      <c r="D42" s="104"/>
      <c r="E42" s="8" t="e">
        <f>#REF!</f>
        <v>#REF!</v>
      </c>
    </row>
    <row r="43" spans="1:5" x14ac:dyDescent="0.25">
      <c r="A43" s="3"/>
      <c r="B43" s="107" t="s">
        <v>45</v>
      </c>
      <c r="C43" s="105" t="s">
        <v>47</v>
      </c>
      <c r="D43" s="105"/>
      <c r="E43" s="9" t="e">
        <f>#REF!</f>
        <v>#REF!</v>
      </c>
    </row>
    <row r="44" spans="1:5" x14ac:dyDescent="0.25">
      <c r="A44" s="3"/>
      <c r="B44" s="107"/>
      <c r="C44" s="103" t="s">
        <v>48</v>
      </c>
      <c r="D44" s="103"/>
      <c r="E44" s="7" t="e">
        <f>#REF!</f>
        <v>#REF!</v>
      </c>
    </row>
    <row r="45" spans="1:5" x14ac:dyDescent="0.25">
      <c r="A45" s="3"/>
      <c r="B45" s="107"/>
      <c r="C45" s="103" t="s">
        <v>49</v>
      </c>
      <c r="D45" s="103"/>
      <c r="E45" s="7" t="e">
        <f>#REF!</f>
        <v>#REF!</v>
      </c>
    </row>
    <row r="46" spans="1:5" x14ac:dyDescent="0.25">
      <c r="A46" s="3"/>
      <c r="B46" s="107"/>
      <c r="C46" s="103" t="s">
        <v>50</v>
      </c>
      <c r="D46" s="103"/>
      <c r="E46" s="7" t="e">
        <f>#REF!</f>
        <v>#REF!</v>
      </c>
    </row>
    <row r="47" spans="1:5" x14ac:dyDescent="0.25">
      <c r="A47" s="3"/>
      <c r="B47" s="107"/>
      <c r="C47" s="105" t="s">
        <v>51</v>
      </c>
      <c r="D47" s="105"/>
      <c r="E47" s="9" t="e">
        <f>#REF!</f>
        <v>#REF!</v>
      </c>
    </row>
    <row r="48" spans="1:5" x14ac:dyDescent="0.25">
      <c r="A48" s="3"/>
      <c r="B48" s="107"/>
      <c r="C48" s="103" t="s">
        <v>52</v>
      </c>
      <c r="D48" s="103"/>
      <c r="E48" s="7" t="e">
        <f>#REF!</f>
        <v>#REF!</v>
      </c>
    </row>
    <row r="49" spans="1:5" x14ac:dyDescent="0.25">
      <c r="A49" s="3"/>
      <c r="B49" s="107"/>
      <c r="C49" s="103" t="s">
        <v>53</v>
      </c>
      <c r="D49" s="103"/>
      <c r="E49" s="7" t="e">
        <f>#REF!</f>
        <v>#REF!</v>
      </c>
    </row>
    <row r="50" spans="1:5" x14ac:dyDescent="0.25">
      <c r="A50" s="3"/>
      <c r="B50" s="107"/>
      <c r="C50" s="103" t="s">
        <v>54</v>
      </c>
      <c r="D50" s="103"/>
      <c r="E50" s="7" t="e">
        <f>#REF!</f>
        <v>#REF!</v>
      </c>
    </row>
    <row r="51" spans="1:5" x14ac:dyDescent="0.25">
      <c r="A51" s="3"/>
      <c r="B51" s="107"/>
      <c r="C51" s="103" t="s">
        <v>55</v>
      </c>
      <c r="D51" s="103"/>
      <c r="E51" s="7" t="e">
        <f>#REF!</f>
        <v>#REF!</v>
      </c>
    </row>
    <row r="52" spans="1:5" x14ac:dyDescent="0.25">
      <c r="A52" s="3"/>
      <c r="B52" s="107"/>
      <c r="C52" s="103" t="s">
        <v>56</v>
      </c>
      <c r="D52" s="103"/>
      <c r="E52" s="7" t="e">
        <f>#REF!</f>
        <v>#REF!</v>
      </c>
    </row>
    <row r="53" spans="1:5" x14ac:dyDescent="0.25">
      <c r="A53" s="3"/>
      <c r="B53" s="107"/>
      <c r="C53" s="105" t="s">
        <v>57</v>
      </c>
      <c r="D53" s="105"/>
      <c r="E53" s="9" t="e">
        <f>#REF!</f>
        <v>#REF!</v>
      </c>
    </row>
    <row r="54" spans="1:5" x14ac:dyDescent="0.25">
      <c r="A54" s="3"/>
      <c r="B54" s="107"/>
      <c r="C54" s="103" t="s">
        <v>58</v>
      </c>
      <c r="D54" s="103"/>
      <c r="E54" s="7" t="e">
        <f>#REF!</f>
        <v>#REF!</v>
      </c>
    </row>
    <row r="55" spans="1:5" x14ac:dyDescent="0.25">
      <c r="A55" s="3"/>
      <c r="B55" s="107"/>
      <c r="C55" s="103" t="s">
        <v>59</v>
      </c>
      <c r="D55" s="103"/>
      <c r="E55" s="7" t="e">
        <f>#REF!</f>
        <v>#REF!</v>
      </c>
    </row>
    <row r="56" spans="1:5" ht="15.75" thickBot="1" x14ac:dyDescent="0.3">
      <c r="A56" s="3"/>
      <c r="B56" s="107"/>
      <c r="C56" s="104" t="s">
        <v>60</v>
      </c>
      <c r="D56" s="104"/>
      <c r="E56" s="8" t="e">
        <f>#REF!</f>
        <v>#REF!</v>
      </c>
    </row>
    <row r="57" spans="1:5" ht="15.75" thickBot="1" x14ac:dyDescent="0.3">
      <c r="A57" s="3"/>
      <c r="B57" s="2"/>
      <c r="C57" s="104" t="s">
        <v>61</v>
      </c>
      <c r="D57" s="104"/>
      <c r="E57" s="8" t="e">
        <f>#REF!</f>
        <v>#REF!</v>
      </c>
    </row>
    <row r="58" spans="1:5" x14ac:dyDescent="0.25">
      <c r="A58" s="3"/>
      <c r="B58" s="2"/>
      <c r="C58" s="113" t="s">
        <v>3</v>
      </c>
      <c r="D58" s="113"/>
      <c r="E58" s="1">
        <v>2012</v>
      </c>
    </row>
    <row r="59" spans="1:5" x14ac:dyDescent="0.25">
      <c r="A59" s="109" t="s">
        <v>66</v>
      </c>
      <c r="B59" s="107" t="s">
        <v>6</v>
      </c>
      <c r="C59" s="103" t="s">
        <v>8</v>
      </c>
      <c r="D59" s="103"/>
      <c r="E59" s="7" t="e">
        <f>#REF!</f>
        <v>#REF!</v>
      </c>
    </row>
    <row r="60" spans="1:5" x14ac:dyDescent="0.25">
      <c r="A60" s="109"/>
      <c r="B60" s="107"/>
      <c r="C60" s="103" t="s">
        <v>10</v>
      </c>
      <c r="D60" s="103"/>
      <c r="E60" s="7" t="e">
        <f>#REF!</f>
        <v>#REF!</v>
      </c>
    </row>
    <row r="61" spans="1:5" x14ac:dyDescent="0.25">
      <c r="A61" s="109"/>
      <c r="B61" s="107"/>
      <c r="C61" s="103" t="s">
        <v>12</v>
      </c>
      <c r="D61" s="103"/>
      <c r="E61" s="7" t="e">
        <f>#REF!</f>
        <v>#REF!</v>
      </c>
    </row>
    <row r="62" spans="1:5" x14ac:dyDescent="0.25">
      <c r="A62" s="109"/>
      <c r="B62" s="107"/>
      <c r="C62" s="103" t="s">
        <v>14</v>
      </c>
      <c r="D62" s="103"/>
      <c r="E62" s="7" t="e">
        <f>#REF!</f>
        <v>#REF!</v>
      </c>
    </row>
    <row r="63" spans="1:5" x14ac:dyDescent="0.25">
      <c r="A63" s="109"/>
      <c r="B63" s="107"/>
      <c r="C63" s="103" t="s">
        <v>16</v>
      </c>
      <c r="D63" s="103"/>
      <c r="E63" s="7" t="e">
        <f>#REF!</f>
        <v>#REF!</v>
      </c>
    </row>
    <row r="64" spans="1:5" x14ac:dyDescent="0.25">
      <c r="A64" s="109"/>
      <c r="B64" s="107"/>
      <c r="C64" s="103" t="s">
        <v>18</v>
      </c>
      <c r="D64" s="103"/>
      <c r="E64" s="7" t="e">
        <f>#REF!</f>
        <v>#REF!</v>
      </c>
    </row>
    <row r="65" spans="1:5" x14ac:dyDescent="0.25">
      <c r="A65" s="109"/>
      <c r="B65" s="107"/>
      <c r="C65" s="103" t="s">
        <v>20</v>
      </c>
      <c r="D65" s="103"/>
      <c r="E65" s="7" t="e">
        <f>#REF!</f>
        <v>#REF!</v>
      </c>
    </row>
    <row r="66" spans="1:5" ht="15.75" thickBot="1" x14ac:dyDescent="0.3">
      <c r="A66" s="109"/>
      <c r="B66" s="4"/>
      <c r="C66" s="104" t="s">
        <v>23</v>
      </c>
      <c r="D66" s="104"/>
      <c r="E66" s="8" t="e">
        <f>#REF!</f>
        <v>#REF!</v>
      </c>
    </row>
    <row r="67" spans="1:5" x14ac:dyDescent="0.25">
      <c r="A67" s="109"/>
      <c r="B67" s="107" t="s">
        <v>25</v>
      </c>
      <c r="C67" s="103" t="s">
        <v>27</v>
      </c>
      <c r="D67" s="103"/>
      <c r="E67" s="7" t="e">
        <f>#REF!</f>
        <v>#REF!</v>
      </c>
    </row>
    <row r="68" spans="1:5" x14ac:dyDescent="0.25">
      <c r="A68" s="109"/>
      <c r="B68" s="107"/>
      <c r="C68" s="103" t="s">
        <v>29</v>
      </c>
      <c r="D68" s="103"/>
      <c r="E68" s="7" t="e">
        <f>#REF!</f>
        <v>#REF!</v>
      </c>
    </row>
    <row r="69" spans="1:5" x14ac:dyDescent="0.25">
      <c r="A69" s="109"/>
      <c r="B69" s="107"/>
      <c r="C69" s="103" t="s">
        <v>31</v>
      </c>
      <c r="D69" s="103"/>
      <c r="E69" s="7" t="e">
        <f>#REF!</f>
        <v>#REF!</v>
      </c>
    </row>
    <row r="70" spans="1:5" x14ac:dyDescent="0.25">
      <c r="A70" s="109"/>
      <c r="B70" s="107"/>
      <c r="C70" s="103" t="s">
        <v>33</v>
      </c>
      <c r="D70" s="103"/>
      <c r="E70" s="7" t="e">
        <f>#REF!</f>
        <v>#REF!</v>
      </c>
    </row>
    <row r="71" spans="1:5" x14ac:dyDescent="0.25">
      <c r="A71" s="109"/>
      <c r="B71" s="107"/>
      <c r="C71" s="103" t="s">
        <v>35</v>
      </c>
      <c r="D71" s="103"/>
      <c r="E71" s="7" t="e">
        <f>#REF!</f>
        <v>#REF!</v>
      </c>
    </row>
    <row r="72" spans="1:5" x14ac:dyDescent="0.25">
      <c r="A72" s="109"/>
      <c r="B72" s="107"/>
      <c r="C72" s="103" t="s">
        <v>37</v>
      </c>
      <c r="D72" s="103"/>
      <c r="E72" s="7" t="e">
        <f>#REF!</f>
        <v>#REF!</v>
      </c>
    </row>
    <row r="73" spans="1:5" x14ac:dyDescent="0.25">
      <c r="A73" s="109"/>
      <c r="B73" s="107"/>
      <c r="C73" s="103" t="s">
        <v>39</v>
      </c>
      <c r="D73" s="103"/>
      <c r="E73" s="7" t="e">
        <f>#REF!</f>
        <v>#REF!</v>
      </c>
    </row>
    <row r="74" spans="1:5" x14ac:dyDescent="0.25">
      <c r="A74" s="109"/>
      <c r="B74" s="107"/>
      <c r="C74" s="103" t="s">
        <v>40</v>
      </c>
      <c r="D74" s="103"/>
      <c r="E74" s="7" t="e">
        <f>#REF!</f>
        <v>#REF!</v>
      </c>
    </row>
    <row r="75" spans="1:5" x14ac:dyDescent="0.25">
      <c r="A75" s="109"/>
      <c r="B75" s="107"/>
      <c r="C75" s="103" t="s">
        <v>42</v>
      </c>
      <c r="D75" s="103"/>
      <c r="E75" s="7" t="e">
        <f>#REF!</f>
        <v>#REF!</v>
      </c>
    </row>
    <row r="76" spans="1:5" ht="15.75" thickBot="1" x14ac:dyDescent="0.3">
      <c r="A76" s="109"/>
      <c r="B76" s="4"/>
      <c r="C76" s="104" t="s">
        <v>44</v>
      </c>
      <c r="D76" s="104"/>
      <c r="E76" s="8" t="e">
        <f>#REF!</f>
        <v>#REF!</v>
      </c>
    </row>
    <row r="77" spans="1:5" ht="15.75" thickBot="1" x14ac:dyDescent="0.3">
      <c r="A77" s="109"/>
      <c r="B77" s="2"/>
      <c r="C77" s="104" t="s">
        <v>46</v>
      </c>
      <c r="D77" s="104"/>
      <c r="E77" s="8" t="e">
        <f>#REF!</f>
        <v>#REF!</v>
      </c>
    </row>
    <row r="78" spans="1:5" x14ac:dyDescent="0.25">
      <c r="A78" s="109" t="s">
        <v>67</v>
      </c>
      <c r="B78" s="107" t="s">
        <v>7</v>
      </c>
      <c r="C78" s="103" t="s">
        <v>9</v>
      </c>
      <c r="D78" s="103"/>
      <c r="E78" s="7" t="e">
        <f>#REF!</f>
        <v>#REF!</v>
      </c>
    </row>
    <row r="79" spans="1:5" x14ac:dyDescent="0.25">
      <c r="A79" s="109"/>
      <c r="B79" s="107"/>
      <c r="C79" s="103" t="s">
        <v>11</v>
      </c>
      <c r="D79" s="103"/>
      <c r="E79" s="7" t="e">
        <f>#REF!</f>
        <v>#REF!</v>
      </c>
    </row>
    <row r="80" spans="1:5" x14ac:dyDescent="0.25">
      <c r="A80" s="109"/>
      <c r="B80" s="107"/>
      <c r="C80" s="103" t="s">
        <v>13</v>
      </c>
      <c r="D80" s="103"/>
      <c r="E80" s="7" t="e">
        <f>#REF!</f>
        <v>#REF!</v>
      </c>
    </row>
    <row r="81" spans="1:5" x14ac:dyDescent="0.25">
      <c r="A81" s="109"/>
      <c r="B81" s="107"/>
      <c r="C81" s="103" t="s">
        <v>15</v>
      </c>
      <c r="D81" s="103"/>
      <c r="E81" s="7" t="e">
        <f>#REF!</f>
        <v>#REF!</v>
      </c>
    </row>
    <row r="82" spans="1:5" x14ac:dyDescent="0.25">
      <c r="A82" s="109"/>
      <c r="B82" s="107"/>
      <c r="C82" s="103" t="s">
        <v>17</v>
      </c>
      <c r="D82" s="103"/>
      <c r="E82" s="7" t="e">
        <f>#REF!</f>
        <v>#REF!</v>
      </c>
    </row>
    <row r="83" spans="1:5" x14ac:dyDescent="0.25">
      <c r="A83" s="109"/>
      <c r="B83" s="107"/>
      <c r="C83" s="103" t="s">
        <v>19</v>
      </c>
      <c r="D83" s="103"/>
      <c r="E83" s="7" t="e">
        <f>#REF!</f>
        <v>#REF!</v>
      </c>
    </row>
    <row r="84" spans="1:5" x14ac:dyDescent="0.25">
      <c r="A84" s="109"/>
      <c r="B84" s="107"/>
      <c r="C84" s="103" t="s">
        <v>21</v>
      </c>
      <c r="D84" s="103"/>
      <c r="E84" s="7" t="e">
        <f>#REF!</f>
        <v>#REF!</v>
      </c>
    </row>
    <row r="85" spans="1:5" x14ac:dyDescent="0.25">
      <c r="A85" s="109"/>
      <c r="B85" s="107"/>
      <c r="C85" s="103" t="s">
        <v>22</v>
      </c>
      <c r="D85" s="103"/>
      <c r="E85" s="7" t="e">
        <f>#REF!</f>
        <v>#REF!</v>
      </c>
    </row>
    <row r="86" spans="1:5" ht="15.75" thickBot="1" x14ac:dyDescent="0.3">
      <c r="A86" s="109"/>
      <c r="B86" s="4"/>
      <c r="C86" s="104" t="s">
        <v>24</v>
      </c>
      <c r="D86" s="104"/>
      <c r="E86" s="8" t="e">
        <f>#REF!</f>
        <v>#REF!</v>
      </c>
    </row>
    <row r="87" spans="1:5" x14ac:dyDescent="0.25">
      <c r="A87" s="109"/>
      <c r="B87" s="107" t="s">
        <v>26</v>
      </c>
      <c r="C87" s="103" t="s">
        <v>28</v>
      </c>
      <c r="D87" s="103"/>
      <c r="E87" s="7" t="e">
        <f>#REF!</f>
        <v>#REF!</v>
      </c>
    </row>
    <row r="88" spans="1:5" x14ac:dyDescent="0.25">
      <c r="A88" s="109"/>
      <c r="B88" s="107"/>
      <c r="C88" s="103" t="s">
        <v>30</v>
      </c>
      <c r="D88" s="103"/>
      <c r="E88" s="7" t="e">
        <f>#REF!</f>
        <v>#REF!</v>
      </c>
    </row>
    <row r="89" spans="1:5" x14ac:dyDescent="0.25">
      <c r="A89" s="109"/>
      <c r="B89" s="107"/>
      <c r="C89" s="103" t="s">
        <v>32</v>
      </c>
      <c r="D89" s="103"/>
      <c r="E89" s="7" t="e">
        <f>#REF!</f>
        <v>#REF!</v>
      </c>
    </row>
    <row r="90" spans="1:5" x14ac:dyDescent="0.25">
      <c r="A90" s="109"/>
      <c r="B90" s="107"/>
      <c r="C90" s="103" t="s">
        <v>34</v>
      </c>
      <c r="D90" s="103"/>
      <c r="E90" s="7" t="e">
        <f>#REF!</f>
        <v>#REF!</v>
      </c>
    </row>
    <row r="91" spans="1:5" x14ac:dyDescent="0.25">
      <c r="A91" s="109"/>
      <c r="B91" s="107"/>
      <c r="C91" s="103" t="s">
        <v>36</v>
      </c>
      <c r="D91" s="103"/>
      <c r="E91" s="7" t="e">
        <f>#REF!</f>
        <v>#REF!</v>
      </c>
    </row>
    <row r="92" spans="1:5" x14ac:dyDescent="0.25">
      <c r="A92" s="109"/>
      <c r="B92" s="107"/>
      <c r="C92" s="103" t="s">
        <v>38</v>
      </c>
      <c r="D92" s="103"/>
      <c r="E92" s="7" t="e">
        <f>#REF!</f>
        <v>#REF!</v>
      </c>
    </row>
    <row r="93" spans="1:5" ht="15.75" thickBot="1" x14ac:dyDescent="0.3">
      <c r="A93" s="109"/>
      <c r="B93" s="2"/>
      <c r="C93" s="104" t="s">
        <v>41</v>
      </c>
      <c r="D93" s="104"/>
      <c r="E93" s="8" t="e">
        <f>#REF!</f>
        <v>#REF!</v>
      </c>
    </row>
    <row r="94" spans="1:5" ht="15.75" thickBot="1" x14ac:dyDescent="0.3">
      <c r="A94" s="109"/>
      <c r="B94" s="2"/>
      <c r="C94" s="104" t="s">
        <v>43</v>
      </c>
      <c r="D94" s="104"/>
      <c r="E94" s="8" t="e">
        <f>#REF!</f>
        <v>#REF!</v>
      </c>
    </row>
    <row r="95" spans="1:5" x14ac:dyDescent="0.25">
      <c r="A95" s="3"/>
      <c r="B95" s="107" t="s">
        <v>45</v>
      </c>
      <c r="C95" s="105" t="s">
        <v>47</v>
      </c>
      <c r="D95" s="105"/>
      <c r="E95" s="9" t="e">
        <f>#REF!</f>
        <v>#REF!</v>
      </c>
    </row>
    <row r="96" spans="1:5" x14ac:dyDescent="0.25">
      <c r="A96" s="3"/>
      <c r="B96" s="107"/>
      <c r="C96" s="103" t="s">
        <v>48</v>
      </c>
      <c r="D96" s="103"/>
      <c r="E96" s="7" t="e">
        <f>#REF!</f>
        <v>#REF!</v>
      </c>
    </row>
    <row r="97" spans="1:5" x14ac:dyDescent="0.25">
      <c r="A97" s="3"/>
      <c r="B97" s="107"/>
      <c r="C97" s="103" t="s">
        <v>49</v>
      </c>
      <c r="D97" s="103"/>
      <c r="E97" s="7" t="e">
        <f>#REF!</f>
        <v>#REF!</v>
      </c>
    </row>
    <row r="98" spans="1:5" x14ac:dyDescent="0.25">
      <c r="A98" s="3"/>
      <c r="B98" s="107"/>
      <c r="C98" s="103" t="s">
        <v>50</v>
      </c>
      <c r="D98" s="103"/>
      <c r="E98" s="7" t="e">
        <f>#REF!</f>
        <v>#REF!</v>
      </c>
    </row>
    <row r="99" spans="1:5" x14ac:dyDescent="0.25">
      <c r="A99" s="3"/>
      <c r="B99" s="107"/>
      <c r="C99" s="105" t="s">
        <v>51</v>
      </c>
      <c r="D99" s="105"/>
      <c r="E99" s="9" t="e">
        <f>#REF!</f>
        <v>#REF!</v>
      </c>
    </row>
    <row r="100" spans="1:5" x14ac:dyDescent="0.25">
      <c r="A100" s="3"/>
      <c r="B100" s="107"/>
      <c r="C100" s="103" t="s">
        <v>52</v>
      </c>
      <c r="D100" s="103"/>
      <c r="E100" s="7" t="e">
        <f>#REF!</f>
        <v>#REF!</v>
      </c>
    </row>
    <row r="101" spans="1:5" x14ac:dyDescent="0.25">
      <c r="A101" s="3"/>
      <c r="B101" s="107"/>
      <c r="C101" s="103" t="s">
        <v>53</v>
      </c>
      <c r="D101" s="103"/>
      <c r="E101" s="7" t="e">
        <f>#REF!</f>
        <v>#REF!</v>
      </c>
    </row>
    <row r="102" spans="1:5" x14ac:dyDescent="0.25">
      <c r="A102" s="3"/>
      <c r="B102" s="107"/>
      <c r="C102" s="103" t="s">
        <v>54</v>
      </c>
      <c r="D102" s="103"/>
      <c r="E102" s="7" t="e">
        <f>#REF!</f>
        <v>#REF!</v>
      </c>
    </row>
    <row r="103" spans="1:5" x14ac:dyDescent="0.25">
      <c r="A103" s="3"/>
      <c r="B103" s="107"/>
      <c r="C103" s="103" t="s">
        <v>55</v>
      </c>
      <c r="D103" s="103"/>
      <c r="E103" s="7" t="e">
        <f>#REF!</f>
        <v>#REF!</v>
      </c>
    </row>
    <row r="104" spans="1:5" x14ac:dyDescent="0.25">
      <c r="A104" s="3"/>
      <c r="B104" s="107"/>
      <c r="C104" s="103" t="s">
        <v>56</v>
      </c>
      <c r="D104" s="103"/>
      <c r="E104" s="7" t="e">
        <f>#REF!</f>
        <v>#REF!</v>
      </c>
    </row>
    <row r="105" spans="1:5" x14ac:dyDescent="0.25">
      <c r="A105" s="3"/>
      <c r="B105" s="107"/>
      <c r="C105" s="105" t="s">
        <v>57</v>
      </c>
      <c r="D105" s="105"/>
      <c r="E105" s="9" t="e">
        <f>#REF!</f>
        <v>#REF!</v>
      </c>
    </row>
    <row r="106" spans="1:5" x14ac:dyDescent="0.25">
      <c r="A106" s="3"/>
      <c r="B106" s="107"/>
      <c r="C106" s="103" t="s">
        <v>58</v>
      </c>
      <c r="D106" s="103"/>
      <c r="E106" s="7" t="e">
        <f>#REF!</f>
        <v>#REF!</v>
      </c>
    </row>
    <row r="107" spans="1:5" x14ac:dyDescent="0.25">
      <c r="A107" s="3"/>
      <c r="B107" s="107"/>
      <c r="C107" s="103" t="s">
        <v>59</v>
      </c>
      <c r="D107" s="103"/>
      <c r="E107" s="7" t="e">
        <f>#REF!</f>
        <v>#REF!</v>
      </c>
    </row>
    <row r="108" spans="1:5" ht="15.75" thickBot="1" x14ac:dyDescent="0.3">
      <c r="A108" s="3"/>
      <c r="B108" s="107"/>
      <c r="C108" s="104" t="s">
        <v>60</v>
      </c>
      <c r="D108" s="104"/>
      <c r="E108" s="8" t="e">
        <f>#REF!</f>
        <v>#REF!</v>
      </c>
    </row>
    <row r="109" spans="1:5" ht="15.75" thickBot="1" x14ac:dyDescent="0.3">
      <c r="A109" s="3"/>
      <c r="B109" s="2"/>
      <c r="C109" s="104" t="s">
        <v>61</v>
      </c>
      <c r="D109" s="104"/>
      <c r="E109" s="8" t="e">
        <f>#REF!</f>
        <v>#REF!</v>
      </c>
    </row>
    <row r="110" spans="1:5" x14ac:dyDescent="0.25">
      <c r="A110" s="3"/>
      <c r="B110" s="2"/>
      <c r="C110" s="106" t="s">
        <v>72</v>
      </c>
      <c r="D110" s="5" t="s">
        <v>62</v>
      </c>
      <c r="E110" s="9" t="e">
        <f>#REF!</f>
        <v>#REF!</v>
      </c>
    </row>
    <row r="111" spans="1:5" x14ac:dyDescent="0.25">
      <c r="A111" s="3"/>
      <c r="B111" s="2"/>
      <c r="C111" s="102"/>
      <c r="D111" s="5" t="s">
        <v>63</v>
      </c>
      <c r="E111" s="9" t="e">
        <f>#REF!</f>
        <v>#REF!</v>
      </c>
    </row>
    <row r="112" spans="1:5" x14ac:dyDescent="0.25">
      <c r="A112" s="3"/>
      <c r="B112" s="2"/>
      <c r="C112" s="102" t="s">
        <v>71</v>
      </c>
      <c r="D112" s="5" t="s">
        <v>62</v>
      </c>
      <c r="E112" s="9" t="e">
        <f>#REF!</f>
        <v>#REF!</v>
      </c>
    </row>
    <row r="113" spans="1:5" x14ac:dyDescent="0.25">
      <c r="A113" s="3"/>
      <c r="B113" s="2"/>
      <c r="C113" s="102"/>
      <c r="D113" s="5" t="s">
        <v>63</v>
      </c>
      <c r="E113" s="9" t="e">
        <f>#REF!</f>
        <v>#REF!</v>
      </c>
    </row>
    <row r="114" spans="1:5" x14ac:dyDescent="0.25">
      <c r="A114" s="108" t="s">
        <v>0</v>
      </c>
      <c r="B114" s="108"/>
      <c r="C114" s="108"/>
      <c r="D114" s="108"/>
      <c r="E114" s="12" t="e">
        <f>#REF!</f>
        <v>#REF!</v>
      </c>
    </row>
    <row r="115" spans="1:5" x14ac:dyDescent="0.25">
      <c r="A115" s="108" t="s">
        <v>2</v>
      </c>
      <c r="B115" s="108"/>
      <c r="C115" s="108"/>
      <c r="D115" s="108"/>
      <c r="E115" s="12" t="e">
        <f>#REF!</f>
        <v>#REF!</v>
      </c>
    </row>
    <row r="116" spans="1:5" x14ac:dyDescent="0.25">
      <c r="A116" s="108" t="s">
        <v>1</v>
      </c>
      <c r="B116" s="108"/>
      <c r="C116" s="108"/>
      <c r="D116" s="108"/>
      <c r="E116" s="13"/>
    </row>
    <row r="117" spans="1:5" x14ac:dyDescent="0.25">
      <c r="A117" s="108" t="s">
        <v>70</v>
      </c>
      <c r="B117" s="108"/>
      <c r="C117" s="108"/>
      <c r="D117" s="108"/>
      <c r="E117" t="s">
        <v>69</v>
      </c>
    </row>
    <row r="118" spans="1:5" x14ac:dyDescent="0.25">
      <c r="B118" s="110" t="s">
        <v>64</v>
      </c>
      <c r="C118" s="105" t="s">
        <v>4</v>
      </c>
      <c r="D118" s="105"/>
      <c r="E118" s="10" t="e">
        <f>#REF!</f>
        <v>#REF!</v>
      </c>
    </row>
    <row r="119" spans="1:5" x14ac:dyDescent="0.25">
      <c r="B119" s="110"/>
      <c r="C119" s="105" t="s">
        <v>6</v>
      </c>
      <c r="D119" s="105"/>
      <c r="E119" s="10" t="e">
        <f>#REF!</f>
        <v>#REF!</v>
      </c>
    </row>
    <row r="120" spans="1:5" x14ac:dyDescent="0.25">
      <c r="B120" s="110"/>
      <c r="C120" s="103" t="s">
        <v>8</v>
      </c>
      <c r="D120" s="103"/>
      <c r="E120" s="11" t="e">
        <f>#REF!</f>
        <v>#REF!</v>
      </c>
    </row>
    <row r="121" spans="1:5" x14ac:dyDescent="0.25">
      <c r="B121" s="110"/>
      <c r="C121" s="103" t="s">
        <v>10</v>
      </c>
      <c r="D121" s="103"/>
      <c r="E121" s="11" t="e">
        <f>#REF!</f>
        <v>#REF!</v>
      </c>
    </row>
    <row r="122" spans="1:5" x14ac:dyDescent="0.25">
      <c r="B122" s="110"/>
      <c r="C122" s="103" t="s">
        <v>12</v>
      </c>
      <c r="D122" s="103"/>
      <c r="E122" s="11" t="e">
        <f>#REF!</f>
        <v>#REF!</v>
      </c>
    </row>
    <row r="123" spans="1:5" x14ac:dyDescent="0.25">
      <c r="B123" s="110"/>
      <c r="C123" s="103" t="s">
        <v>14</v>
      </c>
      <c r="D123" s="103"/>
      <c r="E123" s="11" t="e">
        <f>#REF!</f>
        <v>#REF!</v>
      </c>
    </row>
    <row r="124" spans="1:5" x14ac:dyDescent="0.25">
      <c r="B124" s="110"/>
      <c r="C124" s="103" t="s">
        <v>16</v>
      </c>
      <c r="D124" s="103"/>
      <c r="E124" s="11" t="e">
        <f>#REF!</f>
        <v>#REF!</v>
      </c>
    </row>
    <row r="125" spans="1:5" x14ac:dyDescent="0.25">
      <c r="B125" s="110"/>
      <c r="C125" s="103" t="s">
        <v>18</v>
      </c>
      <c r="D125" s="103"/>
      <c r="E125" s="11" t="e">
        <f>#REF!</f>
        <v>#REF!</v>
      </c>
    </row>
    <row r="126" spans="1:5" x14ac:dyDescent="0.25">
      <c r="B126" s="110"/>
      <c r="C126" s="103" t="s">
        <v>20</v>
      </c>
      <c r="D126" s="103"/>
      <c r="E126" s="11" t="e">
        <f>#REF!</f>
        <v>#REF!</v>
      </c>
    </row>
    <row r="127" spans="1:5" x14ac:dyDescent="0.25">
      <c r="B127" s="110"/>
      <c r="C127" s="105" t="s">
        <v>25</v>
      </c>
      <c r="D127" s="105"/>
      <c r="E127" s="10" t="e">
        <f>#REF!</f>
        <v>#REF!</v>
      </c>
    </row>
    <row r="128" spans="1:5" x14ac:dyDescent="0.25">
      <c r="B128" s="110"/>
      <c r="C128" s="103" t="s">
        <v>27</v>
      </c>
      <c r="D128" s="103"/>
      <c r="E128" s="11" t="e">
        <f>#REF!</f>
        <v>#REF!</v>
      </c>
    </row>
    <row r="129" spans="2:5" x14ac:dyDescent="0.25">
      <c r="B129" s="110"/>
      <c r="C129" s="103" t="s">
        <v>29</v>
      </c>
      <c r="D129" s="103"/>
      <c r="E129" s="11" t="e">
        <f>#REF!</f>
        <v>#REF!</v>
      </c>
    </row>
    <row r="130" spans="2:5" x14ac:dyDescent="0.25">
      <c r="B130" s="110"/>
      <c r="C130" s="103" t="s">
        <v>31</v>
      </c>
      <c r="D130" s="103"/>
      <c r="E130" s="11" t="e">
        <f>#REF!</f>
        <v>#REF!</v>
      </c>
    </row>
    <row r="131" spans="2:5" x14ac:dyDescent="0.25">
      <c r="B131" s="110"/>
      <c r="C131" s="103" t="s">
        <v>33</v>
      </c>
      <c r="D131" s="103"/>
      <c r="E131" s="11" t="e">
        <f>#REF!</f>
        <v>#REF!</v>
      </c>
    </row>
    <row r="132" spans="2:5" x14ac:dyDescent="0.25">
      <c r="B132" s="110"/>
      <c r="C132" s="103" t="s">
        <v>35</v>
      </c>
      <c r="D132" s="103"/>
      <c r="E132" s="11" t="e">
        <f>#REF!</f>
        <v>#REF!</v>
      </c>
    </row>
    <row r="133" spans="2:5" x14ac:dyDescent="0.25">
      <c r="B133" s="110"/>
      <c r="C133" s="103" t="s">
        <v>37</v>
      </c>
      <c r="D133" s="103"/>
      <c r="E133" s="11" t="e">
        <f>#REF!</f>
        <v>#REF!</v>
      </c>
    </row>
    <row r="134" spans="2:5" x14ac:dyDescent="0.25">
      <c r="B134" s="110"/>
      <c r="C134" s="103" t="s">
        <v>39</v>
      </c>
      <c r="D134" s="103"/>
      <c r="E134" s="11" t="e">
        <f>#REF!</f>
        <v>#REF!</v>
      </c>
    </row>
    <row r="135" spans="2:5" x14ac:dyDescent="0.25">
      <c r="B135" s="110"/>
      <c r="C135" s="103" t="s">
        <v>40</v>
      </c>
      <c r="D135" s="103"/>
      <c r="E135" s="11" t="e">
        <f>#REF!</f>
        <v>#REF!</v>
      </c>
    </row>
    <row r="136" spans="2:5" x14ac:dyDescent="0.25">
      <c r="B136" s="110"/>
      <c r="C136" s="103" t="s">
        <v>42</v>
      </c>
      <c r="D136" s="103"/>
      <c r="E136" s="11" t="e">
        <f>#REF!</f>
        <v>#REF!</v>
      </c>
    </row>
    <row r="137" spans="2:5" x14ac:dyDescent="0.25">
      <c r="B137" s="110"/>
      <c r="C137" s="105" t="s">
        <v>5</v>
      </c>
      <c r="D137" s="105"/>
      <c r="E137" s="10" t="e">
        <f>#REF!</f>
        <v>#REF!</v>
      </c>
    </row>
    <row r="138" spans="2:5" x14ac:dyDescent="0.25">
      <c r="B138" s="110"/>
      <c r="C138" s="105" t="s">
        <v>7</v>
      </c>
      <c r="D138" s="105"/>
      <c r="E138" s="10" t="e">
        <f>#REF!</f>
        <v>#REF!</v>
      </c>
    </row>
    <row r="139" spans="2:5" x14ac:dyDescent="0.25">
      <c r="B139" s="110"/>
      <c r="C139" s="103" t="s">
        <v>9</v>
      </c>
      <c r="D139" s="103"/>
      <c r="E139" s="11" t="e">
        <f>#REF!</f>
        <v>#REF!</v>
      </c>
    </row>
    <row r="140" spans="2:5" x14ac:dyDescent="0.25">
      <c r="B140" s="110"/>
      <c r="C140" s="103" t="s">
        <v>11</v>
      </c>
      <c r="D140" s="103"/>
      <c r="E140" s="11" t="e">
        <f>#REF!</f>
        <v>#REF!</v>
      </c>
    </row>
    <row r="141" spans="2:5" x14ac:dyDescent="0.25">
      <c r="B141" s="110"/>
      <c r="C141" s="103" t="s">
        <v>13</v>
      </c>
      <c r="D141" s="103"/>
      <c r="E141" s="11" t="e">
        <f>#REF!</f>
        <v>#REF!</v>
      </c>
    </row>
    <row r="142" spans="2:5" x14ac:dyDescent="0.25">
      <c r="B142" s="110"/>
      <c r="C142" s="103" t="s">
        <v>15</v>
      </c>
      <c r="D142" s="103"/>
      <c r="E142" s="11" t="e">
        <f>#REF!</f>
        <v>#REF!</v>
      </c>
    </row>
    <row r="143" spans="2:5" x14ac:dyDescent="0.25">
      <c r="B143" s="110"/>
      <c r="C143" s="103" t="s">
        <v>17</v>
      </c>
      <c r="D143" s="103"/>
      <c r="E143" s="11" t="e">
        <f>#REF!</f>
        <v>#REF!</v>
      </c>
    </row>
    <row r="144" spans="2:5" x14ac:dyDescent="0.25">
      <c r="B144" s="110"/>
      <c r="C144" s="103" t="s">
        <v>19</v>
      </c>
      <c r="D144" s="103"/>
      <c r="E144" s="11" t="e">
        <f>#REF!</f>
        <v>#REF!</v>
      </c>
    </row>
    <row r="145" spans="2:5" x14ac:dyDescent="0.25">
      <c r="B145" s="110"/>
      <c r="C145" s="103" t="s">
        <v>21</v>
      </c>
      <c r="D145" s="103"/>
      <c r="E145" s="11" t="e">
        <f>#REF!</f>
        <v>#REF!</v>
      </c>
    </row>
    <row r="146" spans="2:5" x14ac:dyDescent="0.25">
      <c r="B146" s="110"/>
      <c r="C146" s="103" t="s">
        <v>22</v>
      </c>
      <c r="D146" s="103"/>
      <c r="E146" s="11" t="e">
        <f>#REF!</f>
        <v>#REF!</v>
      </c>
    </row>
    <row r="147" spans="2:5" x14ac:dyDescent="0.25">
      <c r="B147" s="110"/>
      <c r="C147" s="112" t="s">
        <v>26</v>
      </c>
      <c r="D147" s="112"/>
      <c r="E147" s="10" t="e">
        <f>#REF!</f>
        <v>#REF!</v>
      </c>
    </row>
    <row r="148" spans="2:5" x14ac:dyDescent="0.25">
      <c r="B148" s="110"/>
      <c r="C148" s="103" t="s">
        <v>28</v>
      </c>
      <c r="D148" s="103"/>
      <c r="E148" s="11" t="e">
        <f>#REF!</f>
        <v>#REF!</v>
      </c>
    </row>
    <row r="149" spans="2:5" x14ac:dyDescent="0.25">
      <c r="B149" s="110"/>
      <c r="C149" s="103" t="s">
        <v>30</v>
      </c>
      <c r="D149" s="103"/>
      <c r="E149" s="11" t="e">
        <f>#REF!</f>
        <v>#REF!</v>
      </c>
    </row>
    <row r="150" spans="2:5" x14ac:dyDescent="0.25">
      <c r="B150" s="110"/>
      <c r="C150" s="103" t="s">
        <v>32</v>
      </c>
      <c r="D150" s="103"/>
      <c r="E150" s="11" t="e">
        <f>#REF!</f>
        <v>#REF!</v>
      </c>
    </row>
    <row r="151" spans="2:5" x14ac:dyDescent="0.25">
      <c r="B151" s="110"/>
      <c r="C151" s="103" t="s">
        <v>34</v>
      </c>
      <c r="D151" s="103"/>
      <c r="E151" s="11" t="e">
        <f>#REF!</f>
        <v>#REF!</v>
      </c>
    </row>
    <row r="152" spans="2:5" x14ac:dyDescent="0.25">
      <c r="B152" s="110"/>
      <c r="C152" s="103" t="s">
        <v>36</v>
      </c>
      <c r="D152" s="103"/>
      <c r="E152" s="11" t="e">
        <f>#REF!</f>
        <v>#REF!</v>
      </c>
    </row>
    <row r="153" spans="2:5" x14ac:dyDescent="0.25">
      <c r="B153" s="110"/>
      <c r="C153" s="103" t="s">
        <v>38</v>
      </c>
      <c r="D153" s="103"/>
      <c r="E153" s="11" t="e">
        <f>#REF!</f>
        <v>#REF!</v>
      </c>
    </row>
    <row r="154" spans="2:5" x14ac:dyDescent="0.25">
      <c r="B154" s="110"/>
      <c r="C154" s="105" t="s">
        <v>45</v>
      </c>
      <c r="D154" s="105"/>
      <c r="E154" s="10" t="e">
        <f>#REF!</f>
        <v>#REF!</v>
      </c>
    </row>
    <row r="155" spans="2:5" x14ac:dyDescent="0.25">
      <c r="B155" s="110"/>
      <c r="C155" s="105" t="s">
        <v>47</v>
      </c>
      <c r="D155" s="105"/>
      <c r="E155" s="10" t="e">
        <f>#REF!</f>
        <v>#REF!</v>
      </c>
    </row>
    <row r="156" spans="2:5" x14ac:dyDescent="0.25">
      <c r="B156" s="110"/>
      <c r="C156" s="103" t="s">
        <v>48</v>
      </c>
      <c r="D156" s="103"/>
      <c r="E156" s="11" t="e">
        <f>#REF!</f>
        <v>#REF!</v>
      </c>
    </row>
    <row r="157" spans="2:5" x14ac:dyDescent="0.25">
      <c r="B157" s="110"/>
      <c r="C157" s="103" t="s">
        <v>49</v>
      </c>
      <c r="D157" s="103"/>
      <c r="E157" s="11" t="e">
        <f>#REF!</f>
        <v>#REF!</v>
      </c>
    </row>
    <row r="158" spans="2:5" x14ac:dyDescent="0.25">
      <c r="B158" s="110"/>
      <c r="C158" s="103" t="s">
        <v>50</v>
      </c>
      <c r="D158" s="103"/>
      <c r="E158" s="11" t="e">
        <f>#REF!</f>
        <v>#REF!</v>
      </c>
    </row>
    <row r="159" spans="2:5" x14ac:dyDescent="0.25">
      <c r="B159" s="110"/>
      <c r="C159" s="105" t="s">
        <v>51</v>
      </c>
      <c r="D159" s="105"/>
      <c r="E159" s="10" t="e">
        <f>#REF!</f>
        <v>#REF!</v>
      </c>
    </row>
    <row r="160" spans="2:5" x14ac:dyDescent="0.25">
      <c r="B160" s="110"/>
      <c r="C160" s="103" t="s">
        <v>52</v>
      </c>
      <c r="D160" s="103"/>
      <c r="E160" s="11" t="e">
        <f>#REF!</f>
        <v>#REF!</v>
      </c>
    </row>
    <row r="161" spans="2:5" x14ac:dyDescent="0.25">
      <c r="B161" s="110"/>
      <c r="C161" s="103" t="s">
        <v>53</v>
      </c>
      <c r="D161" s="103"/>
      <c r="E161" s="11" t="e">
        <f>#REF!</f>
        <v>#REF!</v>
      </c>
    </row>
    <row r="162" spans="2:5" x14ac:dyDescent="0.25">
      <c r="B162" s="110"/>
      <c r="C162" s="103" t="s">
        <v>54</v>
      </c>
      <c r="D162" s="103"/>
      <c r="E162" s="11" t="e">
        <f>#REF!</f>
        <v>#REF!</v>
      </c>
    </row>
    <row r="163" spans="2:5" x14ac:dyDescent="0.25">
      <c r="B163" s="110"/>
      <c r="C163" s="103" t="s">
        <v>55</v>
      </c>
      <c r="D163" s="103"/>
      <c r="E163" s="11" t="e">
        <f>#REF!</f>
        <v>#REF!</v>
      </c>
    </row>
    <row r="164" spans="2:5" x14ac:dyDescent="0.25">
      <c r="B164" s="110"/>
      <c r="C164" s="103" t="s">
        <v>56</v>
      </c>
      <c r="D164" s="103"/>
      <c r="E164" s="11" t="e">
        <f>#REF!</f>
        <v>#REF!</v>
      </c>
    </row>
    <row r="165" spans="2:5" x14ac:dyDescent="0.25">
      <c r="B165" s="110"/>
      <c r="C165" s="105" t="s">
        <v>57</v>
      </c>
      <c r="D165" s="105"/>
      <c r="E165" s="10" t="e">
        <f>#REF!</f>
        <v>#REF!</v>
      </c>
    </row>
    <row r="166" spans="2:5" x14ac:dyDescent="0.25">
      <c r="B166" s="110"/>
      <c r="C166" s="103" t="s">
        <v>58</v>
      </c>
      <c r="D166" s="103"/>
      <c r="E166" s="11" t="e">
        <f>#REF!</f>
        <v>#REF!</v>
      </c>
    </row>
    <row r="167" spans="2:5" ht="15" customHeight="1" thickBot="1" x14ac:dyDescent="0.3">
      <c r="B167" s="111"/>
      <c r="C167" s="103" t="s">
        <v>59</v>
      </c>
      <c r="D167" s="103"/>
      <c r="E167" s="11" t="e">
        <f>#REF!</f>
        <v>#REF!</v>
      </c>
    </row>
    <row r="168" spans="2:5" x14ac:dyDescent="0.25">
      <c r="B168" s="110" t="s">
        <v>65</v>
      </c>
      <c r="C168" s="105" t="s">
        <v>4</v>
      </c>
      <c r="D168" s="105"/>
      <c r="E168" s="10" t="e">
        <f>#REF!</f>
        <v>#REF!</v>
      </c>
    </row>
    <row r="169" spans="2:5" ht="15" customHeight="1" x14ac:dyDescent="0.25">
      <c r="B169" s="110"/>
      <c r="C169" s="105" t="s">
        <v>6</v>
      </c>
      <c r="D169" s="105"/>
      <c r="E169" s="10" t="e">
        <f>#REF!</f>
        <v>#REF!</v>
      </c>
    </row>
    <row r="170" spans="2:5" ht="15" customHeight="1" x14ac:dyDescent="0.25">
      <c r="B170" s="110"/>
      <c r="C170" s="103" t="s">
        <v>8</v>
      </c>
      <c r="D170" s="103"/>
      <c r="E170" s="11" t="e">
        <f>#REF!</f>
        <v>#REF!</v>
      </c>
    </row>
    <row r="171" spans="2:5" ht="15" customHeight="1" x14ac:dyDescent="0.25">
      <c r="B171" s="110"/>
      <c r="C171" s="103" t="s">
        <v>10</v>
      </c>
      <c r="D171" s="103"/>
      <c r="E171" s="11" t="e">
        <f>#REF!</f>
        <v>#REF!</v>
      </c>
    </row>
    <row r="172" spans="2:5" x14ac:dyDescent="0.25">
      <c r="B172" s="110"/>
      <c r="C172" s="103" t="s">
        <v>12</v>
      </c>
      <c r="D172" s="103"/>
      <c r="E172" s="11" t="e">
        <f>#REF!</f>
        <v>#REF!</v>
      </c>
    </row>
    <row r="173" spans="2:5" x14ac:dyDescent="0.25">
      <c r="B173" s="110"/>
      <c r="C173" s="103" t="s">
        <v>14</v>
      </c>
      <c r="D173" s="103"/>
      <c r="E173" s="11" t="e">
        <f>#REF!</f>
        <v>#REF!</v>
      </c>
    </row>
    <row r="174" spans="2:5" ht="15" customHeight="1" x14ac:dyDescent="0.25">
      <c r="B174" s="110"/>
      <c r="C174" s="103" t="s">
        <v>16</v>
      </c>
      <c r="D174" s="103"/>
      <c r="E174" s="11" t="e">
        <f>#REF!</f>
        <v>#REF!</v>
      </c>
    </row>
    <row r="175" spans="2:5" ht="15" customHeight="1" x14ac:dyDescent="0.25">
      <c r="B175" s="110"/>
      <c r="C175" s="103" t="s">
        <v>18</v>
      </c>
      <c r="D175" s="103"/>
      <c r="E175" s="11" t="e">
        <f>#REF!</f>
        <v>#REF!</v>
      </c>
    </row>
    <row r="176" spans="2:5" x14ac:dyDescent="0.25">
      <c r="B176" s="110"/>
      <c r="C176" s="103" t="s">
        <v>20</v>
      </c>
      <c r="D176" s="103"/>
      <c r="E176" s="11" t="e">
        <f>#REF!</f>
        <v>#REF!</v>
      </c>
    </row>
    <row r="177" spans="2:5" ht="15" customHeight="1" x14ac:dyDescent="0.25">
      <c r="B177" s="110"/>
      <c r="C177" s="105" t="s">
        <v>25</v>
      </c>
      <c r="D177" s="105"/>
      <c r="E177" s="10" t="e">
        <f>#REF!</f>
        <v>#REF!</v>
      </c>
    </row>
    <row r="178" spans="2:5" x14ac:dyDescent="0.25">
      <c r="B178" s="110"/>
      <c r="C178" s="103" t="s">
        <v>27</v>
      </c>
      <c r="D178" s="103"/>
      <c r="E178" s="11" t="e">
        <f>#REF!</f>
        <v>#REF!</v>
      </c>
    </row>
    <row r="179" spans="2:5" ht="15" customHeight="1" x14ac:dyDescent="0.25">
      <c r="B179" s="110"/>
      <c r="C179" s="103" t="s">
        <v>29</v>
      </c>
      <c r="D179" s="103"/>
      <c r="E179" s="11" t="e">
        <f>#REF!</f>
        <v>#REF!</v>
      </c>
    </row>
    <row r="180" spans="2:5" ht="15" customHeight="1" x14ac:dyDescent="0.25">
      <c r="B180" s="110"/>
      <c r="C180" s="103" t="s">
        <v>31</v>
      </c>
      <c r="D180" s="103"/>
      <c r="E180" s="11" t="e">
        <f>#REF!</f>
        <v>#REF!</v>
      </c>
    </row>
    <row r="181" spans="2:5" ht="15" customHeight="1" x14ac:dyDescent="0.25">
      <c r="B181" s="110"/>
      <c r="C181" s="103" t="s">
        <v>33</v>
      </c>
      <c r="D181" s="103"/>
      <c r="E181" s="11" t="e">
        <f>#REF!</f>
        <v>#REF!</v>
      </c>
    </row>
    <row r="182" spans="2:5" ht="15" customHeight="1" x14ac:dyDescent="0.25">
      <c r="B182" s="110"/>
      <c r="C182" s="103" t="s">
        <v>35</v>
      </c>
      <c r="D182" s="103"/>
      <c r="E182" s="11" t="e">
        <f>#REF!</f>
        <v>#REF!</v>
      </c>
    </row>
    <row r="183" spans="2:5" ht="15" customHeight="1" x14ac:dyDescent="0.25">
      <c r="B183" s="110"/>
      <c r="C183" s="103" t="s">
        <v>37</v>
      </c>
      <c r="D183" s="103"/>
      <c r="E183" s="11" t="e">
        <f>#REF!</f>
        <v>#REF!</v>
      </c>
    </row>
    <row r="184" spans="2:5" ht="15" customHeight="1" x14ac:dyDescent="0.25">
      <c r="B184" s="110"/>
      <c r="C184" s="103" t="s">
        <v>39</v>
      </c>
      <c r="D184" s="103"/>
      <c r="E184" s="11" t="e">
        <f>#REF!</f>
        <v>#REF!</v>
      </c>
    </row>
    <row r="185" spans="2:5" ht="15" customHeight="1" x14ac:dyDescent="0.25">
      <c r="B185" s="110"/>
      <c r="C185" s="103" t="s">
        <v>40</v>
      </c>
      <c r="D185" s="103"/>
      <c r="E185" s="11" t="e">
        <f>#REF!</f>
        <v>#REF!</v>
      </c>
    </row>
    <row r="186" spans="2:5" ht="15" customHeight="1" x14ac:dyDescent="0.25">
      <c r="B186" s="110"/>
      <c r="C186" s="103" t="s">
        <v>42</v>
      </c>
      <c r="D186" s="103"/>
      <c r="E186" s="11" t="e">
        <f>#REF!</f>
        <v>#REF!</v>
      </c>
    </row>
    <row r="187" spans="2:5" ht="15" customHeight="1" x14ac:dyDescent="0.25">
      <c r="B187" s="110"/>
      <c r="C187" s="105" t="s">
        <v>5</v>
      </c>
      <c r="D187" s="105"/>
      <c r="E187" s="10" t="e">
        <f>#REF!</f>
        <v>#REF!</v>
      </c>
    </row>
    <row r="188" spans="2:5" x14ac:dyDescent="0.25">
      <c r="B188" s="110"/>
      <c r="C188" s="105" t="s">
        <v>7</v>
      </c>
      <c r="D188" s="105"/>
      <c r="E188" s="10" t="e">
        <f>#REF!</f>
        <v>#REF!</v>
      </c>
    </row>
    <row r="189" spans="2:5" x14ac:dyDescent="0.25">
      <c r="B189" s="110"/>
      <c r="C189" s="103" t="s">
        <v>9</v>
      </c>
      <c r="D189" s="103"/>
      <c r="E189" s="11" t="e">
        <f>#REF!</f>
        <v>#REF!</v>
      </c>
    </row>
    <row r="190" spans="2:5" x14ac:dyDescent="0.25">
      <c r="B190" s="110"/>
      <c r="C190" s="103" t="s">
        <v>11</v>
      </c>
      <c r="D190" s="103"/>
      <c r="E190" s="11" t="e">
        <f>#REF!</f>
        <v>#REF!</v>
      </c>
    </row>
    <row r="191" spans="2:5" ht="15" customHeight="1" x14ac:dyDescent="0.25">
      <c r="B191" s="110"/>
      <c r="C191" s="103" t="s">
        <v>13</v>
      </c>
      <c r="D191" s="103"/>
      <c r="E191" s="11" t="e">
        <f>#REF!</f>
        <v>#REF!</v>
      </c>
    </row>
    <row r="192" spans="2:5" x14ac:dyDescent="0.25">
      <c r="B192" s="110"/>
      <c r="C192" s="103" t="s">
        <v>15</v>
      </c>
      <c r="D192" s="103"/>
      <c r="E192" s="11" t="e">
        <f>#REF!</f>
        <v>#REF!</v>
      </c>
    </row>
    <row r="193" spans="2:5" ht="15" customHeight="1" x14ac:dyDescent="0.25">
      <c r="B193" s="110"/>
      <c r="C193" s="103" t="s">
        <v>17</v>
      </c>
      <c r="D193" s="103"/>
      <c r="E193" s="11" t="e">
        <f>#REF!</f>
        <v>#REF!</v>
      </c>
    </row>
    <row r="194" spans="2:5" ht="15" customHeight="1" x14ac:dyDescent="0.25">
      <c r="B194" s="110"/>
      <c r="C194" s="103" t="s">
        <v>19</v>
      </c>
      <c r="D194" s="103"/>
      <c r="E194" s="11" t="e">
        <f>#REF!</f>
        <v>#REF!</v>
      </c>
    </row>
    <row r="195" spans="2:5" ht="15" customHeight="1" x14ac:dyDescent="0.25">
      <c r="B195" s="110"/>
      <c r="C195" s="103" t="s">
        <v>21</v>
      </c>
      <c r="D195" s="103"/>
      <c r="E195" s="11" t="e">
        <f>#REF!</f>
        <v>#REF!</v>
      </c>
    </row>
    <row r="196" spans="2:5" ht="15" customHeight="1" x14ac:dyDescent="0.25">
      <c r="B196" s="110"/>
      <c r="C196" s="103" t="s">
        <v>22</v>
      </c>
      <c r="D196" s="103"/>
      <c r="E196" s="11" t="e">
        <f>#REF!</f>
        <v>#REF!</v>
      </c>
    </row>
    <row r="197" spans="2:5" ht="15" customHeight="1" x14ac:dyDescent="0.25">
      <c r="B197" s="110"/>
      <c r="C197" s="112" t="s">
        <v>26</v>
      </c>
      <c r="D197" s="112"/>
      <c r="E197" s="10" t="e">
        <f>#REF!</f>
        <v>#REF!</v>
      </c>
    </row>
    <row r="198" spans="2:5" ht="15" customHeight="1" x14ac:dyDescent="0.25">
      <c r="B198" s="110"/>
      <c r="C198" s="103" t="s">
        <v>28</v>
      </c>
      <c r="D198" s="103"/>
      <c r="E198" s="11" t="e">
        <f>#REF!</f>
        <v>#REF!</v>
      </c>
    </row>
    <row r="199" spans="2:5" ht="15" customHeight="1" x14ac:dyDescent="0.25">
      <c r="B199" s="110"/>
      <c r="C199" s="103" t="s">
        <v>30</v>
      </c>
      <c r="D199" s="103"/>
      <c r="E199" s="11" t="e">
        <f>#REF!</f>
        <v>#REF!</v>
      </c>
    </row>
    <row r="200" spans="2:5" ht="15" customHeight="1" x14ac:dyDescent="0.25">
      <c r="B200" s="110"/>
      <c r="C200" s="103" t="s">
        <v>32</v>
      </c>
      <c r="D200" s="103"/>
      <c r="E200" s="11" t="e">
        <f>#REF!</f>
        <v>#REF!</v>
      </c>
    </row>
    <row r="201" spans="2:5" x14ac:dyDescent="0.25">
      <c r="B201" s="110"/>
      <c r="C201" s="103" t="s">
        <v>34</v>
      </c>
      <c r="D201" s="103"/>
      <c r="E201" s="11" t="e">
        <f>#REF!</f>
        <v>#REF!</v>
      </c>
    </row>
    <row r="202" spans="2:5" ht="15" customHeight="1" x14ac:dyDescent="0.25">
      <c r="B202" s="110"/>
      <c r="C202" s="103" t="s">
        <v>36</v>
      </c>
      <c r="D202" s="103"/>
      <c r="E202" s="11" t="e">
        <f>#REF!</f>
        <v>#REF!</v>
      </c>
    </row>
    <row r="203" spans="2:5" x14ac:dyDescent="0.25">
      <c r="B203" s="110"/>
      <c r="C203" s="103" t="s">
        <v>38</v>
      </c>
      <c r="D203" s="103"/>
      <c r="E203" s="11" t="e">
        <f>#REF!</f>
        <v>#REF!</v>
      </c>
    </row>
    <row r="204" spans="2:5" ht="15" customHeight="1" x14ac:dyDescent="0.25">
      <c r="B204" s="110"/>
      <c r="C204" s="105" t="s">
        <v>45</v>
      </c>
      <c r="D204" s="105"/>
      <c r="E204" s="10" t="e">
        <f>#REF!</f>
        <v>#REF!</v>
      </c>
    </row>
    <row r="205" spans="2:5" ht="15" customHeight="1" x14ac:dyDescent="0.25">
      <c r="B205" s="110"/>
      <c r="C205" s="105" t="s">
        <v>47</v>
      </c>
      <c r="D205" s="105"/>
      <c r="E205" s="10" t="e">
        <f>#REF!</f>
        <v>#REF!</v>
      </c>
    </row>
    <row r="206" spans="2:5" ht="15" customHeight="1" x14ac:dyDescent="0.25">
      <c r="B206" s="110"/>
      <c r="C206" s="103" t="s">
        <v>48</v>
      </c>
      <c r="D206" s="103"/>
      <c r="E206" s="11" t="e">
        <f>#REF!</f>
        <v>#REF!</v>
      </c>
    </row>
    <row r="207" spans="2:5" ht="15" customHeight="1" x14ac:dyDescent="0.25">
      <c r="B207" s="110"/>
      <c r="C207" s="103" t="s">
        <v>49</v>
      </c>
      <c r="D207" s="103"/>
      <c r="E207" s="11" t="e">
        <f>#REF!</f>
        <v>#REF!</v>
      </c>
    </row>
    <row r="208" spans="2:5" ht="15" customHeight="1" x14ac:dyDescent="0.25">
      <c r="B208" s="110"/>
      <c r="C208" s="103" t="s">
        <v>50</v>
      </c>
      <c r="D208" s="103"/>
      <c r="E208" s="11" t="e">
        <f>#REF!</f>
        <v>#REF!</v>
      </c>
    </row>
    <row r="209" spans="2:5" ht="15" customHeight="1" x14ac:dyDescent="0.25">
      <c r="B209" s="110"/>
      <c r="C209" s="105" t="s">
        <v>51</v>
      </c>
      <c r="D209" s="105"/>
      <c r="E209" s="10" t="e">
        <f>#REF!</f>
        <v>#REF!</v>
      </c>
    </row>
    <row r="210" spans="2:5" x14ac:dyDescent="0.25">
      <c r="B210" s="110"/>
      <c r="C210" s="103" t="s">
        <v>52</v>
      </c>
      <c r="D210" s="103"/>
      <c r="E210" s="11" t="e">
        <f>#REF!</f>
        <v>#REF!</v>
      </c>
    </row>
    <row r="211" spans="2:5" ht="15" customHeight="1" x14ac:dyDescent="0.25">
      <c r="B211" s="110"/>
      <c r="C211" s="103" t="s">
        <v>53</v>
      </c>
      <c r="D211" s="103"/>
      <c r="E211" s="11" t="e">
        <f>#REF!</f>
        <v>#REF!</v>
      </c>
    </row>
    <row r="212" spans="2:5" x14ac:dyDescent="0.25">
      <c r="B212" s="110"/>
      <c r="C212" s="103" t="s">
        <v>54</v>
      </c>
      <c r="D212" s="103"/>
      <c r="E212" s="11" t="e">
        <f>#REF!</f>
        <v>#REF!</v>
      </c>
    </row>
    <row r="213" spans="2:5" ht="15" customHeight="1" x14ac:dyDescent="0.25">
      <c r="B213" s="110"/>
      <c r="C213" s="103" t="s">
        <v>55</v>
      </c>
      <c r="D213" s="103"/>
      <c r="E213" s="11" t="e">
        <f>#REF!</f>
        <v>#REF!</v>
      </c>
    </row>
    <row r="214" spans="2:5" x14ac:dyDescent="0.25">
      <c r="B214" s="110"/>
      <c r="C214" s="103" t="s">
        <v>56</v>
      </c>
      <c r="D214" s="103"/>
      <c r="E214" s="11" t="e">
        <f>#REF!</f>
        <v>#REF!</v>
      </c>
    </row>
    <row r="215" spans="2:5" x14ac:dyDescent="0.25">
      <c r="B215" s="110"/>
      <c r="C215" s="105" t="s">
        <v>57</v>
      </c>
      <c r="D215" s="105"/>
      <c r="E215" s="10" t="e">
        <f>#REF!</f>
        <v>#REF!</v>
      </c>
    </row>
    <row r="216" spans="2:5" x14ac:dyDescent="0.25">
      <c r="B216" s="110"/>
      <c r="C216" s="103" t="s">
        <v>58</v>
      </c>
      <c r="D216" s="103"/>
      <c r="E216" s="11" t="e">
        <f>#REF!</f>
        <v>#REF!</v>
      </c>
    </row>
    <row r="217" spans="2:5" ht="15.75" thickBot="1" x14ac:dyDescent="0.3">
      <c r="B217" s="111"/>
      <c r="C217" s="103" t="s">
        <v>59</v>
      </c>
      <c r="D217" s="103"/>
      <c r="E217" s="11" t="e">
        <f>#REF!</f>
        <v>#REF!</v>
      </c>
    </row>
    <row r="218" spans="2:5" x14ac:dyDescent="0.25">
      <c r="C218" s="106" t="s">
        <v>72</v>
      </c>
      <c r="D218" s="5" t="s">
        <v>62</v>
      </c>
      <c r="E218" s="14" t="e">
        <f>#REF!</f>
        <v>#REF!</v>
      </c>
    </row>
    <row r="219" spans="2:5" x14ac:dyDescent="0.25">
      <c r="C219" s="102"/>
      <c r="D219" s="5" t="s">
        <v>63</v>
      </c>
      <c r="E219" s="14" t="e">
        <f>#REF!</f>
        <v>#REF!</v>
      </c>
    </row>
    <row r="220" spans="2:5" x14ac:dyDescent="0.25">
      <c r="C220" s="102" t="s">
        <v>71</v>
      </c>
      <c r="D220" s="5" t="s">
        <v>62</v>
      </c>
      <c r="E220" s="14" t="e">
        <f>#REF!</f>
        <v>#REF!</v>
      </c>
    </row>
    <row r="221" spans="2:5" x14ac:dyDescent="0.25">
      <c r="C221" s="102"/>
      <c r="D221" s="5" t="s">
        <v>63</v>
      </c>
      <c r="E221" s="14" t="e">
        <f>#REF!</f>
        <v>#REF!</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AI469"/>
  <sheetViews>
    <sheetView showGridLines="0" tabSelected="1" zoomScale="85" zoomScaleNormal="85" workbookViewId="0">
      <selection activeCell="B3" sqref="B3"/>
    </sheetView>
  </sheetViews>
  <sheetFormatPr baseColWidth="10" defaultRowHeight="15" x14ac:dyDescent="0.25"/>
  <cols>
    <col min="1" max="1" width="7.85546875" style="68" customWidth="1"/>
    <col min="2" max="2" width="18.28515625" style="59" customWidth="1"/>
    <col min="3" max="3" width="13.140625" style="59" customWidth="1"/>
    <col min="4" max="4" width="28.85546875" style="59" customWidth="1"/>
    <col min="5" max="5" width="18" style="59" customWidth="1"/>
    <col min="6" max="6" width="22" style="59" customWidth="1"/>
    <col min="7" max="7" width="2.7109375" style="59" customWidth="1"/>
    <col min="8" max="9" width="2.85546875" style="59" customWidth="1"/>
    <col min="10" max="10" width="10.28515625" style="59" customWidth="1"/>
    <col min="11" max="11" width="8.42578125" style="59" customWidth="1"/>
    <col min="12" max="12" width="24.28515625" style="59" customWidth="1"/>
    <col min="13" max="13" width="16.5703125" style="16" customWidth="1"/>
    <col min="14" max="14" width="23.140625" style="16" customWidth="1"/>
    <col min="15" max="15" width="14.7109375" style="59" customWidth="1"/>
    <col min="16" max="16" width="8.7109375" style="59" customWidth="1"/>
    <col min="17" max="17" width="8.42578125" style="59" customWidth="1"/>
    <col min="18" max="19" width="10.28515625" style="60" customWidth="1"/>
    <col min="20" max="20" width="8.5703125" style="60" customWidth="1"/>
    <col min="21" max="21" width="11.28515625" style="59" customWidth="1"/>
    <col min="22" max="22" width="10.28515625" style="59" customWidth="1"/>
    <col min="23" max="23" width="17" style="59" customWidth="1"/>
    <col min="24" max="24" width="17.85546875" style="59" customWidth="1"/>
    <col min="25" max="25" width="14.5703125" style="61" customWidth="1"/>
    <col min="26" max="27" width="13.140625" style="61" customWidth="1"/>
    <col min="28" max="28" width="11" style="59" customWidth="1"/>
    <col min="29" max="29" width="11.42578125" style="59" customWidth="1"/>
    <col min="30" max="30" width="10.28515625" customWidth="1"/>
    <col min="31" max="31" width="13" customWidth="1"/>
    <col min="32" max="32" width="11.28515625" customWidth="1"/>
    <col min="33" max="33" width="12.85546875" customWidth="1"/>
    <col min="34" max="34" width="12" bestFit="1" customWidth="1"/>
  </cols>
  <sheetData>
    <row r="1" spans="1:35" ht="53.25" customHeight="1" x14ac:dyDescent="0.25">
      <c r="A1" s="114" t="s">
        <v>719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35" ht="45" x14ac:dyDescent="0.25">
      <c r="A2" s="17" t="s">
        <v>160</v>
      </c>
      <c r="B2" s="17" t="s">
        <v>161</v>
      </c>
      <c r="C2" s="17" t="s">
        <v>162</v>
      </c>
      <c r="D2" s="17" t="s">
        <v>163</v>
      </c>
      <c r="E2" s="17" t="s">
        <v>164</v>
      </c>
      <c r="F2" s="17" t="s">
        <v>165</v>
      </c>
      <c r="G2" s="17" t="s">
        <v>166</v>
      </c>
      <c r="H2" s="18" t="s">
        <v>167</v>
      </c>
      <c r="I2" s="18" t="s">
        <v>168</v>
      </c>
      <c r="J2" s="18" t="s">
        <v>73</v>
      </c>
      <c r="K2" s="18" t="s">
        <v>169</v>
      </c>
      <c r="L2" s="18" t="s">
        <v>170</v>
      </c>
      <c r="M2" s="19" t="s">
        <v>171</v>
      </c>
      <c r="N2" s="18" t="s">
        <v>172</v>
      </c>
      <c r="O2" s="18" t="s">
        <v>173</v>
      </c>
      <c r="P2" s="18" t="s">
        <v>74</v>
      </c>
      <c r="Q2" s="18" t="s">
        <v>174</v>
      </c>
      <c r="R2" s="20" t="s">
        <v>175</v>
      </c>
      <c r="S2" s="21" t="s">
        <v>176</v>
      </c>
      <c r="T2" s="18" t="s">
        <v>177</v>
      </c>
      <c r="U2" s="18" t="s">
        <v>178</v>
      </c>
      <c r="V2" s="18" t="s">
        <v>179</v>
      </c>
      <c r="W2" s="18" t="s">
        <v>180</v>
      </c>
      <c r="X2" s="21" t="s">
        <v>181</v>
      </c>
      <c r="Y2" s="22" t="s">
        <v>182</v>
      </c>
      <c r="Z2" s="22" t="s">
        <v>183</v>
      </c>
      <c r="AA2" s="22" t="s">
        <v>184</v>
      </c>
      <c r="AB2" s="21" t="s">
        <v>185</v>
      </c>
      <c r="AC2" s="21" t="s">
        <v>186</v>
      </c>
    </row>
    <row r="3" spans="1:35" ht="165" x14ac:dyDescent="0.25">
      <c r="A3" s="23" t="s">
        <v>187</v>
      </c>
      <c r="B3" s="98" t="s">
        <v>188</v>
      </c>
      <c r="C3" s="98" t="s">
        <v>189</v>
      </c>
      <c r="D3" s="46" t="s">
        <v>398</v>
      </c>
      <c r="E3" s="98" t="s">
        <v>190</v>
      </c>
      <c r="F3" s="98" t="s">
        <v>190</v>
      </c>
      <c r="G3" s="24" t="s">
        <v>191</v>
      </c>
      <c r="H3" s="24" t="s">
        <v>192</v>
      </c>
      <c r="I3" s="24" t="s">
        <v>191</v>
      </c>
      <c r="J3" s="25" t="s">
        <v>193</v>
      </c>
      <c r="K3" s="25">
        <v>3011</v>
      </c>
      <c r="L3" s="24" t="s">
        <v>104</v>
      </c>
      <c r="M3" s="27" t="s">
        <v>108</v>
      </c>
      <c r="N3" s="26" t="s">
        <v>194</v>
      </c>
      <c r="O3" s="25" t="s">
        <v>195</v>
      </c>
      <c r="P3" s="25" t="s">
        <v>196</v>
      </c>
      <c r="Q3" s="25">
        <v>2015</v>
      </c>
      <c r="R3" s="28">
        <f>1093324/43.03714</f>
        <v>25404.197397875418</v>
      </c>
      <c r="S3" s="28">
        <f>1093324/43.03714</f>
        <v>25404.197397875418</v>
      </c>
      <c r="T3" s="28">
        <f>22928.41/43.03714</f>
        <v>532.7586823845636</v>
      </c>
      <c r="U3" s="30">
        <f t="shared" ref="U3:U15" si="0">+T3/R3</f>
        <v>2.097128573048794E-2</v>
      </c>
      <c r="V3" s="30">
        <f t="shared" ref="V3:V107" si="1">+T3/S3</f>
        <v>2.097128573048794E-2</v>
      </c>
      <c r="W3" s="98" t="s">
        <v>198</v>
      </c>
      <c r="X3" s="98" t="s">
        <v>199</v>
      </c>
      <c r="Y3" s="98" t="s">
        <v>197</v>
      </c>
      <c r="Z3" s="98" t="s">
        <v>197</v>
      </c>
      <c r="AA3" s="98" t="s">
        <v>197</v>
      </c>
      <c r="AB3" s="98" t="s">
        <v>197</v>
      </c>
      <c r="AC3" s="32" t="s">
        <v>197</v>
      </c>
    </row>
    <row r="4" spans="1:35" ht="78.75" customHeight="1" x14ac:dyDescent="0.25">
      <c r="A4" s="23" t="s">
        <v>187</v>
      </c>
      <c r="B4" s="76" t="s">
        <v>200</v>
      </c>
      <c r="C4" s="98" t="s">
        <v>189</v>
      </c>
      <c r="D4" s="75" t="s">
        <v>201</v>
      </c>
      <c r="E4" s="98" t="s">
        <v>190</v>
      </c>
      <c r="F4" s="98" t="s">
        <v>190</v>
      </c>
      <c r="G4" s="24" t="s">
        <v>191</v>
      </c>
      <c r="H4" s="24" t="s">
        <v>192</v>
      </c>
      <c r="I4" s="24" t="s">
        <v>191</v>
      </c>
      <c r="J4" s="25" t="s">
        <v>193</v>
      </c>
      <c r="K4" s="25">
        <v>3011</v>
      </c>
      <c r="L4" s="98" t="s">
        <v>399</v>
      </c>
      <c r="M4" s="27" t="s">
        <v>127</v>
      </c>
      <c r="N4" s="26" t="s">
        <v>202</v>
      </c>
      <c r="O4" s="25" t="s">
        <v>195</v>
      </c>
      <c r="P4" s="25" t="s">
        <v>196</v>
      </c>
      <c r="Q4" s="25">
        <v>2018</v>
      </c>
      <c r="R4" s="29">
        <f>((5950000/5762920-1))</f>
        <v>3.2462709876243334E-2</v>
      </c>
      <c r="S4" s="29">
        <f>((5950000/5762920-1))</f>
        <v>3.2462709876243334E-2</v>
      </c>
      <c r="T4" s="29"/>
      <c r="U4" s="30">
        <f t="shared" si="0"/>
        <v>0</v>
      </c>
      <c r="V4" s="30">
        <f t="shared" si="1"/>
        <v>0</v>
      </c>
      <c r="W4" s="98" t="s">
        <v>203</v>
      </c>
      <c r="X4" s="98" t="s">
        <v>204</v>
      </c>
      <c r="Y4" s="31">
        <f>SUM(Y48:Y179)</f>
        <v>204182969.51999998</v>
      </c>
      <c r="Z4" s="31">
        <f>SUM(Z48:Z179)</f>
        <v>414102668.36999995</v>
      </c>
      <c r="AA4" s="31">
        <f>SUM(AA48:AA179)</f>
        <v>162677264.78</v>
      </c>
      <c r="AB4" s="30">
        <f t="shared" ref="AB4" si="2">+AA4/Y4</f>
        <v>0.79672298410796483</v>
      </c>
      <c r="AC4" s="32">
        <f t="shared" ref="AC4" si="3">+AA4/Z4</f>
        <v>0.39284283151406352</v>
      </c>
      <c r="AE4" s="99"/>
      <c r="AF4" s="33"/>
      <c r="AG4" s="33"/>
      <c r="AH4" s="34"/>
      <c r="AI4" s="34"/>
    </row>
    <row r="5" spans="1:35" ht="78.75" customHeight="1" x14ac:dyDescent="0.25">
      <c r="A5" s="23" t="s">
        <v>187</v>
      </c>
      <c r="B5" s="76" t="s">
        <v>200</v>
      </c>
      <c r="C5" s="98" t="s">
        <v>189</v>
      </c>
      <c r="D5" s="75" t="s">
        <v>201</v>
      </c>
      <c r="E5" s="98" t="s">
        <v>190</v>
      </c>
      <c r="F5" s="98" t="s">
        <v>190</v>
      </c>
      <c r="G5" s="24" t="s">
        <v>191</v>
      </c>
      <c r="H5" s="24" t="s">
        <v>192</v>
      </c>
      <c r="I5" s="24" t="s">
        <v>191</v>
      </c>
      <c r="J5" s="25" t="s">
        <v>193</v>
      </c>
      <c r="K5" s="25">
        <v>3011</v>
      </c>
      <c r="L5" s="98" t="s">
        <v>400</v>
      </c>
      <c r="M5" s="27" t="s">
        <v>127</v>
      </c>
      <c r="N5" s="26" t="s">
        <v>202</v>
      </c>
      <c r="O5" s="25" t="s">
        <v>195</v>
      </c>
      <c r="P5" s="25" t="s">
        <v>196</v>
      </c>
      <c r="Q5" s="25">
        <v>2018</v>
      </c>
      <c r="R5" s="35">
        <f>((600000/550000)-1)*100</f>
        <v>9.0909090909090828</v>
      </c>
      <c r="S5" s="35">
        <f>((600000/550000)-1)*100</f>
        <v>9.0909090909090828</v>
      </c>
      <c r="T5" s="35"/>
      <c r="U5" s="30">
        <f t="shared" si="0"/>
        <v>0</v>
      </c>
      <c r="V5" s="30">
        <f t="shared" si="1"/>
        <v>0</v>
      </c>
      <c r="W5" s="98" t="s">
        <v>205</v>
      </c>
      <c r="X5" s="98" t="s">
        <v>206</v>
      </c>
      <c r="Y5" s="98" t="s">
        <v>197</v>
      </c>
      <c r="Z5" s="98" t="s">
        <v>197</v>
      </c>
      <c r="AA5" s="98" t="s">
        <v>197</v>
      </c>
      <c r="AB5" s="98" t="s">
        <v>197</v>
      </c>
      <c r="AC5" s="32" t="s">
        <v>197</v>
      </c>
      <c r="AE5" s="33"/>
      <c r="AF5" s="33"/>
      <c r="AG5" s="33"/>
      <c r="AH5" s="34"/>
    </row>
    <row r="6" spans="1:35" ht="78.75" customHeight="1" x14ac:dyDescent="0.25">
      <c r="A6" s="23" t="s">
        <v>187</v>
      </c>
      <c r="B6" s="76" t="s">
        <v>200</v>
      </c>
      <c r="C6" s="98" t="s">
        <v>189</v>
      </c>
      <c r="D6" s="75" t="s">
        <v>201</v>
      </c>
      <c r="E6" s="98" t="s">
        <v>190</v>
      </c>
      <c r="F6" s="98" t="s">
        <v>190</v>
      </c>
      <c r="G6" s="24" t="s">
        <v>191</v>
      </c>
      <c r="H6" s="24" t="s">
        <v>192</v>
      </c>
      <c r="I6" s="24" t="s">
        <v>191</v>
      </c>
      <c r="J6" s="25" t="s">
        <v>193</v>
      </c>
      <c r="K6" s="25">
        <v>3011</v>
      </c>
      <c r="L6" s="98" t="s">
        <v>126</v>
      </c>
      <c r="M6" s="27" t="s">
        <v>127</v>
      </c>
      <c r="N6" s="26" t="s">
        <v>202</v>
      </c>
      <c r="O6" s="25" t="s">
        <v>195</v>
      </c>
      <c r="P6" s="25" t="s">
        <v>196</v>
      </c>
      <c r="Q6" s="25">
        <v>2020</v>
      </c>
      <c r="R6" s="35">
        <f>((2710/2643)-1)*100</f>
        <v>2.5349981082103623</v>
      </c>
      <c r="S6" s="35">
        <f>((2710/2643)-1)*100</f>
        <v>2.5349981082103623</v>
      </c>
      <c r="T6" s="35"/>
      <c r="U6" s="30">
        <f t="shared" si="0"/>
        <v>0</v>
      </c>
      <c r="V6" s="30">
        <f t="shared" si="1"/>
        <v>0</v>
      </c>
      <c r="W6" s="98" t="s">
        <v>209</v>
      </c>
      <c r="X6" s="98" t="s">
        <v>206</v>
      </c>
      <c r="Y6" s="98" t="s">
        <v>197</v>
      </c>
      <c r="Z6" s="98" t="s">
        <v>197</v>
      </c>
      <c r="AA6" s="98" t="s">
        <v>197</v>
      </c>
      <c r="AB6" s="98" t="s">
        <v>197</v>
      </c>
      <c r="AC6" s="32" t="s">
        <v>197</v>
      </c>
      <c r="AE6" s="33"/>
      <c r="AF6" s="33"/>
      <c r="AG6" s="33"/>
      <c r="AH6" s="34"/>
    </row>
    <row r="7" spans="1:35" ht="81" customHeight="1" x14ac:dyDescent="0.25">
      <c r="A7" s="23" t="s">
        <v>187</v>
      </c>
      <c r="B7" s="76" t="s">
        <v>200</v>
      </c>
      <c r="C7" s="98" t="s">
        <v>189</v>
      </c>
      <c r="D7" s="75" t="s">
        <v>201</v>
      </c>
      <c r="E7" s="98" t="s">
        <v>190</v>
      </c>
      <c r="F7" s="98" t="s">
        <v>190</v>
      </c>
      <c r="G7" s="24" t="s">
        <v>191</v>
      </c>
      <c r="H7" s="24" t="s">
        <v>192</v>
      </c>
      <c r="I7" s="24" t="s">
        <v>191</v>
      </c>
      <c r="J7" s="25" t="s">
        <v>193</v>
      </c>
      <c r="K7" s="25">
        <v>3011</v>
      </c>
      <c r="L7" s="98" t="s">
        <v>401</v>
      </c>
      <c r="M7" s="27" t="s">
        <v>128</v>
      </c>
      <c r="N7" s="26" t="s">
        <v>207</v>
      </c>
      <c r="O7" s="25" t="s">
        <v>195</v>
      </c>
      <c r="P7" s="25" t="s">
        <v>196</v>
      </c>
      <c r="Q7" s="25">
        <v>2020</v>
      </c>
      <c r="R7" s="35">
        <f>(16/20)*100</f>
        <v>80</v>
      </c>
      <c r="S7" s="35">
        <f>(16/20)*100</f>
        <v>80</v>
      </c>
      <c r="T7" s="35">
        <v>16</v>
      </c>
      <c r="U7" s="30">
        <f t="shared" si="0"/>
        <v>0.2</v>
      </c>
      <c r="V7" s="30">
        <f t="shared" si="1"/>
        <v>0.2</v>
      </c>
      <c r="W7" s="98" t="s">
        <v>209</v>
      </c>
      <c r="X7" s="98" t="s">
        <v>206</v>
      </c>
      <c r="Y7" s="98" t="s">
        <v>197</v>
      </c>
      <c r="Z7" s="98" t="s">
        <v>197</v>
      </c>
      <c r="AA7" s="98" t="s">
        <v>197</v>
      </c>
      <c r="AB7" s="98" t="s">
        <v>197</v>
      </c>
      <c r="AC7" s="32" t="s">
        <v>197</v>
      </c>
      <c r="AE7" s="34"/>
    </row>
    <row r="8" spans="1:35" ht="81" customHeight="1" x14ac:dyDescent="0.25">
      <c r="A8" s="23" t="s">
        <v>187</v>
      </c>
      <c r="B8" s="76" t="s">
        <v>200</v>
      </c>
      <c r="C8" s="98" t="s">
        <v>189</v>
      </c>
      <c r="D8" s="75" t="s">
        <v>201</v>
      </c>
      <c r="E8" s="98" t="s">
        <v>190</v>
      </c>
      <c r="F8" s="98" t="s">
        <v>190</v>
      </c>
      <c r="G8" s="24" t="s">
        <v>191</v>
      </c>
      <c r="H8" s="24" t="s">
        <v>192</v>
      </c>
      <c r="I8" s="24" t="s">
        <v>191</v>
      </c>
      <c r="J8" s="25" t="s">
        <v>193</v>
      </c>
      <c r="K8" s="25">
        <v>3011</v>
      </c>
      <c r="L8" s="98" t="s">
        <v>402</v>
      </c>
      <c r="M8" s="27" t="s">
        <v>127</v>
      </c>
      <c r="N8" s="26" t="s">
        <v>202</v>
      </c>
      <c r="O8" s="25" t="s">
        <v>195</v>
      </c>
      <c r="P8" s="25" t="s">
        <v>196</v>
      </c>
      <c r="Q8" s="25">
        <v>2020</v>
      </c>
      <c r="R8" s="35">
        <f>((30600/30200)-1)*100</f>
        <v>1.3245033112582849</v>
      </c>
      <c r="S8" s="35">
        <f>((30600/30200)-1)*100</f>
        <v>1.3245033112582849</v>
      </c>
      <c r="T8" s="35"/>
      <c r="U8" s="30">
        <f t="shared" si="0"/>
        <v>0</v>
      </c>
      <c r="V8" s="30">
        <f t="shared" si="1"/>
        <v>0</v>
      </c>
      <c r="W8" s="98" t="s">
        <v>205</v>
      </c>
      <c r="X8" s="98" t="s">
        <v>206</v>
      </c>
      <c r="Y8" s="98" t="s">
        <v>197</v>
      </c>
      <c r="Z8" s="98" t="s">
        <v>197</v>
      </c>
      <c r="AA8" s="98" t="s">
        <v>197</v>
      </c>
      <c r="AB8" s="98" t="s">
        <v>197</v>
      </c>
      <c r="AC8" s="32" t="s">
        <v>197</v>
      </c>
      <c r="AE8" s="34"/>
    </row>
    <row r="9" spans="1:35" ht="61.5" customHeight="1" x14ac:dyDescent="0.25">
      <c r="A9" s="23" t="s">
        <v>187</v>
      </c>
      <c r="B9" s="76" t="s">
        <v>210</v>
      </c>
      <c r="C9" s="98" t="s">
        <v>189</v>
      </c>
      <c r="D9" s="79" t="s">
        <v>403</v>
      </c>
      <c r="E9" s="98" t="s">
        <v>190</v>
      </c>
      <c r="F9" s="98" t="s">
        <v>190</v>
      </c>
      <c r="G9" s="24" t="s">
        <v>191</v>
      </c>
      <c r="H9" s="24" t="s">
        <v>192</v>
      </c>
      <c r="I9" s="24" t="s">
        <v>191</v>
      </c>
      <c r="J9" s="25" t="s">
        <v>193</v>
      </c>
      <c r="K9" s="37">
        <v>3011</v>
      </c>
      <c r="L9" s="98" t="s">
        <v>690</v>
      </c>
      <c r="M9" s="27" t="s">
        <v>108</v>
      </c>
      <c r="N9" s="25" t="s">
        <v>216</v>
      </c>
      <c r="O9" s="25" t="s">
        <v>208</v>
      </c>
      <c r="P9" s="25" t="s">
        <v>196</v>
      </c>
      <c r="Q9" s="25">
        <v>2012</v>
      </c>
      <c r="R9" s="35">
        <f>46250/720</f>
        <v>64.236111111111114</v>
      </c>
      <c r="S9" s="35">
        <f>46250/720</f>
        <v>64.236111111111114</v>
      </c>
      <c r="T9" s="35">
        <f>54256/720</f>
        <v>75.355555555555554</v>
      </c>
      <c r="U9" s="30">
        <f t="shared" si="0"/>
        <v>1.1731027027027026</v>
      </c>
      <c r="V9" s="30">
        <f t="shared" si="1"/>
        <v>1.1731027027027026</v>
      </c>
      <c r="W9" s="98" t="s">
        <v>217</v>
      </c>
      <c r="X9" s="98" t="s">
        <v>218</v>
      </c>
      <c r="Y9" s="98" t="s">
        <v>197</v>
      </c>
      <c r="Z9" s="98" t="s">
        <v>197</v>
      </c>
      <c r="AA9" s="98" t="s">
        <v>197</v>
      </c>
      <c r="AB9" s="98" t="s">
        <v>197</v>
      </c>
      <c r="AC9" s="32" t="s">
        <v>197</v>
      </c>
      <c r="AE9" s="33"/>
    </row>
    <row r="10" spans="1:35" ht="93" customHeight="1" x14ac:dyDescent="0.25">
      <c r="A10" s="23" t="s">
        <v>187</v>
      </c>
      <c r="B10" s="76" t="s">
        <v>210</v>
      </c>
      <c r="C10" s="98" t="s">
        <v>189</v>
      </c>
      <c r="D10" s="79" t="s">
        <v>403</v>
      </c>
      <c r="E10" s="98" t="s">
        <v>190</v>
      </c>
      <c r="F10" s="98" t="s">
        <v>190</v>
      </c>
      <c r="G10" s="24" t="s">
        <v>191</v>
      </c>
      <c r="H10" s="24" t="s">
        <v>192</v>
      </c>
      <c r="I10" s="24" t="s">
        <v>191</v>
      </c>
      <c r="J10" s="25" t="s">
        <v>193</v>
      </c>
      <c r="K10" s="37">
        <v>3011</v>
      </c>
      <c r="L10" s="98" t="s">
        <v>691</v>
      </c>
      <c r="M10" s="27" t="s">
        <v>127</v>
      </c>
      <c r="N10" s="26" t="s">
        <v>404</v>
      </c>
      <c r="O10" s="25" t="s">
        <v>195</v>
      </c>
      <c r="P10" s="25" t="s">
        <v>196</v>
      </c>
      <c r="Q10" s="25">
        <v>2021</v>
      </c>
      <c r="R10" s="28">
        <f>((200000/195000)-1)*100</f>
        <v>2.564102564102555</v>
      </c>
      <c r="S10" s="28">
        <f>((200000/195000)-1)*100</f>
        <v>2.564102564102555</v>
      </c>
      <c r="T10" s="29"/>
      <c r="U10" s="30">
        <f t="shared" si="0"/>
        <v>0</v>
      </c>
      <c r="V10" s="30">
        <f t="shared" si="1"/>
        <v>0</v>
      </c>
      <c r="W10" s="98" t="s">
        <v>405</v>
      </c>
      <c r="X10" s="98" t="s">
        <v>218</v>
      </c>
      <c r="Y10" s="98" t="s">
        <v>197</v>
      </c>
      <c r="Z10" s="98" t="s">
        <v>197</v>
      </c>
      <c r="AA10" s="98" t="s">
        <v>197</v>
      </c>
      <c r="AB10" s="98" t="s">
        <v>197</v>
      </c>
      <c r="AC10" s="32" t="s">
        <v>197</v>
      </c>
      <c r="AE10" s="33"/>
    </row>
    <row r="11" spans="1:35" ht="70.5" customHeight="1" x14ac:dyDescent="0.25">
      <c r="A11" s="23" t="s">
        <v>187</v>
      </c>
      <c r="B11" s="76" t="s">
        <v>210</v>
      </c>
      <c r="C11" s="98" t="s">
        <v>189</v>
      </c>
      <c r="D11" s="46" t="s">
        <v>232</v>
      </c>
      <c r="E11" s="98" t="s">
        <v>190</v>
      </c>
      <c r="F11" s="98" t="s">
        <v>190</v>
      </c>
      <c r="G11" s="24" t="s">
        <v>191</v>
      </c>
      <c r="H11" s="24" t="s">
        <v>192</v>
      </c>
      <c r="I11" s="24" t="s">
        <v>191</v>
      </c>
      <c r="J11" s="25" t="s">
        <v>193</v>
      </c>
      <c r="K11" s="25">
        <v>3011</v>
      </c>
      <c r="L11" s="98" t="s">
        <v>89</v>
      </c>
      <c r="M11" s="27" t="s">
        <v>128</v>
      </c>
      <c r="N11" s="25" t="s">
        <v>207</v>
      </c>
      <c r="O11" s="25" t="s">
        <v>208</v>
      </c>
      <c r="P11" s="25" t="s">
        <v>196</v>
      </c>
      <c r="Q11" s="25">
        <v>2012</v>
      </c>
      <c r="R11" s="25">
        <f>100/100*100</f>
        <v>100</v>
      </c>
      <c r="S11" s="25">
        <f>100/100*100</f>
        <v>100</v>
      </c>
      <c r="T11" s="28">
        <v>61</v>
      </c>
      <c r="U11" s="32">
        <f>+T11/R11</f>
        <v>0.61</v>
      </c>
      <c r="V11" s="32">
        <f>+T11/S11</f>
        <v>0.61</v>
      </c>
      <c r="W11" s="98" t="s">
        <v>212</v>
      </c>
      <c r="X11" s="98" t="s">
        <v>233</v>
      </c>
      <c r="Y11" s="98" t="s">
        <v>197</v>
      </c>
      <c r="Z11" s="98" t="s">
        <v>197</v>
      </c>
      <c r="AA11" s="98" t="s">
        <v>197</v>
      </c>
      <c r="AB11" s="98" t="s">
        <v>197</v>
      </c>
      <c r="AC11" s="32" t="s">
        <v>197</v>
      </c>
    </row>
    <row r="12" spans="1:35" ht="165" x14ac:dyDescent="0.25">
      <c r="A12" s="23" t="s">
        <v>187</v>
      </c>
      <c r="B12" s="76" t="s">
        <v>210</v>
      </c>
      <c r="C12" s="98" t="s">
        <v>189</v>
      </c>
      <c r="D12" s="78" t="s">
        <v>242</v>
      </c>
      <c r="E12" s="98" t="s">
        <v>190</v>
      </c>
      <c r="F12" s="40" t="s">
        <v>243</v>
      </c>
      <c r="G12" s="24" t="s">
        <v>191</v>
      </c>
      <c r="H12" s="24" t="s">
        <v>192</v>
      </c>
      <c r="I12" s="24" t="s">
        <v>191</v>
      </c>
      <c r="J12" s="25" t="s">
        <v>193</v>
      </c>
      <c r="K12" s="25">
        <v>3011</v>
      </c>
      <c r="L12" s="98" t="s">
        <v>406</v>
      </c>
      <c r="M12" s="27" t="s">
        <v>128</v>
      </c>
      <c r="N12" s="25" t="s">
        <v>207</v>
      </c>
      <c r="O12" s="25" t="s">
        <v>208</v>
      </c>
      <c r="P12" s="25" t="s">
        <v>244</v>
      </c>
      <c r="Q12" s="25">
        <v>2018</v>
      </c>
      <c r="R12" s="39">
        <f>(1500000/1500000)*100</f>
        <v>100</v>
      </c>
      <c r="S12" s="39">
        <f>(1500000/1500000)*100</f>
        <v>100</v>
      </c>
      <c r="T12" s="39">
        <f>(1981326/1500000)*100</f>
        <v>132.08840000000001</v>
      </c>
      <c r="U12" s="30">
        <f t="shared" si="0"/>
        <v>1.3208840000000002</v>
      </c>
      <c r="V12" s="30">
        <f t="shared" si="1"/>
        <v>1.3208840000000002</v>
      </c>
      <c r="W12" s="98" t="s">
        <v>212</v>
      </c>
      <c r="X12" s="98" t="s">
        <v>245</v>
      </c>
      <c r="Y12" s="98" t="s">
        <v>197</v>
      </c>
      <c r="Z12" s="98" t="s">
        <v>197</v>
      </c>
      <c r="AA12" s="98" t="s">
        <v>197</v>
      </c>
      <c r="AB12" s="98" t="s">
        <v>197</v>
      </c>
      <c r="AC12" s="32" t="s">
        <v>197</v>
      </c>
    </row>
    <row r="13" spans="1:35" ht="150" x14ac:dyDescent="0.25">
      <c r="A13" s="23" t="s">
        <v>187</v>
      </c>
      <c r="B13" s="76" t="s">
        <v>210</v>
      </c>
      <c r="C13" s="98" t="s">
        <v>189</v>
      </c>
      <c r="D13" s="78" t="s">
        <v>242</v>
      </c>
      <c r="E13" s="98" t="s">
        <v>190</v>
      </c>
      <c r="F13" s="40" t="s">
        <v>243</v>
      </c>
      <c r="G13" s="24" t="s">
        <v>191</v>
      </c>
      <c r="H13" s="24" t="s">
        <v>192</v>
      </c>
      <c r="I13" s="24" t="s">
        <v>191</v>
      </c>
      <c r="J13" s="25" t="s">
        <v>193</v>
      </c>
      <c r="K13" s="25">
        <v>3011</v>
      </c>
      <c r="L13" s="98" t="s">
        <v>407</v>
      </c>
      <c r="M13" s="27" t="s">
        <v>128</v>
      </c>
      <c r="N13" s="25" t="s">
        <v>207</v>
      </c>
      <c r="O13" s="25" t="s">
        <v>408</v>
      </c>
      <c r="P13" s="25" t="s">
        <v>196</v>
      </c>
      <c r="Q13" s="25">
        <v>2020</v>
      </c>
      <c r="R13" s="36">
        <f>(15/46)*100</f>
        <v>32.608695652173914</v>
      </c>
      <c r="S13" s="36">
        <f>(15/46)*100</f>
        <v>32.608695652173914</v>
      </c>
      <c r="T13" s="36">
        <f>(15/46)*100</f>
        <v>32.608695652173914</v>
      </c>
      <c r="U13" s="30">
        <f t="shared" si="0"/>
        <v>1</v>
      </c>
      <c r="V13" s="30">
        <f t="shared" si="1"/>
        <v>1</v>
      </c>
      <c r="W13" s="98" t="s">
        <v>409</v>
      </c>
      <c r="X13" s="98" t="s">
        <v>245</v>
      </c>
      <c r="Y13" s="98" t="s">
        <v>197</v>
      </c>
      <c r="Z13" s="98" t="s">
        <v>197</v>
      </c>
      <c r="AA13" s="98" t="s">
        <v>197</v>
      </c>
      <c r="AB13" s="98" t="s">
        <v>197</v>
      </c>
      <c r="AC13" s="32" t="s">
        <v>197</v>
      </c>
    </row>
    <row r="14" spans="1:35" ht="210" x14ac:dyDescent="0.25">
      <c r="A14" s="23" t="s">
        <v>187</v>
      </c>
      <c r="B14" s="76" t="s">
        <v>210</v>
      </c>
      <c r="C14" s="98" t="s">
        <v>189</v>
      </c>
      <c r="D14" s="78" t="s">
        <v>242</v>
      </c>
      <c r="E14" s="98" t="s">
        <v>190</v>
      </c>
      <c r="F14" s="40" t="s">
        <v>243</v>
      </c>
      <c r="G14" s="24" t="s">
        <v>191</v>
      </c>
      <c r="H14" s="24" t="s">
        <v>192</v>
      </c>
      <c r="I14" s="24" t="s">
        <v>191</v>
      </c>
      <c r="J14" s="25" t="s">
        <v>193</v>
      </c>
      <c r="K14" s="25">
        <v>3011</v>
      </c>
      <c r="L14" s="98" t="s">
        <v>410</v>
      </c>
      <c r="M14" s="27" t="s">
        <v>127</v>
      </c>
      <c r="N14" s="25" t="s">
        <v>202</v>
      </c>
      <c r="O14" s="25" t="s">
        <v>408</v>
      </c>
      <c r="P14" s="25" t="s">
        <v>196</v>
      </c>
      <c r="Q14" s="25">
        <v>2020</v>
      </c>
      <c r="R14" s="28">
        <f>((102/100)-1)*100</f>
        <v>2.0000000000000018</v>
      </c>
      <c r="S14" s="28">
        <f>((102/100)-1)*100</f>
        <v>2.0000000000000018</v>
      </c>
      <c r="T14" s="28">
        <f>((120/100)-1)*100</f>
        <v>19.999999999999996</v>
      </c>
      <c r="U14" s="30">
        <f t="shared" si="0"/>
        <v>9.9999999999999893</v>
      </c>
      <c r="V14" s="30">
        <f t="shared" si="1"/>
        <v>9.9999999999999893</v>
      </c>
      <c r="W14" s="98" t="s">
        <v>411</v>
      </c>
      <c r="X14" s="98" t="s">
        <v>245</v>
      </c>
      <c r="Y14" s="98" t="s">
        <v>197</v>
      </c>
      <c r="Z14" s="98" t="s">
        <v>197</v>
      </c>
      <c r="AA14" s="98" t="s">
        <v>197</v>
      </c>
      <c r="AB14" s="98" t="s">
        <v>197</v>
      </c>
      <c r="AC14" s="32" t="s">
        <v>197</v>
      </c>
    </row>
    <row r="15" spans="1:35" ht="150" x14ac:dyDescent="0.25">
      <c r="A15" s="23" t="s">
        <v>187</v>
      </c>
      <c r="B15" s="76" t="s">
        <v>210</v>
      </c>
      <c r="C15" s="98" t="s">
        <v>189</v>
      </c>
      <c r="D15" s="78" t="s">
        <v>242</v>
      </c>
      <c r="E15" s="98" t="s">
        <v>190</v>
      </c>
      <c r="F15" s="40" t="s">
        <v>243</v>
      </c>
      <c r="G15" s="24" t="s">
        <v>191</v>
      </c>
      <c r="H15" s="24" t="s">
        <v>192</v>
      </c>
      <c r="I15" s="24" t="s">
        <v>191</v>
      </c>
      <c r="J15" s="25" t="s">
        <v>193</v>
      </c>
      <c r="K15" s="25">
        <v>3011</v>
      </c>
      <c r="L15" s="98" t="s">
        <v>412</v>
      </c>
      <c r="M15" s="27" t="s">
        <v>127</v>
      </c>
      <c r="N15" s="25" t="s">
        <v>202</v>
      </c>
      <c r="O15" s="25" t="s">
        <v>408</v>
      </c>
      <c r="P15" s="25" t="s">
        <v>196</v>
      </c>
      <c r="Q15" s="25">
        <v>2020</v>
      </c>
      <c r="R15" s="28">
        <f>((24850/18850)-1)*100</f>
        <v>31.830238726790448</v>
      </c>
      <c r="S15" s="28">
        <f>((24850/18850)-1)*100</f>
        <v>31.830238726790448</v>
      </c>
      <c r="T15" s="35"/>
      <c r="U15" s="30">
        <f t="shared" si="0"/>
        <v>0</v>
      </c>
      <c r="V15" s="30">
        <f t="shared" si="1"/>
        <v>0</v>
      </c>
      <c r="W15" s="98" t="s">
        <v>413</v>
      </c>
      <c r="X15" s="98" t="s">
        <v>245</v>
      </c>
      <c r="Y15" s="98" t="s">
        <v>197</v>
      </c>
      <c r="Z15" s="98" t="s">
        <v>197</v>
      </c>
      <c r="AA15" s="98" t="s">
        <v>197</v>
      </c>
      <c r="AB15" s="98" t="s">
        <v>197</v>
      </c>
      <c r="AC15" s="32" t="s">
        <v>197</v>
      </c>
    </row>
    <row r="16" spans="1:35" ht="135" x14ac:dyDescent="0.25">
      <c r="A16" s="23" t="s">
        <v>187</v>
      </c>
      <c r="B16" s="76" t="s">
        <v>210</v>
      </c>
      <c r="C16" s="98" t="s">
        <v>189</v>
      </c>
      <c r="D16" s="79" t="s">
        <v>213</v>
      </c>
      <c r="E16" s="98" t="s">
        <v>190</v>
      </c>
      <c r="F16" s="92" t="s">
        <v>213</v>
      </c>
      <c r="G16" s="24" t="s">
        <v>191</v>
      </c>
      <c r="H16" s="24" t="s">
        <v>192</v>
      </c>
      <c r="I16" s="24" t="s">
        <v>191</v>
      </c>
      <c r="J16" s="25" t="s">
        <v>193</v>
      </c>
      <c r="K16" s="25">
        <v>3011</v>
      </c>
      <c r="L16" s="98" t="s">
        <v>414</v>
      </c>
      <c r="M16" s="27" t="s">
        <v>127</v>
      </c>
      <c r="N16" s="26" t="s">
        <v>202</v>
      </c>
      <c r="O16" s="25" t="s">
        <v>208</v>
      </c>
      <c r="P16" s="25" t="s">
        <v>196</v>
      </c>
      <c r="Q16" s="25">
        <v>2012</v>
      </c>
      <c r="R16" s="28">
        <f>((532000/522000)-1)*100</f>
        <v>1.9157088122605304</v>
      </c>
      <c r="S16" s="28">
        <f>((532000/522000)-1)*100</f>
        <v>1.9157088122605304</v>
      </c>
      <c r="T16" s="35"/>
      <c r="U16" s="30">
        <f>+T16/R16</f>
        <v>0</v>
      </c>
      <c r="V16" s="30">
        <f t="shared" si="1"/>
        <v>0</v>
      </c>
      <c r="W16" s="98" t="s">
        <v>214</v>
      </c>
      <c r="X16" s="98" t="s">
        <v>215</v>
      </c>
      <c r="Y16" s="98" t="s">
        <v>197</v>
      </c>
      <c r="Z16" s="98" t="s">
        <v>197</v>
      </c>
      <c r="AA16" s="98" t="s">
        <v>197</v>
      </c>
      <c r="AB16" s="98" t="s">
        <v>197</v>
      </c>
      <c r="AC16" s="32" t="s">
        <v>197</v>
      </c>
      <c r="AE16" s="33"/>
    </row>
    <row r="17" spans="1:32" ht="135" x14ac:dyDescent="0.25">
      <c r="A17" s="23" t="s">
        <v>187</v>
      </c>
      <c r="B17" s="76" t="s">
        <v>210</v>
      </c>
      <c r="C17" s="98" t="s">
        <v>189</v>
      </c>
      <c r="D17" s="79" t="s">
        <v>213</v>
      </c>
      <c r="E17" s="98" t="s">
        <v>190</v>
      </c>
      <c r="F17" s="92" t="s">
        <v>213</v>
      </c>
      <c r="G17" s="24" t="s">
        <v>191</v>
      </c>
      <c r="H17" s="24" t="s">
        <v>192</v>
      </c>
      <c r="I17" s="24" t="s">
        <v>191</v>
      </c>
      <c r="J17" s="25" t="s">
        <v>193</v>
      </c>
      <c r="K17" s="25">
        <v>3011</v>
      </c>
      <c r="L17" s="98" t="s">
        <v>415</v>
      </c>
      <c r="M17" s="27" t="s">
        <v>127</v>
      </c>
      <c r="N17" s="26" t="s">
        <v>202</v>
      </c>
      <c r="O17" s="25" t="s">
        <v>408</v>
      </c>
      <c r="P17" s="25" t="s">
        <v>196</v>
      </c>
      <c r="Q17" s="25">
        <v>2021</v>
      </c>
      <c r="R17" s="28">
        <f>((8700/8500)-1)*100</f>
        <v>2.3529411764705799</v>
      </c>
      <c r="S17" s="28">
        <f>((8700/8500)-1)*100</f>
        <v>2.3529411764705799</v>
      </c>
      <c r="T17" s="35"/>
      <c r="U17" s="30">
        <f>+T17/R17</f>
        <v>0</v>
      </c>
      <c r="V17" s="30">
        <f t="shared" si="1"/>
        <v>0</v>
      </c>
      <c r="W17" s="98" t="s">
        <v>416</v>
      </c>
      <c r="X17" s="98" t="s">
        <v>215</v>
      </c>
      <c r="Y17" s="98" t="s">
        <v>197</v>
      </c>
      <c r="Z17" s="98" t="s">
        <v>197</v>
      </c>
      <c r="AA17" s="98" t="s">
        <v>197</v>
      </c>
      <c r="AB17" s="98" t="s">
        <v>197</v>
      </c>
      <c r="AC17" s="32" t="s">
        <v>197</v>
      </c>
      <c r="AE17" s="33"/>
    </row>
    <row r="18" spans="1:32" ht="105" x14ac:dyDescent="0.25">
      <c r="A18" s="23" t="s">
        <v>187</v>
      </c>
      <c r="B18" s="76" t="s">
        <v>210</v>
      </c>
      <c r="C18" s="98" t="s">
        <v>189</v>
      </c>
      <c r="D18" s="79" t="s">
        <v>219</v>
      </c>
      <c r="E18" s="98" t="s">
        <v>190</v>
      </c>
      <c r="F18" s="98" t="s">
        <v>220</v>
      </c>
      <c r="G18" s="24" t="s">
        <v>191</v>
      </c>
      <c r="H18" s="24" t="s">
        <v>192</v>
      </c>
      <c r="I18" s="24" t="s">
        <v>191</v>
      </c>
      <c r="J18" s="25" t="s">
        <v>193</v>
      </c>
      <c r="K18" s="25">
        <v>3011</v>
      </c>
      <c r="L18" s="98" t="s">
        <v>93</v>
      </c>
      <c r="M18" s="27" t="s">
        <v>128</v>
      </c>
      <c r="N18" s="25" t="s">
        <v>207</v>
      </c>
      <c r="O18" s="25" t="s">
        <v>208</v>
      </c>
      <c r="P18" s="25" t="s">
        <v>196</v>
      </c>
      <c r="Q18" s="25">
        <v>2012</v>
      </c>
      <c r="R18" s="35">
        <f>(4/4)*100</f>
        <v>100</v>
      </c>
      <c r="S18" s="35">
        <f>(4/4)*100</f>
        <v>100</v>
      </c>
      <c r="T18" s="35">
        <f>(2.55/4)*100</f>
        <v>63.749999999999993</v>
      </c>
      <c r="U18" s="32">
        <f>+T18/R18</f>
        <v>0.63749999999999996</v>
      </c>
      <c r="V18" s="32">
        <f t="shared" si="1"/>
        <v>0.63749999999999996</v>
      </c>
      <c r="W18" s="98" t="s">
        <v>221</v>
      </c>
      <c r="X18" s="98" t="s">
        <v>222</v>
      </c>
      <c r="Y18" s="98" t="s">
        <v>197</v>
      </c>
      <c r="Z18" s="98" t="s">
        <v>197</v>
      </c>
      <c r="AA18" s="98" t="s">
        <v>197</v>
      </c>
      <c r="AB18" s="98" t="s">
        <v>197</v>
      </c>
      <c r="AC18" s="32" t="s">
        <v>197</v>
      </c>
      <c r="AF18" s="34"/>
    </row>
    <row r="19" spans="1:32" ht="105" x14ac:dyDescent="0.25">
      <c r="A19" s="23" t="s">
        <v>187</v>
      </c>
      <c r="B19" s="76" t="s">
        <v>210</v>
      </c>
      <c r="C19" s="98" t="s">
        <v>189</v>
      </c>
      <c r="D19" s="79" t="s">
        <v>219</v>
      </c>
      <c r="E19" s="98" t="s">
        <v>190</v>
      </c>
      <c r="F19" s="74" t="s">
        <v>223</v>
      </c>
      <c r="G19" s="24" t="s">
        <v>191</v>
      </c>
      <c r="H19" s="24" t="s">
        <v>192</v>
      </c>
      <c r="I19" s="24" t="s">
        <v>191</v>
      </c>
      <c r="J19" s="25" t="s">
        <v>193</v>
      </c>
      <c r="K19" s="25">
        <v>3011</v>
      </c>
      <c r="L19" s="98" t="s">
        <v>94</v>
      </c>
      <c r="M19" s="27" t="s">
        <v>128</v>
      </c>
      <c r="N19" s="25" t="s">
        <v>207</v>
      </c>
      <c r="O19" s="25" t="s">
        <v>208</v>
      </c>
      <c r="P19" s="25" t="s">
        <v>196</v>
      </c>
      <c r="Q19" s="25">
        <v>2012</v>
      </c>
      <c r="R19" s="35">
        <f>(1/1)*100</f>
        <v>100</v>
      </c>
      <c r="S19" s="35">
        <f>(1/1)*100</f>
        <v>100</v>
      </c>
      <c r="T19" s="35">
        <v>0</v>
      </c>
      <c r="U19" s="32">
        <f>+T19/R19</f>
        <v>0</v>
      </c>
      <c r="V19" s="32">
        <f t="shared" si="1"/>
        <v>0</v>
      </c>
      <c r="W19" s="98" t="s">
        <v>224</v>
      </c>
      <c r="X19" s="98" t="s">
        <v>222</v>
      </c>
      <c r="Y19" s="98" t="s">
        <v>197</v>
      </c>
      <c r="Z19" s="98" t="s">
        <v>197</v>
      </c>
      <c r="AA19" s="98" t="s">
        <v>197</v>
      </c>
      <c r="AB19" s="98" t="s">
        <v>197</v>
      </c>
      <c r="AC19" s="32" t="s">
        <v>197</v>
      </c>
    </row>
    <row r="20" spans="1:32" ht="105" x14ac:dyDescent="0.25">
      <c r="A20" s="23" t="s">
        <v>187</v>
      </c>
      <c r="B20" s="76" t="s">
        <v>210</v>
      </c>
      <c r="C20" s="98" t="s">
        <v>189</v>
      </c>
      <c r="D20" s="79" t="s">
        <v>219</v>
      </c>
      <c r="E20" s="98" t="s">
        <v>190</v>
      </c>
      <c r="F20" s="74" t="s">
        <v>225</v>
      </c>
      <c r="G20" s="24" t="s">
        <v>191</v>
      </c>
      <c r="H20" s="24" t="s">
        <v>192</v>
      </c>
      <c r="I20" s="24" t="s">
        <v>191</v>
      </c>
      <c r="J20" s="25" t="s">
        <v>193</v>
      </c>
      <c r="K20" s="25">
        <v>3011</v>
      </c>
      <c r="L20" s="98" t="s">
        <v>95</v>
      </c>
      <c r="M20" s="27" t="s">
        <v>128</v>
      </c>
      <c r="N20" s="25" t="s">
        <v>207</v>
      </c>
      <c r="O20" s="25" t="s">
        <v>208</v>
      </c>
      <c r="P20" s="25" t="s">
        <v>196</v>
      </c>
      <c r="Q20" s="25">
        <v>2012</v>
      </c>
      <c r="R20" s="35">
        <f>(10/10)*100</f>
        <v>100</v>
      </c>
      <c r="S20" s="35">
        <f>(10/10)*100</f>
        <v>100</v>
      </c>
      <c r="T20" s="35">
        <f>(2/10)*100</f>
        <v>20</v>
      </c>
      <c r="U20" s="32">
        <f t="shared" ref="U20" si="4">+T20/R20</f>
        <v>0.2</v>
      </c>
      <c r="V20" s="32">
        <f t="shared" si="1"/>
        <v>0.2</v>
      </c>
      <c r="W20" s="98" t="s">
        <v>226</v>
      </c>
      <c r="X20" s="98" t="s">
        <v>222</v>
      </c>
      <c r="Y20" s="98" t="s">
        <v>197</v>
      </c>
      <c r="Z20" s="98" t="s">
        <v>197</v>
      </c>
      <c r="AA20" s="98" t="s">
        <v>197</v>
      </c>
      <c r="AB20" s="98" t="s">
        <v>197</v>
      </c>
      <c r="AC20" s="32" t="s">
        <v>197</v>
      </c>
    </row>
    <row r="21" spans="1:32" ht="105" x14ac:dyDescent="0.25">
      <c r="A21" s="23" t="s">
        <v>187</v>
      </c>
      <c r="B21" s="76" t="s">
        <v>210</v>
      </c>
      <c r="C21" s="98" t="s">
        <v>189</v>
      </c>
      <c r="D21" s="79" t="s">
        <v>219</v>
      </c>
      <c r="E21" s="98" t="s">
        <v>190</v>
      </c>
      <c r="F21" s="94" t="s">
        <v>227</v>
      </c>
      <c r="G21" s="24" t="s">
        <v>191</v>
      </c>
      <c r="H21" s="24" t="s">
        <v>192</v>
      </c>
      <c r="I21" s="24" t="s">
        <v>191</v>
      </c>
      <c r="J21" s="25" t="s">
        <v>193</v>
      </c>
      <c r="K21" s="25">
        <v>3011</v>
      </c>
      <c r="L21" s="98" t="s">
        <v>417</v>
      </c>
      <c r="M21" s="27" t="s">
        <v>128</v>
      </c>
      <c r="N21" s="25" t="s">
        <v>207</v>
      </c>
      <c r="O21" s="25" t="s">
        <v>195</v>
      </c>
      <c r="P21" s="25" t="s">
        <v>196</v>
      </c>
      <c r="Q21" s="25">
        <v>2020</v>
      </c>
      <c r="R21" s="35">
        <f>(35/35)*100</f>
        <v>100</v>
      </c>
      <c r="S21" s="35">
        <f>(35/35)*100</f>
        <v>100</v>
      </c>
      <c r="T21" s="35">
        <v>0</v>
      </c>
      <c r="U21" s="32">
        <f>+T21/R21</f>
        <v>0</v>
      </c>
      <c r="V21" s="32">
        <f>+T21/S21</f>
        <v>0</v>
      </c>
      <c r="W21" s="98" t="s">
        <v>226</v>
      </c>
      <c r="X21" s="98" t="s">
        <v>222</v>
      </c>
      <c r="Y21" s="98" t="s">
        <v>197</v>
      </c>
      <c r="Z21" s="98" t="s">
        <v>197</v>
      </c>
      <c r="AA21" s="98" t="s">
        <v>197</v>
      </c>
      <c r="AB21" s="98" t="s">
        <v>197</v>
      </c>
      <c r="AC21" s="32" t="s">
        <v>197</v>
      </c>
    </row>
    <row r="22" spans="1:32" ht="120" x14ac:dyDescent="0.25">
      <c r="A22" s="23" t="s">
        <v>187</v>
      </c>
      <c r="B22" s="76" t="s">
        <v>210</v>
      </c>
      <c r="C22" s="98" t="s">
        <v>189</v>
      </c>
      <c r="D22" s="79" t="s">
        <v>219</v>
      </c>
      <c r="E22" s="98" t="s">
        <v>190</v>
      </c>
      <c r="F22" s="94" t="s">
        <v>418</v>
      </c>
      <c r="G22" s="24" t="s">
        <v>191</v>
      </c>
      <c r="H22" s="24" t="s">
        <v>192</v>
      </c>
      <c r="I22" s="24" t="s">
        <v>191</v>
      </c>
      <c r="J22" s="25" t="s">
        <v>193</v>
      </c>
      <c r="K22" s="25">
        <v>3011</v>
      </c>
      <c r="L22" s="98" t="s">
        <v>419</v>
      </c>
      <c r="M22" s="27" t="s">
        <v>127</v>
      </c>
      <c r="N22" s="25" t="s">
        <v>404</v>
      </c>
      <c r="O22" s="25" t="s">
        <v>195</v>
      </c>
      <c r="P22" s="25" t="s">
        <v>196</v>
      </c>
      <c r="Q22" s="25">
        <v>2021</v>
      </c>
      <c r="R22" s="28">
        <f>((250000/236000)-1)*100</f>
        <v>5.9322033898305149</v>
      </c>
      <c r="S22" s="28">
        <f>((250000/236000)-1)*100</f>
        <v>5.9322033898305149</v>
      </c>
      <c r="T22" s="35">
        <v>0</v>
      </c>
      <c r="U22" s="32">
        <f>+T22/R22</f>
        <v>0</v>
      </c>
      <c r="V22" s="32">
        <f>+T22/S22</f>
        <v>0</v>
      </c>
      <c r="W22" s="98" t="s">
        <v>420</v>
      </c>
      <c r="X22" s="98" t="s">
        <v>222</v>
      </c>
      <c r="Y22" s="98" t="s">
        <v>197</v>
      </c>
      <c r="Z22" s="98" t="s">
        <v>197</v>
      </c>
      <c r="AA22" s="98" t="s">
        <v>197</v>
      </c>
      <c r="AB22" s="98" t="s">
        <v>197</v>
      </c>
      <c r="AC22" s="32" t="s">
        <v>197</v>
      </c>
    </row>
    <row r="23" spans="1:32" ht="54" customHeight="1" x14ac:dyDescent="0.25">
      <c r="A23" s="23" t="s">
        <v>187</v>
      </c>
      <c r="B23" s="76" t="s">
        <v>210</v>
      </c>
      <c r="C23" s="98" t="s">
        <v>189</v>
      </c>
      <c r="D23" s="46" t="s">
        <v>228</v>
      </c>
      <c r="E23" s="98" t="s">
        <v>190</v>
      </c>
      <c r="F23" s="98" t="s">
        <v>229</v>
      </c>
      <c r="G23" s="24" t="s">
        <v>191</v>
      </c>
      <c r="H23" s="24" t="s">
        <v>192</v>
      </c>
      <c r="I23" s="24" t="s">
        <v>191</v>
      </c>
      <c r="J23" s="25" t="s">
        <v>193</v>
      </c>
      <c r="K23" s="25">
        <v>3011</v>
      </c>
      <c r="L23" s="98" t="s">
        <v>90</v>
      </c>
      <c r="M23" s="27" t="s">
        <v>128</v>
      </c>
      <c r="N23" s="25" t="s">
        <v>207</v>
      </c>
      <c r="O23" s="25" t="s">
        <v>195</v>
      </c>
      <c r="P23" s="25" t="s">
        <v>196</v>
      </c>
      <c r="Q23" s="25">
        <v>2012</v>
      </c>
      <c r="R23" s="35">
        <f>(14/14)*100</f>
        <v>100</v>
      </c>
      <c r="S23" s="35">
        <f>(14/14)*100</f>
        <v>100</v>
      </c>
      <c r="T23" s="35">
        <f>(4/14)*100</f>
        <v>28.571428571428569</v>
      </c>
      <c r="U23" s="32">
        <f>+T23/R23</f>
        <v>0.2857142857142857</v>
      </c>
      <c r="V23" s="32">
        <f>+T23/S23</f>
        <v>0.2857142857142857</v>
      </c>
      <c r="W23" s="98" t="s">
        <v>230</v>
      </c>
      <c r="X23" s="98" t="s">
        <v>231</v>
      </c>
      <c r="Y23" s="98" t="s">
        <v>197</v>
      </c>
      <c r="Z23" s="98" t="s">
        <v>197</v>
      </c>
      <c r="AA23" s="98" t="s">
        <v>197</v>
      </c>
      <c r="AB23" s="98" t="s">
        <v>197</v>
      </c>
      <c r="AC23" s="32" t="s">
        <v>197</v>
      </c>
    </row>
    <row r="24" spans="1:32" ht="54" customHeight="1" x14ac:dyDescent="0.25">
      <c r="A24" s="23" t="s">
        <v>187</v>
      </c>
      <c r="B24" s="76" t="s">
        <v>210</v>
      </c>
      <c r="C24" s="98" t="s">
        <v>189</v>
      </c>
      <c r="D24" s="46" t="s">
        <v>421</v>
      </c>
      <c r="E24" s="98" t="s">
        <v>190</v>
      </c>
      <c r="F24" s="98" t="s">
        <v>211</v>
      </c>
      <c r="G24" s="24" t="s">
        <v>191</v>
      </c>
      <c r="H24" s="24" t="s">
        <v>192</v>
      </c>
      <c r="I24" s="24" t="s">
        <v>191</v>
      </c>
      <c r="J24" s="25" t="s">
        <v>234</v>
      </c>
      <c r="K24" s="25">
        <v>3011</v>
      </c>
      <c r="L24" s="98" t="s">
        <v>91</v>
      </c>
      <c r="M24" s="27" t="s">
        <v>128</v>
      </c>
      <c r="N24" s="25" t="s">
        <v>207</v>
      </c>
      <c r="O24" s="25" t="s">
        <v>208</v>
      </c>
      <c r="P24" s="25" t="s">
        <v>196</v>
      </c>
      <c r="Q24" s="25">
        <v>2012</v>
      </c>
      <c r="R24" s="39">
        <f>(12000/12000)*100</f>
        <v>100</v>
      </c>
      <c r="S24" s="39">
        <f>(12000/12000)*100</f>
        <v>100</v>
      </c>
      <c r="T24" s="35">
        <f>(15450/12000)*100</f>
        <v>128.75</v>
      </c>
      <c r="U24" s="32">
        <f t="shared" ref="U24:U28" si="5">+T24/R24</f>
        <v>1.2875000000000001</v>
      </c>
      <c r="V24" s="32">
        <f t="shared" ref="V24" si="6">+T24/S24</f>
        <v>1.2875000000000001</v>
      </c>
      <c r="W24" s="98" t="s">
        <v>212</v>
      </c>
      <c r="X24" s="98" t="s">
        <v>235</v>
      </c>
      <c r="Y24" s="98" t="s">
        <v>197</v>
      </c>
      <c r="Z24" s="98" t="s">
        <v>197</v>
      </c>
      <c r="AA24" s="98" t="s">
        <v>197</v>
      </c>
      <c r="AB24" s="98" t="s">
        <v>197</v>
      </c>
      <c r="AC24" s="32" t="s">
        <v>197</v>
      </c>
    </row>
    <row r="25" spans="1:32" ht="54" customHeight="1" x14ac:dyDescent="0.25">
      <c r="A25" s="23" t="s">
        <v>187</v>
      </c>
      <c r="B25" s="76" t="s">
        <v>210</v>
      </c>
      <c r="C25" s="98" t="s">
        <v>189</v>
      </c>
      <c r="D25" s="46" t="s">
        <v>421</v>
      </c>
      <c r="E25" s="98" t="s">
        <v>190</v>
      </c>
      <c r="F25" s="98" t="s">
        <v>422</v>
      </c>
      <c r="G25" s="24" t="s">
        <v>191</v>
      </c>
      <c r="H25" s="24" t="s">
        <v>192</v>
      </c>
      <c r="I25" s="24" t="s">
        <v>191</v>
      </c>
      <c r="J25" s="25" t="s">
        <v>234</v>
      </c>
      <c r="K25" s="25">
        <v>3011</v>
      </c>
      <c r="L25" s="38" t="s">
        <v>423</v>
      </c>
      <c r="M25" s="27" t="s">
        <v>127</v>
      </c>
      <c r="N25" s="25" t="s">
        <v>202</v>
      </c>
      <c r="O25" s="25" t="s">
        <v>195</v>
      </c>
      <c r="P25" s="25" t="s">
        <v>244</v>
      </c>
      <c r="Q25" s="25">
        <v>2021</v>
      </c>
      <c r="R25" s="28">
        <f>((26845/26580)-1)*100</f>
        <v>0.99699021820918166</v>
      </c>
      <c r="S25" s="28">
        <f>((26845/26580)-1)*100</f>
        <v>0.99699021820918166</v>
      </c>
      <c r="T25" s="28">
        <f>((29883/26580)-1)*100</f>
        <v>12.426636568848748</v>
      </c>
      <c r="U25" s="32">
        <f t="shared" si="5"/>
        <v>12.464150943396193</v>
      </c>
      <c r="V25" s="32">
        <f t="shared" si="1"/>
        <v>12.464150943396193</v>
      </c>
      <c r="W25" s="98" t="s">
        <v>212</v>
      </c>
      <c r="X25" s="98" t="s">
        <v>235</v>
      </c>
      <c r="Y25" s="98" t="s">
        <v>197</v>
      </c>
      <c r="Z25" s="98" t="s">
        <v>197</v>
      </c>
      <c r="AA25" s="98" t="s">
        <v>197</v>
      </c>
      <c r="AB25" s="98" t="s">
        <v>197</v>
      </c>
      <c r="AC25" s="32" t="s">
        <v>197</v>
      </c>
    </row>
    <row r="26" spans="1:32" ht="54" customHeight="1" x14ac:dyDescent="0.25">
      <c r="A26" s="23" t="s">
        <v>187</v>
      </c>
      <c r="B26" s="76" t="s">
        <v>210</v>
      </c>
      <c r="C26" s="98" t="s">
        <v>189</v>
      </c>
      <c r="D26" s="75" t="s">
        <v>236</v>
      </c>
      <c r="E26" s="98" t="s">
        <v>190</v>
      </c>
      <c r="F26" s="24" t="s">
        <v>237</v>
      </c>
      <c r="G26" s="24" t="s">
        <v>191</v>
      </c>
      <c r="H26" s="24" t="s">
        <v>192</v>
      </c>
      <c r="I26" s="24" t="s">
        <v>191</v>
      </c>
      <c r="J26" s="25" t="s">
        <v>193</v>
      </c>
      <c r="K26" s="25">
        <v>3011</v>
      </c>
      <c r="L26" s="98" t="s">
        <v>92</v>
      </c>
      <c r="M26" s="27" t="s">
        <v>128</v>
      </c>
      <c r="N26" s="25" t="s">
        <v>207</v>
      </c>
      <c r="O26" s="25" t="s">
        <v>195</v>
      </c>
      <c r="P26" s="25" t="s">
        <v>196</v>
      </c>
      <c r="Q26" s="25">
        <v>2012</v>
      </c>
      <c r="R26" s="36">
        <f>8773/8773*100</f>
        <v>100</v>
      </c>
      <c r="S26" s="36">
        <f>8770/8770*100</f>
        <v>100</v>
      </c>
      <c r="T26" s="36">
        <v>0</v>
      </c>
      <c r="U26" s="32">
        <f t="shared" si="5"/>
        <v>0</v>
      </c>
      <c r="V26" s="32">
        <f t="shared" si="1"/>
        <v>0</v>
      </c>
      <c r="W26" s="98" t="s">
        <v>238</v>
      </c>
      <c r="X26" s="98" t="s">
        <v>239</v>
      </c>
      <c r="Y26" s="98" t="s">
        <v>197</v>
      </c>
      <c r="Z26" s="98" t="s">
        <v>197</v>
      </c>
      <c r="AA26" s="98" t="s">
        <v>197</v>
      </c>
      <c r="AB26" s="98" t="s">
        <v>197</v>
      </c>
      <c r="AC26" s="32" t="s">
        <v>197</v>
      </c>
      <c r="AE26" s="33"/>
      <c r="AF26" s="34"/>
    </row>
    <row r="27" spans="1:32" ht="81.75" customHeight="1" x14ac:dyDescent="0.25">
      <c r="A27" s="23" t="s">
        <v>187</v>
      </c>
      <c r="B27" s="76" t="s">
        <v>210</v>
      </c>
      <c r="C27" s="98" t="s">
        <v>189</v>
      </c>
      <c r="D27" s="75" t="s">
        <v>236</v>
      </c>
      <c r="E27" s="98" t="s">
        <v>190</v>
      </c>
      <c r="F27" s="24" t="s">
        <v>240</v>
      </c>
      <c r="G27" s="24" t="s">
        <v>191</v>
      </c>
      <c r="H27" s="24" t="s">
        <v>192</v>
      </c>
      <c r="I27" s="24" t="s">
        <v>191</v>
      </c>
      <c r="J27" s="25" t="s">
        <v>193</v>
      </c>
      <c r="K27" s="25">
        <v>3011</v>
      </c>
      <c r="L27" s="98" t="s">
        <v>144</v>
      </c>
      <c r="M27" s="27" t="s">
        <v>127</v>
      </c>
      <c r="N27" s="25" t="s">
        <v>207</v>
      </c>
      <c r="O27" s="25" t="s">
        <v>208</v>
      </c>
      <c r="P27" s="25" t="s">
        <v>196</v>
      </c>
      <c r="Q27" s="25">
        <v>2019</v>
      </c>
      <c r="R27" s="29">
        <f>((36/29)-1)</f>
        <v>0.24137931034482762</v>
      </c>
      <c r="S27" s="29">
        <f>((36/29)-1)</f>
        <v>0.24137931034482762</v>
      </c>
      <c r="T27" s="36">
        <v>0</v>
      </c>
      <c r="U27" s="32">
        <f t="shared" si="5"/>
        <v>0</v>
      </c>
      <c r="V27" s="32">
        <f t="shared" si="1"/>
        <v>0</v>
      </c>
      <c r="W27" s="98" t="s">
        <v>238</v>
      </c>
      <c r="X27" s="98" t="s">
        <v>241</v>
      </c>
      <c r="Y27" s="98" t="s">
        <v>197</v>
      </c>
      <c r="Z27" s="98" t="s">
        <v>197</v>
      </c>
      <c r="AA27" s="98" t="s">
        <v>197</v>
      </c>
      <c r="AB27" s="98" t="s">
        <v>197</v>
      </c>
      <c r="AC27" s="32" t="s">
        <v>197</v>
      </c>
    </row>
    <row r="28" spans="1:32" ht="81.75" customHeight="1" x14ac:dyDescent="0.25">
      <c r="A28" s="23" t="s">
        <v>187</v>
      </c>
      <c r="B28" s="76" t="s">
        <v>210</v>
      </c>
      <c r="C28" s="98" t="s">
        <v>189</v>
      </c>
      <c r="D28" s="75" t="s">
        <v>236</v>
      </c>
      <c r="E28" s="98" t="s">
        <v>190</v>
      </c>
      <c r="F28" s="24" t="s">
        <v>240</v>
      </c>
      <c r="G28" s="24" t="s">
        <v>191</v>
      </c>
      <c r="H28" s="24" t="s">
        <v>192</v>
      </c>
      <c r="I28" s="24" t="s">
        <v>191</v>
      </c>
      <c r="J28" s="25" t="s">
        <v>193</v>
      </c>
      <c r="K28" s="25">
        <v>3011</v>
      </c>
      <c r="L28" s="98" t="s">
        <v>692</v>
      </c>
      <c r="M28" s="27" t="s">
        <v>127</v>
      </c>
      <c r="N28" s="25" t="s">
        <v>202</v>
      </c>
      <c r="O28" s="25" t="s">
        <v>195</v>
      </c>
      <c r="P28" s="25" t="s">
        <v>196</v>
      </c>
      <c r="Q28" s="25">
        <v>2020</v>
      </c>
      <c r="R28" s="29">
        <f>((36000/35000)-1)</f>
        <v>2.857142857142847E-2</v>
      </c>
      <c r="S28" s="29">
        <f>((36000/35000)-1)</f>
        <v>2.857142857142847E-2</v>
      </c>
      <c r="T28" s="36">
        <v>0</v>
      </c>
      <c r="U28" s="32">
        <f t="shared" si="5"/>
        <v>0</v>
      </c>
      <c r="V28" s="32">
        <f t="shared" si="1"/>
        <v>0</v>
      </c>
      <c r="W28" s="98" t="s">
        <v>238</v>
      </c>
      <c r="X28" s="98" t="s">
        <v>241</v>
      </c>
      <c r="Y28" s="98" t="s">
        <v>197</v>
      </c>
      <c r="Z28" s="98" t="s">
        <v>197</v>
      </c>
      <c r="AA28" s="98" t="s">
        <v>197</v>
      </c>
      <c r="AB28" s="98" t="s">
        <v>197</v>
      </c>
      <c r="AC28" s="32" t="s">
        <v>197</v>
      </c>
    </row>
    <row r="29" spans="1:32" ht="150" x14ac:dyDescent="0.25">
      <c r="A29" s="23" t="s">
        <v>187</v>
      </c>
      <c r="B29" s="76" t="s">
        <v>210</v>
      </c>
      <c r="C29" s="98" t="s">
        <v>189</v>
      </c>
      <c r="D29" s="78" t="s">
        <v>242</v>
      </c>
      <c r="E29" s="98" t="s">
        <v>190</v>
      </c>
      <c r="F29" s="41" t="s">
        <v>243</v>
      </c>
      <c r="G29" s="24" t="s">
        <v>191</v>
      </c>
      <c r="H29" s="24" t="s">
        <v>192</v>
      </c>
      <c r="I29" s="24" t="s">
        <v>191</v>
      </c>
      <c r="J29" s="25" t="s">
        <v>193</v>
      </c>
      <c r="K29" s="25">
        <v>3011</v>
      </c>
      <c r="L29" s="98" t="s">
        <v>154</v>
      </c>
      <c r="M29" s="27" t="s">
        <v>128</v>
      </c>
      <c r="N29" s="25" t="s">
        <v>207</v>
      </c>
      <c r="O29" s="25" t="s">
        <v>195</v>
      </c>
      <c r="P29" s="25" t="s">
        <v>244</v>
      </c>
      <c r="Q29" s="25">
        <v>2021</v>
      </c>
      <c r="R29" s="39">
        <f>(1500000/1500000)*100</f>
        <v>100</v>
      </c>
      <c r="S29" s="39">
        <f>(1500000/1500000)*100</f>
        <v>100</v>
      </c>
      <c r="T29" s="39">
        <f>(1782435/1500000)*100</f>
        <v>118.82900000000001</v>
      </c>
      <c r="U29" s="30">
        <f>+T29/R29</f>
        <v>1.1882900000000001</v>
      </c>
      <c r="V29" s="30">
        <f t="shared" si="1"/>
        <v>1.1882900000000001</v>
      </c>
      <c r="W29" s="98" t="s">
        <v>212</v>
      </c>
      <c r="X29" s="98" t="s">
        <v>246</v>
      </c>
      <c r="Y29" s="98" t="s">
        <v>197</v>
      </c>
      <c r="Z29" s="98" t="s">
        <v>197</v>
      </c>
      <c r="AA29" s="98" t="s">
        <v>197</v>
      </c>
      <c r="AB29" s="98" t="s">
        <v>197</v>
      </c>
      <c r="AC29" s="32" t="s">
        <v>197</v>
      </c>
    </row>
    <row r="30" spans="1:32" ht="90" customHeight="1" x14ac:dyDescent="0.25">
      <c r="A30" s="23" t="s">
        <v>187</v>
      </c>
      <c r="B30" s="76" t="s">
        <v>247</v>
      </c>
      <c r="C30" s="98" t="s">
        <v>189</v>
      </c>
      <c r="D30" s="79" t="s">
        <v>424</v>
      </c>
      <c r="E30" s="98" t="s">
        <v>190</v>
      </c>
      <c r="F30" s="98" t="s">
        <v>425</v>
      </c>
      <c r="G30" s="24" t="s">
        <v>191</v>
      </c>
      <c r="H30" s="24" t="s">
        <v>192</v>
      </c>
      <c r="I30" s="24" t="s">
        <v>191</v>
      </c>
      <c r="J30" s="25" t="s">
        <v>193</v>
      </c>
      <c r="K30" s="25">
        <v>3011</v>
      </c>
      <c r="L30" s="98" t="s">
        <v>426</v>
      </c>
      <c r="M30" s="24" t="s">
        <v>251</v>
      </c>
      <c r="N30" s="26" t="s">
        <v>106</v>
      </c>
      <c r="O30" s="25" t="s">
        <v>208</v>
      </c>
      <c r="P30" s="25" t="s">
        <v>248</v>
      </c>
      <c r="Q30" s="25">
        <v>2019</v>
      </c>
      <c r="R30" s="43">
        <v>80</v>
      </c>
      <c r="S30" s="43">
        <v>80</v>
      </c>
      <c r="T30" s="43">
        <v>0</v>
      </c>
      <c r="U30" s="32">
        <f t="shared" ref="U30:U94" si="7">+T30/R30</f>
        <v>0</v>
      </c>
      <c r="V30" s="32">
        <f t="shared" si="1"/>
        <v>0</v>
      </c>
      <c r="W30" s="98" t="s">
        <v>249</v>
      </c>
      <c r="X30" s="98" t="s">
        <v>252</v>
      </c>
      <c r="Y30" s="98" t="s">
        <v>197</v>
      </c>
      <c r="Z30" s="98" t="s">
        <v>197</v>
      </c>
      <c r="AA30" s="98" t="s">
        <v>197</v>
      </c>
      <c r="AB30" s="98" t="s">
        <v>197</v>
      </c>
      <c r="AC30" s="32" t="s">
        <v>197</v>
      </c>
    </row>
    <row r="31" spans="1:32" ht="90" customHeight="1" x14ac:dyDescent="0.25">
      <c r="A31" s="23" t="s">
        <v>187</v>
      </c>
      <c r="B31" s="76" t="s">
        <v>247</v>
      </c>
      <c r="C31" s="98" t="s">
        <v>189</v>
      </c>
      <c r="D31" s="79" t="s">
        <v>424</v>
      </c>
      <c r="E31" s="98" t="s">
        <v>190</v>
      </c>
      <c r="F31" s="98" t="s">
        <v>427</v>
      </c>
      <c r="G31" s="24" t="s">
        <v>191</v>
      </c>
      <c r="H31" s="24" t="s">
        <v>192</v>
      </c>
      <c r="I31" s="24" t="s">
        <v>191</v>
      </c>
      <c r="J31" s="25" t="s">
        <v>193</v>
      </c>
      <c r="K31" s="25">
        <v>3011</v>
      </c>
      <c r="L31" s="98" t="s">
        <v>428</v>
      </c>
      <c r="M31" s="24" t="s">
        <v>429</v>
      </c>
      <c r="N31" s="26" t="s">
        <v>430</v>
      </c>
      <c r="O31" s="25" t="s">
        <v>208</v>
      </c>
      <c r="P31" s="25" t="s">
        <v>248</v>
      </c>
      <c r="Q31" s="25">
        <v>2021</v>
      </c>
      <c r="R31" s="43">
        <v>4</v>
      </c>
      <c r="S31" s="43">
        <v>4</v>
      </c>
      <c r="T31" s="43">
        <v>0</v>
      </c>
      <c r="U31" s="32">
        <f t="shared" si="7"/>
        <v>0</v>
      </c>
      <c r="V31" s="32">
        <f t="shared" si="1"/>
        <v>0</v>
      </c>
      <c r="W31" s="98" t="s">
        <v>249</v>
      </c>
      <c r="X31" s="98" t="s">
        <v>250</v>
      </c>
      <c r="Y31" s="98" t="s">
        <v>197</v>
      </c>
      <c r="Z31" s="98" t="s">
        <v>197</v>
      </c>
      <c r="AA31" s="98" t="s">
        <v>197</v>
      </c>
      <c r="AB31" s="98" t="s">
        <v>197</v>
      </c>
      <c r="AC31" s="32" t="s">
        <v>197</v>
      </c>
    </row>
    <row r="32" spans="1:32" ht="90" customHeight="1" x14ac:dyDescent="0.25">
      <c r="A32" s="23" t="s">
        <v>187</v>
      </c>
      <c r="B32" s="76" t="s">
        <v>247</v>
      </c>
      <c r="C32" s="98" t="s">
        <v>189</v>
      </c>
      <c r="D32" s="79" t="s">
        <v>424</v>
      </c>
      <c r="E32" s="98" t="s">
        <v>190</v>
      </c>
      <c r="F32" s="98" t="s">
        <v>431</v>
      </c>
      <c r="G32" s="24" t="s">
        <v>191</v>
      </c>
      <c r="H32" s="24" t="s">
        <v>192</v>
      </c>
      <c r="I32" s="24" t="s">
        <v>191</v>
      </c>
      <c r="J32" s="25" t="s">
        <v>193</v>
      </c>
      <c r="K32" s="25">
        <v>3011</v>
      </c>
      <c r="L32" s="98" t="s">
        <v>432</v>
      </c>
      <c r="M32" s="26" t="s">
        <v>433</v>
      </c>
      <c r="N32" s="26" t="s">
        <v>434</v>
      </c>
      <c r="O32" s="25" t="s">
        <v>208</v>
      </c>
      <c r="P32" s="25" t="s">
        <v>248</v>
      </c>
      <c r="Q32" s="25">
        <v>2021</v>
      </c>
      <c r="R32" s="43">
        <v>1</v>
      </c>
      <c r="S32" s="43">
        <v>1</v>
      </c>
      <c r="T32" s="43">
        <v>0.42</v>
      </c>
      <c r="U32" s="32">
        <f t="shared" si="7"/>
        <v>0.42</v>
      </c>
      <c r="V32" s="32">
        <f t="shared" si="1"/>
        <v>0.42</v>
      </c>
      <c r="W32" s="98" t="s">
        <v>249</v>
      </c>
      <c r="X32" s="98" t="s">
        <v>250</v>
      </c>
      <c r="Y32" s="98" t="s">
        <v>197</v>
      </c>
      <c r="Z32" s="98" t="s">
        <v>197</v>
      </c>
      <c r="AA32" s="98" t="s">
        <v>197</v>
      </c>
      <c r="AB32" s="98" t="s">
        <v>197</v>
      </c>
      <c r="AC32" s="32" t="s">
        <v>197</v>
      </c>
    </row>
    <row r="33" spans="1:29" ht="45" customHeight="1" x14ac:dyDescent="0.25">
      <c r="A33" s="23" t="s">
        <v>187</v>
      </c>
      <c r="B33" s="76" t="s">
        <v>247</v>
      </c>
      <c r="C33" s="98" t="s">
        <v>189</v>
      </c>
      <c r="D33" s="46" t="s">
        <v>421</v>
      </c>
      <c r="E33" s="98" t="s">
        <v>190</v>
      </c>
      <c r="F33" s="46" t="s">
        <v>435</v>
      </c>
      <c r="G33" s="24" t="s">
        <v>191</v>
      </c>
      <c r="H33" s="24" t="s">
        <v>192</v>
      </c>
      <c r="I33" s="24" t="s">
        <v>191</v>
      </c>
      <c r="J33" s="25" t="s">
        <v>193</v>
      </c>
      <c r="K33" s="25">
        <v>3011</v>
      </c>
      <c r="L33" s="98" t="s">
        <v>436</v>
      </c>
      <c r="M33" s="26" t="s">
        <v>437</v>
      </c>
      <c r="N33" s="26" t="s">
        <v>438</v>
      </c>
      <c r="O33" s="25" t="s">
        <v>208</v>
      </c>
      <c r="P33" s="25" t="s">
        <v>248</v>
      </c>
      <c r="Q33" s="25">
        <v>2021</v>
      </c>
      <c r="R33" s="42">
        <v>192</v>
      </c>
      <c r="S33" s="42">
        <v>192</v>
      </c>
      <c r="T33" s="42">
        <v>151</v>
      </c>
      <c r="U33" s="32">
        <f>+T33/R33</f>
        <v>0.78645833333333337</v>
      </c>
      <c r="V33" s="32">
        <f>+T33/S33</f>
        <v>0.78645833333333337</v>
      </c>
      <c r="W33" s="98" t="s">
        <v>249</v>
      </c>
      <c r="X33" s="98" t="s">
        <v>256</v>
      </c>
      <c r="Y33" s="98" t="s">
        <v>197</v>
      </c>
      <c r="Z33" s="98" t="s">
        <v>197</v>
      </c>
      <c r="AA33" s="98" t="s">
        <v>197</v>
      </c>
      <c r="AB33" s="98" t="s">
        <v>197</v>
      </c>
      <c r="AC33" s="32" t="s">
        <v>197</v>
      </c>
    </row>
    <row r="34" spans="1:29" ht="45" customHeight="1" x14ac:dyDescent="0.25">
      <c r="A34" s="23" t="s">
        <v>187</v>
      </c>
      <c r="B34" s="76" t="s">
        <v>247</v>
      </c>
      <c r="C34" s="98" t="s">
        <v>189</v>
      </c>
      <c r="D34" s="46" t="s">
        <v>421</v>
      </c>
      <c r="E34" s="98" t="s">
        <v>190</v>
      </c>
      <c r="F34" s="46" t="s">
        <v>439</v>
      </c>
      <c r="G34" s="24" t="s">
        <v>191</v>
      </c>
      <c r="H34" s="24" t="s">
        <v>192</v>
      </c>
      <c r="I34" s="24" t="s">
        <v>191</v>
      </c>
      <c r="J34" s="25" t="s">
        <v>193</v>
      </c>
      <c r="K34" s="25">
        <v>3011</v>
      </c>
      <c r="L34" s="98" t="s">
        <v>440</v>
      </c>
      <c r="M34" s="26" t="s">
        <v>441</v>
      </c>
      <c r="N34" s="26" t="s">
        <v>442</v>
      </c>
      <c r="O34" s="25" t="s">
        <v>208</v>
      </c>
      <c r="P34" s="25" t="s">
        <v>248</v>
      </c>
      <c r="Q34" s="25">
        <v>2021</v>
      </c>
      <c r="R34" s="42">
        <v>12</v>
      </c>
      <c r="S34" s="42">
        <v>12</v>
      </c>
      <c r="T34" s="42">
        <v>9</v>
      </c>
      <c r="U34" s="32">
        <f>+T34/R34</f>
        <v>0.75</v>
      </c>
      <c r="V34" s="32">
        <f>+T34/S34</f>
        <v>0.75</v>
      </c>
      <c r="W34" s="98" t="s">
        <v>249</v>
      </c>
      <c r="X34" s="98" t="s">
        <v>235</v>
      </c>
      <c r="Y34" s="98" t="s">
        <v>197</v>
      </c>
      <c r="Z34" s="98" t="s">
        <v>197</v>
      </c>
      <c r="AA34" s="98" t="s">
        <v>197</v>
      </c>
      <c r="AB34" s="98" t="s">
        <v>197</v>
      </c>
      <c r="AC34" s="32" t="s">
        <v>197</v>
      </c>
    </row>
    <row r="35" spans="1:29" ht="45" customHeight="1" x14ac:dyDescent="0.25">
      <c r="A35" s="23" t="s">
        <v>187</v>
      </c>
      <c r="B35" s="76" t="s">
        <v>247</v>
      </c>
      <c r="C35" s="98" t="s">
        <v>189</v>
      </c>
      <c r="D35" s="79" t="s">
        <v>219</v>
      </c>
      <c r="E35" s="98" t="s">
        <v>190</v>
      </c>
      <c r="F35" s="46" t="s">
        <v>443</v>
      </c>
      <c r="G35" s="24" t="s">
        <v>191</v>
      </c>
      <c r="H35" s="24" t="s">
        <v>192</v>
      </c>
      <c r="I35" s="24" t="s">
        <v>191</v>
      </c>
      <c r="J35" s="25" t="s">
        <v>193</v>
      </c>
      <c r="K35" s="25">
        <v>3011</v>
      </c>
      <c r="L35" s="98" t="s">
        <v>444</v>
      </c>
      <c r="M35" s="26" t="s">
        <v>445</v>
      </c>
      <c r="N35" s="26" t="s">
        <v>445</v>
      </c>
      <c r="O35" s="25" t="s">
        <v>208</v>
      </c>
      <c r="P35" s="25" t="s">
        <v>248</v>
      </c>
      <c r="Q35" s="25">
        <v>2021</v>
      </c>
      <c r="R35" s="42">
        <v>11</v>
      </c>
      <c r="S35" s="42">
        <v>11</v>
      </c>
      <c r="T35" s="42">
        <v>0</v>
      </c>
      <c r="U35" s="32">
        <f>+T35/R35</f>
        <v>0</v>
      </c>
      <c r="V35" s="32">
        <f>+T35/S35</f>
        <v>0</v>
      </c>
      <c r="W35" s="98" t="s">
        <v>249</v>
      </c>
      <c r="X35" s="98" t="s">
        <v>446</v>
      </c>
      <c r="Y35" s="98" t="s">
        <v>197</v>
      </c>
      <c r="Z35" s="98" t="s">
        <v>197</v>
      </c>
      <c r="AA35" s="98" t="s">
        <v>197</v>
      </c>
      <c r="AB35" s="98" t="s">
        <v>197</v>
      </c>
      <c r="AC35" s="32" t="s">
        <v>197</v>
      </c>
    </row>
    <row r="36" spans="1:29" ht="45" customHeight="1" x14ac:dyDescent="0.25">
      <c r="A36" s="23" t="s">
        <v>187</v>
      </c>
      <c r="B36" s="76" t="s">
        <v>247</v>
      </c>
      <c r="C36" s="98" t="s">
        <v>189</v>
      </c>
      <c r="D36" s="79" t="s">
        <v>219</v>
      </c>
      <c r="E36" s="98" t="s">
        <v>190</v>
      </c>
      <c r="F36" s="46" t="s">
        <v>447</v>
      </c>
      <c r="G36" s="24" t="s">
        <v>191</v>
      </c>
      <c r="H36" s="24" t="s">
        <v>192</v>
      </c>
      <c r="I36" s="24" t="s">
        <v>191</v>
      </c>
      <c r="J36" s="25" t="s">
        <v>193</v>
      </c>
      <c r="K36" s="25">
        <v>3011</v>
      </c>
      <c r="L36" s="98" t="s">
        <v>448</v>
      </c>
      <c r="M36" s="26" t="s">
        <v>449</v>
      </c>
      <c r="N36" s="26" t="s">
        <v>449</v>
      </c>
      <c r="O36" s="25" t="s">
        <v>208</v>
      </c>
      <c r="P36" s="25" t="s">
        <v>248</v>
      </c>
      <c r="Q36" s="25">
        <v>2021</v>
      </c>
      <c r="R36" s="42">
        <v>15</v>
      </c>
      <c r="S36" s="42">
        <v>15</v>
      </c>
      <c r="T36" s="42">
        <v>0</v>
      </c>
      <c r="U36" s="32">
        <f>+T36/R36</f>
        <v>0</v>
      </c>
      <c r="V36" s="32">
        <f>+T36/S36</f>
        <v>0</v>
      </c>
      <c r="W36" s="98" t="s">
        <v>249</v>
      </c>
      <c r="X36" s="98" t="s">
        <v>446</v>
      </c>
      <c r="Y36" s="98" t="s">
        <v>197</v>
      </c>
      <c r="Z36" s="98" t="s">
        <v>197</v>
      </c>
      <c r="AA36" s="98" t="s">
        <v>197</v>
      </c>
      <c r="AB36" s="98" t="s">
        <v>197</v>
      </c>
      <c r="AC36" s="32" t="s">
        <v>197</v>
      </c>
    </row>
    <row r="37" spans="1:29" ht="105" x14ac:dyDescent="0.25">
      <c r="A37" s="23" t="s">
        <v>187</v>
      </c>
      <c r="B37" s="76" t="s">
        <v>247</v>
      </c>
      <c r="C37" s="98" t="s">
        <v>189</v>
      </c>
      <c r="D37" s="79" t="s">
        <v>219</v>
      </c>
      <c r="E37" s="98" t="s">
        <v>190</v>
      </c>
      <c r="F37" s="46" t="s">
        <v>450</v>
      </c>
      <c r="G37" s="24" t="s">
        <v>191</v>
      </c>
      <c r="H37" s="24" t="s">
        <v>192</v>
      </c>
      <c r="I37" s="24" t="s">
        <v>191</v>
      </c>
      <c r="J37" s="25" t="s">
        <v>193</v>
      </c>
      <c r="K37" s="25">
        <v>3011</v>
      </c>
      <c r="L37" s="98" t="s">
        <v>451</v>
      </c>
      <c r="M37" s="26" t="s">
        <v>452</v>
      </c>
      <c r="N37" s="26" t="s">
        <v>452</v>
      </c>
      <c r="O37" s="25" t="s">
        <v>208</v>
      </c>
      <c r="P37" s="25" t="s">
        <v>248</v>
      </c>
      <c r="Q37" s="25">
        <v>2021</v>
      </c>
      <c r="R37" s="42">
        <v>8</v>
      </c>
      <c r="S37" s="42">
        <v>8</v>
      </c>
      <c r="T37" s="42">
        <v>4</v>
      </c>
      <c r="U37" s="32">
        <f>+T37/R37</f>
        <v>0.5</v>
      </c>
      <c r="V37" s="32">
        <f>+T37/S37</f>
        <v>0.5</v>
      </c>
      <c r="W37" s="98" t="s">
        <v>249</v>
      </c>
      <c r="X37" s="98" t="s">
        <v>446</v>
      </c>
      <c r="Y37" s="98" t="s">
        <v>197</v>
      </c>
      <c r="Z37" s="98" t="s">
        <v>197</v>
      </c>
      <c r="AA37" s="98" t="s">
        <v>197</v>
      </c>
      <c r="AB37" s="98" t="s">
        <v>197</v>
      </c>
      <c r="AC37" s="32" t="s">
        <v>197</v>
      </c>
    </row>
    <row r="38" spans="1:29" ht="90" customHeight="1" x14ac:dyDescent="0.25">
      <c r="A38" s="23" t="s">
        <v>187</v>
      </c>
      <c r="B38" s="76" t="s">
        <v>247</v>
      </c>
      <c r="C38" s="98" t="s">
        <v>189</v>
      </c>
      <c r="D38" s="79" t="s">
        <v>453</v>
      </c>
      <c r="E38" s="98" t="s">
        <v>190</v>
      </c>
      <c r="F38" s="46" t="s">
        <v>454</v>
      </c>
      <c r="G38" s="24" t="s">
        <v>191</v>
      </c>
      <c r="H38" s="24" t="s">
        <v>192</v>
      </c>
      <c r="I38" s="24" t="s">
        <v>191</v>
      </c>
      <c r="J38" s="25" t="s">
        <v>193</v>
      </c>
      <c r="K38" s="25">
        <v>3011</v>
      </c>
      <c r="L38" s="98" t="s">
        <v>455</v>
      </c>
      <c r="M38" s="26" t="s">
        <v>456</v>
      </c>
      <c r="N38" s="26" t="s">
        <v>457</v>
      </c>
      <c r="O38" s="25" t="s">
        <v>208</v>
      </c>
      <c r="P38" s="25" t="s">
        <v>248</v>
      </c>
      <c r="Q38" s="25">
        <v>2021</v>
      </c>
      <c r="R38" s="43">
        <v>46</v>
      </c>
      <c r="S38" s="43">
        <v>46</v>
      </c>
      <c r="T38" s="43">
        <v>46</v>
      </c>
      <c r="U38" s="32">
        <f t="shared" si="7"/>
        <v>1</v>
      </c>
      <c r="V38" s="32">
        <f t="shared" si="1"/>
        <v>1</v>
      </c>
      <c r="W38" s="98" t="s">
        <v>249</v>
      </c>
      <c r="X38" s="98" t="s">
        <v>253</v>
      </c>
      <c r="Y38" s="98" t="s">
        <v>197</v>
      </c>
      <c r="Z38" s="98" t="s">
        <v>197</v>
      </c>
      <c r="AA38" s="98" t="s">
        <v>197</v>
      </c>
      <c r="AB38" s="98" t="s">
        <v>197</v>
      </c>
      <c r="AC38" s="32" t="s">
        <v>197</v>
      </c>
    </row>
    <row r="39" spans="1:29" ht="105" x14ac:dyDescent="0.25">
      <c r="A39" s="23" t="s">
        <v>187</v>
      </c>
      <c r="B39" s="76" t="s">
        <v>247</v>
      </c>
      <c r="C39" s="98" t="s">
        <v>189</v>
      </c>
      <c r="D39" s="79" t="s">
        <v>453</v>
      </c>
      <c r="E39" s="98" t="s">
        <v>190</v>
      </c>
      <c r="F39" s="46" t="s">
        <v>458</v>
      </c>
      <c r="G39" s="24" t="s">
        <v>191</v>
      </c>
      <c r="H39" s="24" t="s">
        <v>192</v>
      </c>
      <c r="I39" s="24" t="s">
        <v>191</v>
      </c>
      <c r="J39" s="25" t="s">
        <v>193</v>
      </c>
      <c r="K39" s="25">
        <v>3011</v>
      </c>
      <c r="L39" s="98" t="s">
        <v>459</v>
      </c>
      <c r="M39" s="26" t="s">
        <v>460</v>
      </c>
      <c r="N39" s="26" t="s">
        <v>461</v>
      </c>
      <c r="O39" s="25" t="s">
        <v>208</v>
      </c>
      <c r="P39" s="25" t="s">
        <v>248</v>
      </c>
      <c r="Q39" s="25">
        <v>2021</v>
      </c>
      <c r="R39" s="42">
        <v>552</v>
      </c>
      <c r="S39" s="42">
        <v>552</v>
      </c>
      <c r="T39" s="42">
        <v>414</v>
      </c>
      <c r="U39" s="32">
        <f t="shared" si="7"/>
        <v>0.75</v>
      </c>
      <c r="V39" s="32">
        <f t="shared" si="1"/>
        <v>0.75</v>
      </c>
      <c r="W39" s="98" t="s">
        <v>249</v>
      </c>
      <c r="X39" s="98" t="s">
        <v>206</v>
      </c>
      <c r="Y39" s="98" t="s">
        <v>197</v>
      </c>
      <c r="Z39" s="98" t="s">
        <v>197</v>
      </c>
      <c r="AA39" s="98" t="s">
        <v>197</v>
      </c>
      <c r="AB39" s="98" t="s">
        <v>197</v>
      </c>
      <c r="AC39" s="32" t="s">
        <v>197</v>
      </c>
    </row>
    <row r="40" spans="1:29" ht="165" x14ac:dyDescent="0.25">
      <c r="A40" s="23" t="s">
        <v>187</v>
      </c>
      <c r="B40" s="76" t="s">
        <v>247</v>
      </c>
      <c r="C40" s="98" t="s">
        <v>189</v>
      </c>
      <c r="D40" s="79" t="s">
        <v>453</v>
      </c>
      <c r="E40" s="98" t="s">
        <v>190</v>
      </c>
      <c r="F40" s="46" t="s">
        <v>462</v>
      </c>
      <c r="G40" s="24" t="s">
        <v>191</v>
      </c>
      <c r="H40" s="24" t="s">
        <v>192</v>
      </c>
      <c r="I40" s="24" t="s">
        <v>191</v>
      </c>
      <c r="J40" s="25" t="s">
        <v>193</v>
      </c>
      <c r="K40" s="25">
        <v>3011</v>
      </c>
      <c r="L40" s="98" t="s">
        <v>693</v>
      </c>
      <c r="M40" s="26" t="s">
        <v>463</v>
      </c>
      <c r="N40" s="26" t="s">
        <v>464</v>
      </c>
      <c r="O40" s="25" t="s">
        <v>208</v>
      </c>
      <c r="P40" s="25" t="s">
        <v>248</v>
      </c>
      <c r="Q40" s="25">
        <v>2021</v>
      </c>
      <c r="R40" s="42">
        <v>1</v>
      </c>
      <c r="S40" s="42">
        <v>1</v>
      </c>
      <c r="T40" s="42">
        <v>0</v>
      </c>
      <c r="U40" s="32">
        <f t="shared" si="7"/>
        <v>0</v>
      </c>
      <c r="V40" s="32">
        <f t="shared" si="1"/>
        <v>0</v>
      </c>
      <c r="W40" s="98" t="s">
        <v>249</v>
      </c>
      <c r="X40" s="98" t="s">
        <v>206</v>
      </c>
      <c r="Y40" s="98" t="s">
        <v>197</v>
      </c>
      <c r="Z40" s="98" t="s">
        <v>197</v>
      </c>
      <c r="AA40" s="98" t="s">
        <v>197</v>
      </c>
      <c r="AB40" s="98" t="s">
        <v>197</v>
      </c>
      <c r="AC40" s="32" t="s">
        <v>197</v>
      </c>
    </row>
    <row r="41" spans="1:29" ht="120" x14ac:dyDescent="0.25">
      <c r="A41" s="23" t="s">
        <v>187</v>
      </c>
      <c r="B41" s="76" t="s">
        <v>247</v>
      </c>
      <c r="C41" s="98" t="s">
        <v>189</v>
      </c>
      <c r="D41" s="79" t="s">
        <v>213</v>
      </c>
      <c r="E41" s="98" t="s">
        <v>190</v>
      </c>
      <c r="F41" s="46" t="s">
        <v>465</v>
      </c>
      <c r="G41" s="24" t="s">
        <v>191</v>
      </c>
      <c r="H41" s="24" t="s">
        <v>192</v>
      </c>
      <c r="I41" s="24" t="s">
        <v>191</v>
      </c>
      <c r="J41" s="25" t="s">
        <v>193</v>
      </c>
      <c r="K41" s="25">
        <v>3011</v>
      </c>
      <c r="L41" s="98" t="s">
        <v>466</v>
      </c>
      <c r="M41" s="26" t="s">
        <v>467</v>
      </c>
      <c r="N41" s="26" t="s">
        <v>468</v>
      </c>
      <c r="O41" s="25" t="s">
        <v>208</v>
      </c>
      <c r="P41" s="25" t="s">
        <v>248</v>
      </c>
      <c r="Q41" s="25">
        <v>2021</v>
      </c>
      <c r="R41" s="42">
        <v>11</v>
      </c>
      <c r="S41" s="42">
        <v>11</v>
      </c>
      <c r="T41" s="42">
        <v>6</v>
      </c>
      <c r="U41" s="32">
        <f t="shared" si="7"/>
        <v>0.54545454545454541</v>
      </c>
      <c r="V41" s="32">
        <f t="shared" si="1"/>
        <v>0.54545454545454541</v>
      </c>
      <c r="W41" s="98" t="s">
        <v>249</v>
      </c>
      <c r="X41" s="98" t="s">
        <v>254</v>
      </c>
      <c r="Y41" s="98" t="s">
        <v>197</v>
      </c>
      <c r="Z41" s="98" t="s">
        <v>197</v>
      </c>
      <c r="AA41" s="98" t="s">
        <v>197</v>
      </c>
      <c r="AB41" s="98" t="s">
        <v>197</v>
      </c>
      <c r="AC41" s="32" t="s">
        <v>197</v>
      </c>
    </row>
    <row r="42" spans="1:29" ht="120" x14ac:dyDescent="0.25">
      <c r="A42" s="23" t="s">
        <v>187</v>
      </c>
      <c r="B42" s="76" t="s">
        <v>247</v>
      </c>
      <c r="C42" s="98" t="s">
        <v>189</v>
      </c>
      <c r="D42" s="46" t="s">
        <v>228</v>
      </c>
      <c r="E42" s="46" t="s">
        <v>190</v>
      </c>
      <c r="F42" s="46" t="s">
        <v>469</v>
      </c>
      <c r="G42" s="24" t="s">
        <v>191</v>
      </c>
      <c r="H42" s="24" t="s">
        <v>192</v>
      </c>
      <c r="I42" s="24" t="s">
        <v>191</v>
      </c>
      <c r="J42" s="25" t="s">
        <v>193</v>
      </c>
      <c r="K42" s="25">
        <v>3011</v>
      </c>
      <c r="L42" s="98" t="s">
        <v>470</v>
      </c>
      <c r="M42" s="26" t="s">
        <v>471</v>
      </c>
      <c r="N42" s="26" t="s">
        <v>472</v>
      </c>
      <c r="O42" s="25" t="s">
        <v>208</v>
      </c>
      <c r="P42" s="25" t="s">
        <v>248</v>
      </c>
      <c r="Q42" s="25">
        <v>2021</v>
      </c>
      <c r="R42" s="42">
        <v>18</v>
      </c>
      <c r="S42" s="42">
        <v>13</v>
      </c>
      <c r="T42" s="42">
        <v>4</v>
      </c>
      <c r="U42" s="32">
        <f t="shared" si="7"/>
        <v>0.22222222222222221</v>
      </c>
      <c r="V42" s="32">
        <f t="shared" si="1"/>
        <v>0.30769230769230771</v>
      </c>
      <c r="W42" s="98" t="s">
        <v>249</v>
      </c>
      <c r="X42" s="98" t="s">
        <v>255</v>
      </c>
      <c r="Y42" s="98" t="s">
        <v>197</v>
      </c>
      <c r="Z42" s="98" t="s">
        <v>197</v>
      </c>
      <c r="AA42" s="98" t="s">
        <v>197</v>
      </c>
      <c r="AB42" s="98" t="s">
        <v>197</v>
      </c>
      <c r="AC42" s="32" t="s">
        <v>197</v>
      </c>
    </row>
    <row r="43" spans="1:29" ht="105" x14ac:dyDescent="0.25">
      <c r="A43" s="23" t="s">
        <v>187</v>
      </c>
      <c r="B43" s="76" t="s">
        <v>247</v>
      </c>
      <c r="C43" s="98" t="s">
        <v>189</v>
      </c>
      <c r="D43" s="46" t="s">
        <v>228</v>
      </c>
      <c r="E43" s="98" t="s">
        <v>190</v>
      </c>
      <c r="F43" s="46" t="s">
        <v>473</v>
      </c>
      <c r="G43" s="24" t="s">
        <v>191</v>
      </c>
      <c r="H43" s="24" t="s">
        <v>192</v>
      </c>
      <c r="I43" s="24" t="s">
        <v>191</v>
      </c>
      <c r="J43" s="25" t="s">
        <v>193</v>
      </c>
      <c r="K43" s="25">
        <v>3011</v>
      </c>
      <c r="L43" s="98" t="s">
        <v>474</v>
      </c>
      <c r="M43" s="26" t="s">
        <v>475</v>
      </c>
      <c r="N43" s="26" t="s">
        <v>476</v>
      </c>
      <c r="O43" s="25" t="s">
        <v>208</v>
      </c>
      <c r="P43" s="25" t="s">
        <v>248</v>
      </c>
      <c r="Q43" s="25">
        <v>2021</v>
      </c>
      <c r="R43" s="42">
        <v>15</v>
      </c>
      <c r="S43" s="42">
        <v>15</v>
      </c>
      <c r="T43" s="42">
        <v>13</v>
      </c>
      <c r="U43" s="32">
        <f t="shared" si="7"/>
        <v>0.8666666666666667</v>
      </c>
      <c r="V43" s="32">
        <f t="shared" si="1"/>
        <v>0.8666666666666667</v>
      </c>
      <c r="W43" s="98" t="s">
        <v>249</v>
      </c>
      <c r="X43" s="98" t="s">
        <v>255</v>
      </c>
      <c r="Y43" s="98" t="s">
        <v>197</v>
      </c>
      <c r="Z43" s="98" t="s">
        <v>197</v>
      </c>
      <c r="AA43" s="98" t="s">
        <v>197</v>
      </c>
      <c r="AB43" s="98" t="s">
        <v>197</v>
      </c>
      <c r="AC43" s="32" t="s">
        <v>197</v>
      </c>
    </row>
    <row r="44" spans="1:29" ht="270" x14ac:dyDescent="0.25">
      <c r="A44" s="23" t="s">
        <v>187</v>
      </c>
      <c r="B44" s="76" t="s">
        <v>247</v>
      </c>
      <c r="C44" s="98" t="s">
        <v>189</v>
      </c>
      <c r="D44" s="46" t="s">
        <v>232</v>
      </c>
      <c r="E44" s="98" t="s">
        <v>190</v>
      </c>
      <c r="F44" s="46" t="s">
        <v>477</v>
      </c>
      <c r="G44" s="24" t="s">
        <v>191</v>
      </c>
      <c r="H44" s="24" t="s">
        <v>192</v>
      </c>
      <c r="I44" s="24" t="s">
        <v>191</v>
      </c>
      <c r="J44" s="25" t="s">
        <v>193</v>
      </c>
      <c r="K44" s="25">
        <v>3011</v>
      </c>
      <c r="L44" s="98" t="s">
        <v>478</v>
      </c>
      <c r="M44" s="26" t="s">
        <v>479</v>
      </c>
      <c r="N44" s="26" t="s">
        <v>480</v>
      </c>
      <c r="O44" s="25" t="s">
        <v>208</v>
      </c>
      <c r="P44" s="25" t="s">
        <v>248</v>
      </c>
      <c r="Q44" s="25">
        <v>2021</v>
      </c>
      <c r="R44" s="42">
        <v>10</v>
      </c>
      <c r="S44" s="42">
        <v>10</v>
      </c>
      <c r="T44" s="42">
        <v>8</v>
      </c>
      <c r="U44" s="32">
        <f t="shared" si="7"/>
        <v>0.8</v>
      </c>
      <c r="V44" s="32">
        <f t="shared" si="1"/>
        <v>0.8</v>
      </c>
      <c r="W44" s="98" t="s">
        <v>249</v>
      </c>
      <c r="X44" s="98" t="s">
        <v>257</v>
      </c>
      <c r="Y44" s="98" t="s">
        <v>197</v>
      </c>
      <c r="Z44" s="98" t="s">
        <v>197</v>
      </c>
      <c r="AA44" s="98" t="s">
        <v>197</v>
      </c>
      <c r="AB44" s="98" t="s">
        <v>197</v>
      </c>
      <c r="AC44" s="32" t="s">
        <v>197</v>
      </c>
    </row>
    <row r="45" spans="1:29" ht="150" x14ac:dyDescent="0.25">
      <c r="A45" s="23" t="s">
        <v>187</v>
      </c>
      <c r="B45" s="76" t="s">
        <v>247</v>
      </c>
      <c r="C45" s="98" t="s">
        <v>189</v>
      </c>
      <c r="D45" s="46" t="s">
        <v>232</v>
      </c>
      <c r="E45" s="98" t="s">
        <v>190</v>
      </c>
      <c r="F45" s="46" t="s">
        <v>481</v>
      </c>
      <c r="G45" s="24" t="s">
        <v>191</v>
      </c>
      <c r="H45" s="24" t="s">
        <v>192</v>
      </c>
      <c r="I45" s="24" t="s">
        <v>191</v>
      </c>
      <c r="J45" s="25" t="s">
        <v>193</v>
      </c>
      <c r="K45" s="25">
        <v>3011</v>
      </c>
      <c r="L45" s="98" t="s">
        <v>482</v>
      </c>
      <c r="M45" s="98" t="s">
        <v>483</v>
      </c>
      <c r="N45" s="98" t="s">
        <v>482</v>
      </c>
      <c r="O45" s="25" t="s">
        <v>208</v>
      </c>
      <c r="P45" s="25" t="s">
        <v>248</v>
      </c>
      <c r="Q45" s="25">
        <v>2021</v>
      </c>
      <c r="R45" s="42">
        <v>9</v>
      </c>
      <c r="S45" s="42">
        <v>9</v>
      </c>
      <c r="T45" s="42">
        <v>0</v>
      </c>
      <c r="U45" s="32">
        <f t="shared" si="7"/>
        <v>0</v>
      </c>
      <c r="V45" s="32">
        <f t="shared" si="1"/>
        <v>0</v>
      </c>
      <c r="W45" s="98" t="s">
        <v>249</v>
      </c>
      <c r="X45" s="98" t="s">
        <v>257</v>
      </c>
      <c r="Y45" s="98" t="s">
        <v>197</v>
      </c>
      <c r="Z45" s="98" t="s">
        <v>197</v>
      </c>
      <c r="AA45" s="98" t="s">
        <v>197</v>
      </c>
      <c r="AB45" s="98" t="s">
        <v>197</v>
      </c>
      <c r="AC45" s="32" t="s">
        <v>197</v>
      </c>
    </row>
    <row r="46" spans="1:29" ht="225" x14ac:dyDescent="0.25">
      <c r="A46" s="23" t="s">
        <v>187</v>
      </c>
      <c r="B46" s="76" t="s">
        <v>247</v>
      </c>
      <c r="C46" s="98" t="s">
        <v>189</v>
      </c>
      <c r="D46" s="46" t="s">
        <v>484</v>
      </c>
      <c r="E46" s="98" t="s">
        <v>190</v>
      </c>
      <c r="F46" s="46" t="s">
        <v>485</v>
      </c>
      <c r="G46" s="24" t="s">
        <v>191</v>
      </c>
      <c r="H46" s="24" t="s">
        <v>192</v>
      </c>
      <c r="I46" s="24" t="s">
        <v>191</v>
      </c>
      <c r="J46" s="25" t="s">
        <v>193</v>
      </c>
      <c r="K46" s="25">
        <v>3011</v>
      </c>
      <c r="L46" s="98" t="s">
        <v>486</v>
      </c>
      <c r="M46" s="26" t="s">
        <v>487</v>
      </c>
      <c r="N46" s="26" t="s">
        <v>488</v>
      </c>
      <c r="O46" s="25" t="s">
        <v>208</v>
      </c>
      <c r="P46" s="25" t="s">
        <v>248</v>
      </c>
      <c r="Q46" s="25">
        <v>2021</v>
      </c>
      <c r="R46" s="42">
        <v>32</v>
      </c>
      <c r="S46" s="42">
        <v>32</v>
      </c>
      <c r="T46" s="42">
        <v>0</v>
      </c>
      <c r="U46" s="32">
        <f t="shared" si="7"/>
        <v>0</v>
      </c>
      <c r="V46" s="32">
        <f t="shared" si="1"/>
        <v>0</v>
      </c>
      <c r="W46" s="98" t="s">
        <v>249</v>
      </c>
      <c r="X46" s="98" t="s">
        <v>259</v>
      </c>
      <c r="Y46" s="98" t="s">
        <v>197</v>
      </c>
      <c r="Z46" s="98" t="s">
        <v>197</v>
      </c>
      <c r="AA46" s="98" t="s">
        <v>197</v>
      </c>
      <c r="AB46" s="98" t="s">
        <v>197</v>
      </c>
      <c r="AC46" s="32" t="s">
        <v>197</v>
      </c>
    </row>
    <row r="47" spans="1:29" ht="180" x14ac:dyDescent="0.25">
      <c r="A47" s="23" t="s">
        <v>187</v>
      </c>
      <c r="B47" s="76" t="s">
        <v>247</v>
      </c>
      <c r="C47" s="98" t="s">
        <v>189</v>
      </c>
      <c r="D47" s="46" t="s">
        <v>484</v>
      </c>
      <c r="E47" s="98" t="s">
        <v>190</v>
      </c>
      <c r="F47" s="46" t="s">
        <v>489</v>
      </c>
      <c r="G47" s="24" t="s">
        <v>191</v>
      </c>
      <c r="H47" s="24" t="s">
        <v>192</v>
      </c>
      <c r="I47" s="24" t="s">
        <v>191</v>
      </c>
      <c r="J47" s="25" t="s">
        <v>193</v>
      </c>
      <c r="K47" s="25">
        <v>3011</v>
      </c>
      <c r="L47" s="98" t="s">
        <v>490</v>
      </c>
      <c r="M47" s="26" t="s">
        <v>491</v>
      </c>
      <c r="N47" s="26" t="s">
        <v>79</v>
      </c>
      <c r="O47" s="25" t="s">
        <v>208</v>
      </c>
      <c r="P47" s="25" t="s">
        <v>248</v>
      </c>
      <c r="Q47" s="25">
        <v>2021</v>
      </c>
      <c r="R47" s="42">
        <v>3</v>
      </c>
      <c r="S47" s="42">
        <v>3</v>
      </c>
      <c r="T47" s="42">
        <v>0</v>
      </c>
      <c r="U47" s="32">
        <f t="shared" si="7"/>
        <v>0</v>
      </c>
      <c r="V47" s="32">
        <f t="shared" si="1"/>
        <v>0</v>
      </c>
      <c r="W47" s="98" t="s">
        <v>249</v>
      </c>
      <c r="X47" s="98" t="s">
        <v>258</v>
      </c>
      <c r="Y47" s="98" t="s">
        <v>197</v>
      </c>
      <c r="Z47" s="98" t="s">
        <v>197</v>
      </c>
      <c r="AA47" s="98" t="s">
        <v>197</v>
      </c>
      <c r="AB47" s="98" t="s">
        <v>197</v>
      </c>
      <c r="AC47" s="32" t="s">
        <v>197</v>
      </c>
    </row>
    <row r="48" spans="1:29" ht="150" x14ac:dyDescent="0.25">
      <c r="A48" s="23" t="s">
        <v>187</v>
      </c>
      <c r="B48" s="76" t="s">
        <v>260</v>
      </c>
      <c r="C48" s="98" t="s">
        <v>189</v>
      </c>
      <c r="D48" s="79" t="s">
        <v>261</v>
      </c>
      <c r="E48" s="98" t="s">
        <v>190</v>
      </c>
      <c r="F48" s="119" t="s">
        <v>262</v>
      </c>
      <c r="G48" s="24" t="s">
        <v>191</v>
      </c>
      <c r="H48" s="24" t="s">
        <v>192</v>
      </c>
      <c r="I48" s="24" t="s">
        <v>191</v>
      </c>
      <c r="J48" s="25" t="s">
        <v>193</v>
      </c>
      <c r="K48" s="122">
        <v>11000101</v>
      </c>
      <c r="L48" s="38" t="s">
        <v>492</v>
      </c>
      <c r="M48" s="27" t="s">
        <v>493</v>
      </c>
      <c r="N48" s="45" t="s">
        <v>494</v>
      </c>
      <c r="O48" s="25" t="s">
        <v>208</v>
      </c>
      <c r="P48" s="25" t="s">
        <v>196</v>
      </c>
      <c r="Q48" s="25">
        <v>2021</v>
      </c>
      <c r="R48" s="42">
        <v>4</v>
      </c>
      <c r="S48" s="42">
        <v>4</v>
      </c>
      <c r="T48" s="42">
        <v>3</v>
      </c>
      <c r="U48" s="32">
        <f t="shared" si="7"/>
        <v>0.75</v>
      </c>
      <c r="V48" s="32">
        <f t="shared" si="1"/>
        <v>0.75</v>
      </c>
      <c r="W48" s="119" t="s">
        <v>263</v>
      </c>
      <c r="X48" s="119" t="s">
        <v>264</v>
      </c>
      <c r="Y48" s="128">
        <v>12095272.609999999</v>
      </c>
      <c r="Z48" s="128">
        <v>31491954.219999999</v>
      </c>
      <c r="AA48" s="128">
        <v>14199523.66</v>
      </c>
      <c r="AB48" s="131">
        <f>+AA48/Y48</f>
        <v>1.1739730155614907</v>
      </c>
      <c r="AC48" s="131">
        <f>+AA48/Z48</f>
        <v>0.45089369687264841</v>
      </c>
    </row>
    <row r="49" spans="1:31" ht="150" x14ac:dyDescent="0.25">
      <c r="A49" s="23" t="s">
        <v>187</v>
      </c>
      <c r="B49" s="76" t="s">
        <v>260</v>
      </c>
      <c r="C49" s="98" t="s">
        <v>189</v>
      </c>
      <c r="D49" s="79" t="s">
        <v>261</v>
      </c>
      <c r="E49" s="98" t="s">
        <v>190</v>
      </c>
      <c r="F49" s="120"/>
      <c r="G49" s="24" t="s">
        <v>191</v>
      </c>
      <c r="H49" s="24" t="s">
        <v>192</v>
      </c>
      <c r="I49" s="24" t="s">
        <v>191</v>
      </c>
      <c r="J49" s="25" t="s">
        <v>193</v>
      </c>
      <c r="K49" s="123">
        <v>11000101</v>
      </c>
      <c r="L49" s="38" t="s">
        <v>495</v>
      </c>
      <c r="M49" s="27" t="s">
        <v>105</v>
      </c>
      <c r="N49" s="45" t="s">
        <v>105</v>
      </c>
      <c r="O49" s="25" t="s">
        <v>208</v>
      </c>
      <c r="P49" s="25" t="s">
        <v>196</v>
      </c>
      <c r="Q49" s="25">
        <v>2021</v>
      </c>
      <c r="R49" s="42">
        <v>1000</v>
      </c>
      <c r="S49" s="42">
        <v>1000</v>
      </c>
      <c r="T49" s="42">
        <v>825</v>
      </c>
      <c r="U49" s="32">
        <f t="shared" si="7"/>
        <v>0.82499999999999996</v>
      </c>
      <c r="V49" s="32">
        <f t="shared" si="1"/>
        <v>0.82499999999999996</v>
      </c>
      <c r="W49" s="120"/>
      <c r="X49" s="120"/>
      <c r="Y49" s="129"/>
      <c r="Z49" s="129"/>
      <c r="AA49" s="129"/>
      <c r="AB49" s="132"/>
      <c r="AC49" s="132"/>
    </row>
    <row r="50" spans="1:31" ht="150" x14ac:dyDescent="0.25">
      <c r="A50" s="23" t="s">
        <v>187</v>
      </c>
      <c r="B50" s="76" t="s">
        <v>260</v>
      </c>
      <c r="C50" s="98" t="s">
        <v>189</v>
      </c>
      <c r="D50" s="79" t="s">
        <v>261</v>
      </c>
      <c r="E50" s="98" t="s">
        <v>190</v>
      </c>
      <c r="F50" s="120"/>
      <c r="G50" s="24" t="s">
        <v>191</v>
      </c>
      <c r="H50" s="24" t="s">
        <v>192</v>
      </c>
      <c r="I50" s="24" t="s">
        <v>191</v>
      </c>
      <c r="J50" s="25" t="s">
        <v>193</v>
      </c>
      <c r="K50" s="123"/>
      <c r="L50" s="80" t="s">
        <v>496</v>
      </c>
      <c r="M50" s="98" t="s">
        <v>86</v>
      </c>
      <c r="N50" s="46" t="s">
        <v>497</v>
      </c>
      <c r="O50" s="25" t="s">
        <v>208</v>
      </c>
      <c r="P50" s="25" t="s">
        <v>196</v>
      </c>
      <c r="Q50" s="25">
        <v>2021</v>
      </c>
      <c r="R50" s="42">
        <v>10</v>
      </c>
      <c r="S50" s="42">
        <v>10</v>
      </c>
      <c r="T50" s="42">
        <v>14</v>
      </c>
      <c r="U50" s="32">
        <f t="shared" si="7"/>
        <v>1.4</v>
      </c>
      <c r="V50" s="32">
        <f t="shared" si="1"/>
        <v>1.4</v>
      </c>
      <c r="W50" s="120"/>
      <c r="X50" s="120"/>
      <c r="Y50" s="129"/>
      <c r="Z50" s="129"/>
      <c r="AA50" s="129"/>
      <c r="AB50" s="132"/>
      <c r="AC50" s="132"/>
    </row>
    <row r="51" spans="1:31" ht="150" x14ac:dyDescent="0.25">
      <c r="A51" s="23" t="s">
        <v>187</v>
      </c>
      <c r="B51" s="76" t="s">
        <v>260</v>
      </c>
      <c r="C51" s="98" t="s">
        <v>189</v>
      </c>
      <c r="D51" s="79" t="s">
        <v>261</v>
      </c>
      <c r="E51" s="98" t="s">
        <v>190</v>
      </c>
      <c r="F51" s="121"/>
      <c r="G51" s="24" t="s">
        <v>191</v>
      </c>
      <c r="H51" s="24" t="s">
        <v>192</v>
      </c>
      <c r="I51" s="24" t="s">
        <v>191</v>
      </c>
      <c r="J51" s="25" t="s">
        <v>193</v>
      </c>
      <c r="K51" s="124">
        <v>11000101</v>
      </c>
      <c r="L51" s="38" t="s">
        <v>498</v>
      </c>
      <c r="M51" s="27" t="s">
        <v>129</v>
      </c>
      <c r="N51" s="46" t="s">
        <v>497</v>
      </c>
      <c r="O51" s="25" t="s">
        <v>208</v>
      </c>
      <c r="P51" s="25" t="s">
        <v>196</v>
      </c>
      <c r="Q51" s="25">
        <v>2021</v>
      </c>
      <c r="R51" s="42">
        <v>10</v>
      </c>
      <c r="S51" s="42">
        <v>10</v>
      </c>
      <c r="T51" s="42">
        <v>7</v>
      </c>
      <c r="U51" s="32">
        <f t="shared" si="7"/>
        <v>0.7</v>
      </c>
      <c r="V51" s="32">
        <f t="shared" si="1"/>
        <v>0.7</v>
      </c>
      <c r="W51" s="121"/>
      <c r="X51" s="121"/>
      <c r="Y51" s="130"/>
      <c r="Z51" s="130"/>
      <c r="AA51" s="130"/>
      <c r="AB51" s="133"/>
      <c r="AC51" s="133"/>
    </row>
    <row r="52" spans="1:31" ht="120" x14ac:dyDescent="0.25">
      <c r="A52" s="23" t="s">
        <v>187</v>
      </c>
      <c r="B52" s="76" t="s">
        <v>260</v>
      </c>
      <c r="C52" s="98" t="s">
        <v>189</v>
      </c>
      <c r="D52" s="79" t="s">
        <v>265</v>
      </c>
      <c r="E52" s="98" t="s">
        <v>190</v>
      </c>
      <c r="F52" s="119" t="s">
        <v>266</v>
      </c>
      <c r="G52" s="24" t="s">
        <v>267</v>
      </c>
      <c r="H52" s="24" t="s">
        <v>268</v>
      </c>
      <c r="I52" s="24" t="s">
        <v>192</v>
      </c>
      <c r="J52" s="25" t="s">
        <v>269</v>
      </c>
      <c r="K52" s="122">
        <v>11001201</v>
      </c>
      <c r="L52" s="38" t="s">
        <v>271</v>
      </c>
      <c r="M52" s="46" t="s">
        <v>109</v>
      </c>
      <c r="N52" s="46" t="s">
        <v>109</v>
      </c>
      <c r="O52" s="25" t="s">
        <v>208</v>
      </c>
      <c r="P52" s="25" t="s">
        <v>196</v>
      </c>
      <c r="Q52" s="25">
        <v>2019</v>
      </c>
      <c r="R52" s="47" t="s">
        <v>499</v>
      </c>
      <c r="S52" s="47">
        <v>38</v>
      </c>
      <c r="T52" s="48">
        <v>37</v>
      </c>
      <c r="U52" s="32">
        <f t="shared" si="7"/>
        <v>1.6086956521739131</v>
      </c>
      <c r="V52" s="32">
        <f t="shared" si="1"/>
        <v>0.97368421052631582</v>
      </c>
      <c r="W52" s="119" t="s">
        <v>500</v>
      </c>
      <c r="X52" s="119" t="s">
        <v>270</v>
      </c>
      <c r="Y52" s="128">
        <v>1186880</v>
      </c>
      <c r="Z52" s="128">
        <v>1016108.32</v>
      </c>
      <c r="AA52" s="128">
        <v>580841.06999999995</v>
      </c>
      <c r="AB52" s="131">
        <f>+AA52/Y52</f>
        <v>0.48938483250202208</v>
      </c>
      <c r="AC52" s="131">
        <f>+AA52/Z52</f>
        <v>0.57163302235336477</v>
      </c>
    </row>
    <row r="53" spans="1:31" ht="105" x14ac:dyDescent="0.25">
      <c r="A53" s="23" t="s">
        <v>187</v>
      </c>
      <c r="B53" s="76" t="s">
        <v>260</v>
      </c>
      <c r="C53" s="98" t="s">
        <v>189</v>
      </c>
      <c r="D53" s="79" t="s">
        <v>265</v>
      </c>
      <c r="E53" s="98" t="s">
        <v>190</v>
      </c>
      <c r="F53" s="126"/>
      <c r="G53" s="24" t="s">
        <v>267</v>
      </c>
      <c r="H53" s="24" t="s">
        <v>268</v>
      </c>
      <c r="I53" s="24" t="s">
        <v>192</v>
      </c>
      <c r="J53" s="25" t="s">
        <v>269</v>
      </c>
      <c r="K53" s="127"/>
      <c r="L53" s="38" t="s">
        <v>272</v>
      </c>
      <c r="M53" s="46" t="s">
        <v>132</v>
      </c>
      <c r="N53" s="46" t="s">
        <v>132</v>
      </c>
      <c r="O53" s="25" t="s">
        <v>208</v>
      </c>
      <c r="P53" s="25" t="s">
        <v>196</v>
      </c>
      <c r="Q53" s="25">
        <v>2019</v>
      </c>
      <c r="R53" s="47" t="s">
        <v>133</v>
      </c>
      <c r="S53" s="47" t="s">
        <v>133</v>
      </c>
      <c r="T53" s="48">
        <v>3</v>
      </c>
      <c r="U53" s="32">
        <f t="shared" si="7"/>
        <v>0.75</v>
      </c>
      <c r="V53" s="32">
        <f t="shared" si="1"/>
        <v>0.75</v>
      </c>
      <c r="W53" s="126"/>
      <c r="X53" s="126"/>
      <c r="Y53" s="129"/>
      <c r="Z53" s="129"/>
      <c r="AA53" s="129"/>
      <c r="AB53" s="132"/>
      <c r="AC53" s="132"/>
    </row>
    <row r="54" spans="1:31" ht="105" x14ac:dyDescent="0.25">
      <c r="A54" s="23" t="s">
        <v>187</v>
      </c>
      <c r="B54" s="76" t="s">
        <v>260</v>
      </c>
      <c r="C54" s="98" t="s">
        <v>189</v>
      </c>
      <c r="D54" s="79" t="s">
        <v>265</v>
      </c>
      <c r="E54" s="98" t="s">
        <v>190</v>
      </c>
      <c r="F54" s="126"/>
      <c r="G54" s="24" t="s">
        <v>267</v>
      </c>
      <c r="H54" s="24" t="s">
        <v>268</v>
      </c>
      <c r="I54" s="24" t="s">
        <v>192</v>
      </c>
      <c r="J54" s="25" t="s">
        <v>269</v>
      </c>
      <c r="K54" s="127"/>
      <c r="L54" s="38" t="s">
        <v>501</v>
      </c>
      <c r="M54" s="46" t="s">
        <v>502</v>
      </c>
      <c r="N54" s="46" t="s">
        <v>502</v>
      </c>
      <c r="O54" s="25" t="s">
        <v>208</v>
      </c>
      <c r="P54" s="25" t="s">
        <v>196</v>
      </c>
      <c r="Q54" s="25">
        <v>2019</v>
      </c>
      <c r="R54" s="47" t="s">
        <v>133</v>
      </c>
      <c r="S54" s="47" t="s">
        <v>133</v>
      </c>
      <c r="T54" s="48">
        <v>3</v>
      </c>
      <c r="U54" s="32">
        <f t="shared" si="7"/>
        <v>0.75</v>
      </c>
      <c r="V54" s="32">
        <f t="shared" si="1"/>
        <v>0.75</v>
      </c>
      <c r="W54" s="126"/>
      <c r="X54" s="126"/>
      <c r="Y54" s="129"/>
      <c r="Z54" s="129"/>
      <c r="AA54" s="129"/>
      <c r="AB54" s="132"/>
      <c r="AC54" s="132"/>
    </row>
    <row r="55" spans="1:31" ht="105" x14ac:dyDescent="0.25">
      <c r="A55" s="23" t="s">
        <v>187</v>
      </c>
      <c r="B55" s="76" t="s">
        <v>260</v>
      </c>
      <c r="C55" s="98" t="s">
        <v>189</v>
      </c>
      <c r="D55" s="79" t="s">
        <v>265</v>
      </c>
      <c r="E55" s="98" t="s">
        <v>190</v>
      </c>
      <c r="F55" s="126"/>
      <c r="G55" s="24" t="s">
        <v>267</v>
      </c>
      <c r="H55" s="24" t="s">
        <v>268</v>
      </c>
      <c r="I55" s="24" t="s">
        <v>192</v>
      </c>
      <c r="J55" s="25" t="s">
        <v>269</v>
      </c>
      <c r="K55" s="127"/>
      <c r="L55" s="38" t="s">
        <v>273</v>
      </c>
      <c r="M55" s="46" t="s">
        <v>134</v>
      </c>
      <c r="N55" s="46" t="s">
        <v>134</v>
      </c>
      <c r="O55" s="25" t="s">
        <v>208</v>
      </c>
      <c r="P55" s="25" t="s">
        <v>196</v>
      </c>
      <c r="Q55" s="25">
        <v>2019</v>
      </c>
      <c r="R55" s="47" t="s">
        <v>135</v>
      </c>
      <c r="S55" s="47" t="s">
        <v>135</v>
      </c>
      <c r="T55" s="48">
        <v>3</v>
      </c>
      <c r="U55" s="32">
        <f t="shared" si="7"/>
        <v>1</v>
      </c>
      <c r="V55" s="32">
        <f t="shared" si="1"/>
        <v>1</v>
      </c>
      <c r="W55" s="126"/>
      <c r="X55" s="126"/>
      <c r="Y55" s="129"/>
      <c r="Z55" s="129"/>
      <c r="AA55" s="129"/>
      <c r="AB55" s="132"/>
      <c r="AC55" s="132"/>
      <c r="AE55" s="15"/>
    </row>
    <row r="56" spans="1:31" ht="105" x14ac:dyDescent="0.25">
      <c r="A56" s="23" t="s">
        <v>187</v>
      </c>
      <c r="B56" s="76" t="s">
        <v>260</v>
      </c>
      <c r="C56" s="98" t="s">
        <v>189</v>
      </c>
      <c r="D56" s="79" t="s">
        <v>265</v>
      </c>
      <c r="E56" s="98" t="s">
        <v>190</v>
      </c>
      <c r="F56" s="126"/>
      <c r="G56" s="24" t="s">
        <v>267</v>
      </c>
      <c r="H56" s="24" t="s">
        <v>268</v>
      </c>
      <c r="I56" s="24" t="s">
        <v>192</v>
      </c>
      <c r="J56" s="25" t="s">
        <v>269</v>
      </c>
      <c r="K56" s="127"/>
      <c r="L56" s="38" t="s">
        <v>274</v>
      </c>
      <c r="M56" s="46" t="s">
        <v>136</v>
      </c>
      <c r="N56" s="46" t="s">
        <v>136</v>
      </c>
      <c r="O56" s="25" t="s">
        <v>208</v>
      </c>
      <c r="P56" s="25" t="s">
        <v>196</v>
      </c>
      <c r="Q56" s="25">
        <v>2019</v>
      </c>
      <c r="R56" s="47" t="s">
        <v>137</v>
      </c>
      <c r="S56" s="47" t="s">
        <v>137</v>
      </c>
      <c r="T56" s="48">
        <v>1</v>
      </c>
      <c r="U56" s="32">
        <f t="shared" si="7"/>
        <v>1</v>
      </c>
      <c r="V56" s="32">
        <f t="shared" si="1"/>
        <v>1</v>
      </c>
      <c r="W56" s="126"/>
      <c r="X56" s="126"/>
      <c r="Y56" s="129"/>
      <c r="Z56" s="129"/>
      <c r="AA56" s="129"/>
      <c r="AB56" s="132"/>
      <c r="AC56" s="132"/>
    </row>
    <row r="57" spans="1:31" ht="105" x14ac:dyDescent="0.25">
      <c r="A57" s="23" t="s">
        <v>187</v>
      </c>
      <c r="B57" s="76" t="s">
        <v>260</v>
      </c>
      <c r="C57" s="98" t="s">
        <v>189</v>
      </c>
      <c r="D57" s="116" t="s">
        <v>275</v>
      </c>
      <c r="E57" s="98" t="s">
        <v>190</v>
      </c>
      <c r="F57" s="119" t="s">
        <v>276</v>
      </c>
      <c r="G57" s="24" t="s">
        <v>191</v>
      </c>
      <c r="H57" s="24" t="s">
        <v>192</v>
      </c>
      <c r="I57" s="24" t="s">
        <v>191</v>
      </c>
      <c r="J57" s="25" t="s">
        <v>193</v>
      </c>
      <c r="K57" s="122">
        <v>11000201</v>
      </c>
      <c r="L57" s="38" t="s">
        <v>503</v>
      </c>
      <c r="M57" s="27" t="s">
        <v>393</v>
      </c>
      <c r="N57" s="44" t="s">
        <v>504</v>
      </c>
      <c r="O57" s="25" t="s">
        <v>208</v>
      </c>
      <c r="P57" s="25" t="s">
        <v>196</v>
      </c>
      <c r="Q57" s="25">
        <v>2019</v>
      </c>
      <c r="R57" s="42" t="s">
        <v>277</v>
      </c>
      <c r="S57" s="42" t="s">
        <v>277</v>
      </c>
      <c r="T57" s="42">
        <v>6</v>
      </c>
      <c r="U57" s="32">
        <f t="shared" si="7"/>
        <v>0.75</v>
      </c>
      <c r="V57" s="32">
        <f t="shared" si="1"/>
        <v>0.75</v>
      </c>
      <c r="W57" s="119" t="s">
        <v>263</v>
      </c>
      <c r="X57" s="119" t="s">
        <v>264</v>
      </c>
      <c r="Y57" s="128">
        <v>18189969.640000001</v>
      </c>
      <c r="Z57" s="128">
        <v>18781147.440000001</v>
      </c>
      <c r="AA57" s="128">
        <v>11874680.77</v>
      </c>
      <c r="AB57" s="131">
        <f>+AA57/Y57</f>
        <v>0.65281476577549691</v>
      </c>
      <c r="AC57" s="131">
        <f>+AA57/Z57</f>
        <v>0.63226598949483559</v>
      </c>
    </row>
    <row r="58" spans="1:31" ht="105" x14ac:dyDescent="0.25">
      <c r="A58" s="23" t="s">
        <v>187</v>
      </c>
      <c r="B58" s="76" t="s">
        <v>260</v>
      </c>
      <c r="C58" s="98" t="s">
        <v>189</v>
      </c>
      <c r="D58" s="117"/>
      <c r="E58" s="98" t="s">
        <v>190</v>
      </c>
      <c r="F58" s="120"/>
      <c r="G58" s="24" t="s">
        <v>191</v>
      </c>
      <c r="H58" s="24" t="s">
        <v>192</v>
      </c>
      <c r="I58" s="24" t="s">
        <v>191</v>
      </c>
      <c r="J58" s="25" t="s">
        <v>193</v>
      </c>
      <c r="K58" s="123">
        <v>11000201</v>
      </c>
      <c r="L58" s="38" t="s">
        <v>505</v>
      </c>
      <c r="M58" s="27" t="s">
        <v>101</v>
      </c>
      <c r="N58" s="44" t="s">
        <v>101</v>
      </c>
      <c r="O58" s="25" t="s">
        <v>208</v>
      </c>
      <c r="P58" s="25" t="s">
        <v>196</v>
      </c>
      <c r="Q58" s="25">
        <v>2019</v>
      </c>
      <c r="R58" s="42" t="s">
        <v>278</v>
      </c>
      <c r="S58" s="42" t="s">
        <v>278</v>
      </c>
      <c r="T58" s="42">
        <v>18</v>
      </c>
      <c r="U58" s="32">
        <f t="shared" si="7"/>
        <v>0.75</v>
      </c>
      <c r="V58" s="32">
        <f t="shared" si="1"/>
        <v>0.75</v>
      </c>
      <c r="W58" s="120"/>
      <c r="X58" s="120"/>
      <c r="Y58" s="129"/>
      <c r="Z58" s="129"/>
      <c r="AA58" s="129"/>
      <c r="AB58" s="132"/>
      <c r="AC58" s="132"/>
    </row>
    <row r="59" spans="1:31" ht="105" x14ac:dyDescent="0.25">
      <c r="A59" s="23" t="s">
        <v>187</v>
      </c>
      <c r="B59" s="76" t="s">
        <v>260</v>
      </c>
      <c r="C59" s="98" t="s">
        <v>189</v>
      </c>
      <c r="D59" s="117"/>
      <c r="E59" s="98" t="s">
        <v>190</v>
      </c>
      <c r="F59" s="120"/>
      <c r="G59" s="24" t="s">
        <v>191</v>
      </c>
      <c r="H59" s="24" t="s">
        <v>192</v>
      </c>
      <c r="I59" s="24" t="s">
        <v>191</v>
      </c>
      <c r="J59" s="25" t="s">
        <v>193</v>
      </c>
      <c r="K59" s="123">
        <v>11000201</v>
      </c>
      <c r="L59" s="38" t="s">
        <v>506</v>
      </c>
      <c r="M59" s="27" t="s">
        <v>102</v>
      </c>
      <c r="N59" s="44" t="s">
        <v>507</v>
      </c>
      <c r="O59" s="25" t="s">
        <v>208</v>
      </c>
      <c r="P59" s="25" t="s">
        <v>196</v>
      </c>
      <c r="Q59" s="25">
        <v>2019</v>
      </c>
      <c r="R59" s="42" t="s">
        <v>279</v>
      </c>
      <c r="S59" s="42" t="s">
        <v>279</v>
      </c>
      <c r="T59" s="42">
        <v>1469</v>
      </c>
      <c r="U59" s="32">
        <f t="shared" si="7"/>
        <v>1.2241666666666666</v>
      </c>
      <c r="V59" s="32">
        <f t="shared" si="1"/>
        <v>1.2241666666666666</v>
      </c>
      <c r="W59" s="120"/>
      <c r="X59" s="120"/>
      <c r="Y59" s="129"/>
      <c r="Z59" s="129"/>
      <c r="AA59" s="129"/>
      <c r="AB59" s="132"/>
      <c r="AC59" s="132"/>
    </row>
    <row r="60" spans="1:31" ht="105" x14ac:dyDescent="0.25">
      <c r="A60" s="23" t="s">
        <v>187</v>
      </c>
      <c r="B60" s="76" t="s">
        <v>260</v>
      </c>
      <c r="C60" s="98" t="s">
        <v>189</v>
      </c>
      <c r="D60" s="118"/>
      <c r="E60" s="98" t="s">
        <v>190</v>
      </c>
      <c r="F60" s="121"/>
      <c r="G60" s="24" t="s">
        <v>191</v>
      </c>
      <c r="H60" s="24" t="s">
        <v>192</v>
      </c>
      <c r="I60" s="24" t="s">
        <v>191</v>
      </c>
      <c r="J60" s="25" t="s">
        <v>193</v>
      </c>
      <c r="K60" s="124">
        <v>11000201</v>
      </c>
      <c r="L60" s="38" t="s">
        <v>508</v>
      </c>
      <c r="M60" s="27" t="s">
        <v>103</v>
      </c>
      <c r="N60" s="44" t="s">
        <v>509</v>
      </c>
      <c r="O60" s="25" t="s">
        <v>208</v>
      </c>
      <c r="P60" s="25" t="s">
        <v>196</v>
      </c>
      <c r="Q60" s="25">
        <v>2019</v>
      </c>
      <c r="R60" s="42" t="s">
        <v>510</v>
      </c>
      <c r="S60" s="42" t="s">
        <v>510</v>
      </c>
      <c r="T60" s="42">
        <v>729</v>
      </c>
      <c r="U60" s="32">
        <f t="shared" si="7"/>
        <v>0.97199999999999998</v>
      </c>
      <c r="V60" s="32">
        <f t="shared" si="1"/>
        <v>0.97199999999999998</v>
      </c>
      <c r="W60" s="121"/>
      <c r="X60" s="121"/>
      <c r="Y60" s="130"/>
      <c r="Z60" s="130"/>
      <c r="AA60" s="130"/>
      <c r="AB60" s="133"/>
      <c r="AC60" s="133"/>
    </row>
    <row r="61" spans="1:31" ht="38.25" customHeight="1" x14ac:dyDescent="0.25">
      <c r="A61" s="23" t="s">
        <v>187</v>
      </c>
      <c r="B61" s="76" t="s">
        <v>260</v>
      </c>
      <c r="C61" s="98" t="s">
        <v>189</v>
      </c>
      <c r="D61" s="116" t="s">
        <v>280</v>
      </c>
      <c r="E61" s="98" t="s">
        <v>190</v>
      </c>
      <c r="F61" s="119" t="s">
        <v>281</v>
      </c>
      <c r="G61" s="24" t="s">
        <v>191</v>
      </c>
      <c r="H61" s="24" t="s">
        <v>192</v>
      </c>
      <c r="I61" s="24" t="s">
        <v>191</v>
      </c>
      <c r="J61" s="25" t="s">
        <v>193</v>
      </c>
      <c r="K61" s="122" t="s">
        <v>282</v>
      </c>
      <c r="L61" s="38" t="s">
        <v>511</v>
      </c>
      <c r="M61" s="44" t="s">
        <v>512</v>
      </c>
      <c r="N61" s="44" t="s">
        <v>512</v>
      </c>
      <c r="O61" s="25" t="s">
        <v>208</v>
      </c>
      <c r="P61" s="25" t="s">
        <v>248</v>
      </c>
      <c r="Q61" s="25">
        <v>2019</v>
      </c>
      <c r="R61" s="42" t="s">
        <v>513</v>
      </c>
      <c r="S61" s="42">
        <v>190</v>
      </c>
      <c r="T61" s="42">
        <v>140</v>
      </c>
      <c r="U61" s="32">
        <f t="shared" si="7"/>
        <v>2.5454545454545454</v>
      </c>
      <c r="V61" s="32">
        <f t="shared" si="1"/>
        <v>0.73684210526315785</v>
      </c>
      <c r="W61" s="119" t="s">
        <v>212</v>
      </c>
      <c r="X61" s="119" t="s">
        <v>206</v>
      </c>
      <c r="Y61" s="128">
        <v>11547515.289999999</v>
      </c>
      <c r="Z61" s="128">
        <v>11507538.9</v>
      </c>
      <c r="AA61" s="128">
        <v>8520235.7699999996</v>
      </c>
      <c r="AB61" s="131">
        <f>+AA61/Y61</f>
        <v>0.73784147983578896</v>
      </c>
      <c r="AC61" s="131">
        <f>+AA61/Z61</f>
        <v>0.74040468983337515</v>
      </c>
    </row>
    <row r="62" spans="1:31" ht="105" x14ac:dyDescent="0.25">
      <c r="A62" s="23" t="s">
        <v>187</v>
      </c>
      <c r="B62" s="76" t="s">
        <v>260</v>
      </c>
      <c r="C62" s="98" t="s">
        <v>189</v>
      </c>
      <c r="D62" s="117"/>
      <c r="E62" s="98" t="s">
        <v>190</v>
      </c>
      <c r="F62" s="120"/>
      <c r="G62" s="24" t="s">
        <v>191</v>
      </c>
      <c r="H62" s="24" t="s">
        <v>192</v>
      </c>
      <c r="I62" s="24" t="s">
        <v>191</v>
      </c>
      <c r="J62" s="25" t="s">
        <v>193</v>
      </c>
      <c r="K62" s="123" t="s">
        <v>282</v>
      </c>
      <c r="L62" s="38" t="s">
        <v>514</v>
      </c>
      <c r="M62" s="44" t="s">
        <v>78</v>
      </c>
      <c r="N62" s="44" t="s">
        <v>78</v>
      </c>
      <c r="O62" s="25" t="s">
        <v>208</v>
      </c>
      <c r="P62" s="25" t="s">
        <v>248</v>
      </c>
      <c r="Q62" s="25">
        <v>2019</v>
      </c>
      <c r="R62" s="42" t="s">
        <v>284</v>
      </c>
      <c r="S62" s="42">
        <v>80</v>
      </c>
      <c r="T62" s="42">
        <v>54</v>
      </c>
      <c r="U62" s="32">
        <f t="shared" si="7"/>
        <v>4.5</v>
      </c>
      <c r="V62" s="32">
        <f t="shared" si="1"/>
        <v>0.67500000000000004</v>
      </c>
      <c r="W62" s="120"/>
      <c r="X62" s="120"/>
      <c r="Y62" s="129"/>
      <c r="Z62" s="129"/>
      <c r="AA62" s="129"/>
      <c r="AB62" s="132"/>
      <c r="AC62" s="132"/>
    </row>
    <row r="63" spans="1:31" ht="105" x14ac:dyDescent="0.25">
      <c r="A63" s="23" t="s">
        <v>187</v>
      </c>
      <c r="B63" s="76" t="s">
        <v>260</v>
      </c>
      <c r="C63" s="98" t="s">
        <v>189</v>
      </c>
      <c r="D63" s="117"/>
      <c r="E63" s="98" t="s">
        <v>190</v>
      </c>
      <c r="F63" s="120"/>
      <c r="G63" s="24" t="s">
        <v>191</v>
      </c>
      <c r="H63" s="24" t="s">
        <v>192</v>
      </c>
      <c r="I63" s="24" t="s">
        <v>191</v>
      </c>
      <c r="J63" s="25" t="s">
        <v>193</v>
      </c>
      <c r="K63" s="123" t="s">
        <v>282</v>
      </c>
      <c r="L63" s="38" t="s">
        <v>515</v>
      </c>
      <c r="M63" s="44" t="s">
        <v>87</v>
      </c>
      <c r="N63" s="44" t="s">
        <v>87</v>
      </c>
      <c r="O63" s="25" t="s">
        <v>208</v>
      </c>
      <c r="P63" s="25" t="s">
        <v>248</v>
      </c>
      <c r="Q63" s="25">
        <v>2019</v>
      </c>
      <c r="R63" s="42" t="s">
        <v>516</v>
      </c>
      <c r="S63" s="42">
        <v>170</v>
      </c>
      <c r="T63" s="42">
        <v>137</v>
      </c>
      <c r="U63" s="32">
        <f t="shared" si="7"/>
        <v>1.2454545454545454</v>
      </c>
      <c r="V63" s="32">
        <f t="shared" si="1"/>
        <v>0.80588235294117649</v>
      </c>
      <c r="W63" s="120"/>
      <c r="X63" s="120"/>
      <c r="Y63" s="129"/>
      <c r="Z63" s="129"/>
      <c r="AA63" s="129"/>
      <c r="AB63" s="132"/>
      <c r="AC63" s="132"/>
    </row>
    <row r="64" spans="1:31" ht="105" x14ac:dyDescent="0.25">
      <c r="A64" s="23" t="s">
        <v>187</v>
      </c>
      <c r="B64" s="76" t="s">
        <v>260</v>
      </c>
      <c r="C64" s="98" t="s">
        <v>189</v>
      </c>
      <c r="D64" s="116" t="s">
        <v>285</v>
      </c>
      <c r="E64" s="98" t="s">
        <v>190</v>
      </c>
      <c r="F64" s="119" t="s">
        <v>286</v>
      </c>
      <c r="G64" s="24" t="s">
        <v>191</v>
      </c>
      <c r="H64" s="24" t="s">
        <v>192</v>
      </c>
      <c r="I64" s="24" t="s">
        <v>191</v>
      </c>
      <c r="J64" s="25" t="s">
        <v>193</v>
      </c>
      <c r="K64" s="122" t="s">
        <v>282</v>
      </c>
      <c r="L64" s="38" t="s">
        <v>517</v>
      </c>
      <c r="M64" s="44" t="s">
        <v>518</v>
      </c>
      <c r="N64" s="44" t="s">
        <v>518</v>
      </c>
      <c r="O64" s="25" t="s">
        <v>208</v>
      </c>
      <c r="P64" s="25" t="s">
        <v>248</v>
      </c>
      <c r="Q64" s="25">
        <v>2019</v>
      </c>
      <c r="R64" s="42" t="s">
        <v>133</v>
      </c>
      <c r="S64" s="42" t="s">
        <v>133</v>
      </c>
      <c r="T64" s="42">
        <v>2</v>
      </c>
      <c r="U64" s="32">
        <f t="shared" si="7"/>
        <v>0.5</v>
      </c>
      <c r="V64" s="32">
        <f t="shared" si="1"/>
        <v>0.5</v>
      </c>
      <c r="W64" s="119" t="s">
        <v>212</v>
      </c>
      <c r="X64" s="119" t="s">
        <v>257</v>
      </c>
      <c r="Y64" s="128">
        <v>1732301.13</v>
      </c>
      <c r="Z64" s="128">
        <v>1063610.1299999999</v>
      </c>
      <c r="AA64" s="128">
        <v>261809.88</v>
      </c>
      <c r="AB64" s="131">
        <f>+AA64/Y64</f>
        <v>0.15113416222270779</v>
      </c>
      <c r="AC64" s="131">
        <f>+AA64/Z64</f>
        <v>0.24615211214658142</v>
      </c>
    </row>
    <row r="65" spans="1:29" ht="105" x14ac:dyDescent="0.25">
      <c r="A65" s="23" t="s">
        <v>187</v>
      </c>
      <c r="B65" s="76" t="s">
        <v>260</v>
      </c>
      <c r="C65" s="98" t="s">
        <v>189</v>
      </c>
      <c r="D65" s="125"/>
      <c r="E65" s="98" t="s">
        <v>190</v>
      </c>
      <c r="F65" s="126"/>
      <c r="G65" s="24" t="s">
        <v>191</v>
      </c>
      <c r="H65" s="24" t="s">
        <v>192</v>
      </c>
      <c r="I65" s="24" t="s">
        <v>191</v>
      </c>
      <c r="J65" s="25" t="s">
        <v>193</v>
      </c>
      <c r="K65" s="127"/>
      <c r="L65" s="38" t="s">
        <v>519</v>
      </c>
      <c r="M65" s="44" t="s">
        <v>520</v>
      </c>
      <c r="N65" s="44" t="s">
        <v>520</v>
      </c>
      <c r="O65" s="25" t="s">
        <v>208</v>
      </c>
      <c r="P65" s="25" t="s">
        <v>248</v>
      </c>
      <c r="Q65" s="25">
        <v>2019</v>
      </c>
      <c r="R65" s="42" t="s">
        <v>133</v>
      </c>
      <c r="S65" s="42" t="s">
        <v>133</v>
      </c>
      <c r="T65" s="42">
        <v>3</v>
      </c>
      <c r="U65" s="32">
        <f t="shared" si="7"/>
        <v>0.75</v>
      </c>
      <c r="V65" s="32">
        <f t="shared" si="1"/>
        <v>0.75</v>
      </c>
      <c r="W65" s="126"/>
      <c r="X65" s="126"/>
      <c r="Y65" s="129"/>
      <c r="Z65" s="129"/>
      <c r="AA65" s="129"/>
      <c r="AB65" s="132"/>
      <c r="AC65" s="132"/>
    </row>
    <row r="66" spans="1:29" ht="105" x14ac:dyDescent="0.25">
      <c r="A66" s="23" t="s">
        <v>187</v>
      </c>
      <c r="B66" s="76" t="s">
        <v>260</v>
      </c>
      <c r="C66" s="98" t="s">
        <v>189</v>
      </c>
      <c r="D66" s="125"/>
      <c r="E66" s="98" t="s">
        <v>190</v>
      </c>
      <c r="F66" s="126"/>
      <c r="G66" s="24" t="s">
        <v>191</v>
      </c>
      <c r="H66" s="24" t="s">
        <v>192</v>
      </c>
      <c r="I66" s="24" t="s">
        <v>191</v>
      </c>
      <c r="J66" s="25" t="s">
        <v>193</v>
      </c>
      <c r="K66" s="127"/>
      <c r="L66" s="38" t="s">
        <v>521</v>
      </c>
      <c r="M66" s="44" t="s">
        <v>124</v>
      </c>
      <c r="N66" s="44" t="s">
        <v>124</v>
      </c>
      <c r="O66" s="25" t="s">
        <v>208</v>
      </c>
      <c r="P66" s="25" t="s">
        <v>248</v>
      </c>
      <c r="Q66" s="25">
        <v>2019</v>
      </c>
      <c r="R66" s="42" t="s">
        <v>133</v>
      </c>
      <c r="S66" s="42" t="s">
        <v>133</v>
      </c>
      <c r="T66" s="42">
        <v>2</v>
      </c>
      <c r="U66" s="32"/>
      <c r="V66" s="32"/>
      <c r="W66" s="126"/>
      <c r="X66" s="126"/>
      <c r="Y66" s="129"/>
      <c r="Z66" s="129"/>
      <c r="AA66" s="129"/>
      <c r="AB66" s="132"/>
      <c r="AC66" s="132"/>
    </row>
    <row r="67" spans="1:29" ht="105" x14ac:dyDescent="0.25">
      <c r="A67" s="23" t="s">
        <v>187</v>
      </c>
      <c r="B67" s="76" t="s">
        <v>260</v>
      </c>
      <c r="C67" s="98" t="s">
        <v>189</v>
      </c>
      <c r="D67" s="125"/>
      <c r="E67" s="98" t="s">
        <v>190</v>
      </c>
      <c r="F67" s="126"/>
      <c r="G67" s="24" t="s">
        <v>191</v>
      </c>
      <c r="H67" s="24" t="s">
        <v>192</v>
      </c>
      <c r="I67" s="24" t="s">
        <v>191</v>
      </c>
      <c r="J67" s="25" t="s">
        <v>193</v>
      </c>
      <c r="K67" s="127"/>
      <c r="L67" s="38" t="s">
        <v>522</v>
      </c>
      <c r="M67" s="44" t="s">
        <v>523</v>
      </c>
      <c r="N67" s="44" t="s">
        <v>523</v>
      </c>
      <c r="O67" s="25" t="s">
        <v>208</v>
      </c>
      <c r="P67" s="25" t="s">
        <v>248</v>
      </c>
      <c r="Q67" s="25">
        <v>2019</v>
      </c>
      <c r="R67" s="81">
        <v>3</v>
      </c>
      <c r="S67" s="81">
        <v>3</v>
      </c>
      <c r="T67" s="42">
        <v>2</v>
      </c>
      <c r="U67" s="32">
        <f t="shared" si="7"/>
        <v>0.66666666666666663</v>
      </c>
      <c r="V67" s="32">
        <f t="shared" si="1"/>
        <v>0.66666666666666663</v>
      </c>
      <c r="W67" s="126"/>
      <c r="X67" s="126"/>
      <c r="Y67" s="129"/>
      <c r="Z67" s="129"/>
      <c r="AA67" s="129"/>
      <c r="AB67" s="132"/>
      <c r="AC67" s="132"/>
    </row>
    <row r="68" spans="1:29" ht="105" x14ac:dyDescent="0.25">
      <c r="A68" s="23" t="s">
        <v>187</v>
      </c>
      <c r="B68" s="76" t="s">
        <v>260</v>
      </c>
      <c r="C68" s="98" t="s">
        <v>189</v>
      </c>
      <c r="D68" s="116" t="s">
        <v>287</v>
      </c>
      <c r="E68" s="98" t="s">
        <v>190</v>
      </c>
      <c r="F68" s="119" t="s">
        <v>288</v>
      </c>
      <c r="G68" s="24" t="s">
        <v>191</v>
      </c>
      <c r="H68" s="24" t="s">
        <v>192</v>
      </c>
      <c r="I68" s="24" t="s">
        <v>191</v>
      </c>
      <c r="J68" s="25" t="s">
        <v>193</v>
      </c>
      <c r="K68" s="122" t="s">
        <v>282</v>
      </c>
      <c r="L68" s="38" t="s">
        <v>524</v>
      </c>
      <c r="M68" s="44" t="s">
        <v>122</v>
      </c>
      <c r="N68" s="44" t="s">
        <v>122</v>
      </c>
      <c r="O68" s="25" t="s">
        <v>208</v>
      </c>
      <c r="P68" s="25" t="s">
        <v>248</v>
      </c>
      <c r="Q68" s="25">
        <v>2019</v>
      </c>
      <c r="R68" s="47" t="s">
        <v>525</v>
      </c>
      <c r="S68" s="47" t="s">
        <v>525</v>
      </c>
      <c r="T68" s="47">
        <v>45</v>
      </c>
      <c r="U68" s="32">
        <f t="shared" si="7"/>
        <v>1.5</v>
      </c>
      <c r="V68" s="32">
        <f t="shared" si="1"/>
        <v>1.5</v>
      </c>
      <c r="W68" s="119" t="s">
        <v>212</v>
      </c>
      <c r="X68" s="119" t="s">
        <v>256</v>
      </c>
      <c r="Y68" s="128">
        <v>28147514.039999999</v>
      </c>
      <c r="Z68" s="128">
        <v>24170077.600000001</v>
      </c>
      <c r="AA68" s="128">
        <v>13672709.92</v>
      </c>
      <c r="AB68" s="131">
        <f>+AA68/Y68</f>
        <v>0.48575195310569602</v>
      </c>
      <c r="AC68" s="131">
        <f>+AA68/Z68</f>
        <v>0.56568746473532217</v>
      </c>
    </row>
    <row r="69" spans="1:29" ht="105" x14ac:dyDescent="0.25">
      <c r="A69" s="23" t="s">
        <v>187</v>
      </c>
      <c r="B69" s="76" t="s">
        <v>260</v>
      </c>
      <c r="C69" s="98" t="s">
        <v>189</v>
      </c>
      <c r="D69" s="125"/>
      <c r="E69" s="98" t="s">
        <v>190</v>
      </c>
      <c r="F69" s="126"/>
      <c r="G69" s="24" t="s">
        <v>191</v>
      </c>
      <c r="H69" s="24" t="s">
        <v>192</v>
      </c>
      <c r="I69" s="24" t="s">
        <v>191</v>
      </c>
      <c r="J69" s="25" t="s">
        <v>193</v>
      </c>
      <c r="K69" s="127"/>
      <c r="L69" s="38" t="s">
        <v>526</v>
      </c>
      <c r="M69" s="44" t="s">
        <v>122</v>
      </c>
      <c r="N69" s="44" t="s">
        <v>122</v>
      </c>
      <c r="O69" s="25" t="s">
        <v>208</v>
      </c>
      <c r="P69" s="25" t="s">
        <v>248</v>
      </c>
      <c r="Q69" s="25">
        <v>2019</v>
      </c>
      <c r="R69" s="47" t="s">
        <v>313</v>
      </c>
      <c r="S69" s="47" t="s">
        <v>313</v>
      </c>
      <c r="T69" s="47">
        <v>7</v>
      </c>
      <c r="U69" s="32">
        <f t="shared" si="7"/>
        <v>0.35</v>
      </c>
      <c r="V69" s="32">
        <f t="shared" si="1"/>
        <v>0.35</v>
      </c>
      <c r="W69" s="126"/>
      <c r="X69" s="126"/>
      <c r="Y69" s="129"/>
      <c r="Z69" s="129"/>
      <c r="AA69" s="129"/>
      <c r="AB69" s="132"/>
      <c r="AC69" s="132"/>
    </row>
    <row r="70" spans="1:29" ht="105" x14ac:dyDescent="0.25">
      <c r="A70" s="23" t="s">
        <v>187</v>
      </c>
      <c r="B70" s="76" t="s">
        <v>260</v>
      </c>
      <c r="C70" s="98" t="s">
        <v>189</v>
      </c>
      <c r="D70" s="125"/>
      <c r="E70" s="98" t="s">
        <v>190</v>
      </c>
      <c r="F70" s="126"/>
      <c r="G70" s="24" t="s">
        <v>191</v>
      </c>
      <c r="H70" s="24" t="s">
        <v>192</v>
      </c>
      <c r="I70" s="24" t="s">
        <v>191</v>
      </c>
      <c r="J70" s="25" t="s">
        <v>193</v>
      </c>
      <c r="K70" s="127"/>
      <c r="L70" s="38" t="s">
        <v>527</v>
      </c>
      <c r="M70" s="44" t="s">
        <v>122</v>
      </c>
      <c r="N70" s="44" t="s">
        <v>122</v>
      </c>
      <c r="O70" s="25" t="s">
        <v>208</v>
      </c>
      <c r="P70" s="25" t="s">
        <v>248</v>
      </c>
      <c r="Q70" s="25">
        <v>2019</v>
      </c>
      <c r="R70" s="47" t="s">
        <v>283</v>
      </c>
      <c r="S70" s="47" t="s">
        <v>283</v>
      </c>
      <c r="T70" s="47">
        <v>0</v>
      </c>
      <c r="U70" s="32">
        <f t="shared" si="7"/>
        <v>0</v>
      </c>
      <c r="V70" s="32">
        <f t="shared" si="1"/>
        <v>0</v>
      </c>
      <c r="W70" s="126"/>
      <c r="X70" s="126"/>
      <c r="Y70" s="129"/>
      <c r="Z70" s="129"/>
      <c r="AA70" s="129"/>
      <c r="AB70" s="132"/>
      <c r="AC70" s="132"/>
    </row>
    <row r="71" spans="1:29" ht="105" x14ac:dyDescent="0.25">
      <c r="A71" s="23" t="s">
        <v>187</v>
      </c>
      <c r="B71" s="76" t="s">
        <v>260</v>
      </c>
      <c r="C71" s="98" t="s">
        <v>189</v>
      </c>
      <c r="D71" s="125"/>
      <c r="E71" s="98" t="s">
        <v>190</v>
      </c>
      <c r="F71" s="126"/>
      <c r="G71" s="24" t="s">
        <v>191</v>
      </c>
      <c r="H71" s="24" t="s">
        <v>192</v>
      </c>
      <c r="I71" s="24" t="s">
        <v>191</v>
      </c>
      <c r="J71" s="25" t="s">
        <v>193</v>
      </c>
      <c r="K71" s="127"/>
      <c r="L71" s="38" t="s">
        <v>528</v>
      </c>
      <c r="M71" s="44" t="s">
        <v>77</v>
      </c>
      <c r="N71" s="44" t="s">
        <v>77</v>
      </c>
      <c r="O71" s="25" t="s">
        <v>208</v>
      </c>
      <c r="P71" s="25" t="s">
        <v>248</v>
      </c>
      <c r="Q71" s="25">
        <v>2019</v>
      </c>
      <c r="R71" s="47" t="s">
        <v>283</v>
      </c>
      <c r="S71" s="47" t="s">
        <v>283</v>
      </c>
      <c r="T71" s="47">
        <v>9</v>
      </c>
      <c r="U71" s="32">
        <f t="shared" si="7"/>
        <v>0.9</v>
      </c>
      <c r="V71" s="32">
        <f t="shared" si="1"/>
        <v>0.9</v>
      </c>
      <c r="W71" s="126"/>
      <c r="X71" s="126"/>
      <c r="Y71" s="129"/>
      <c r="Z71" s="129"/>
      <c r="AA71" s="129"/>
      <c r="AB71" s="132"/>
      <c r="AC71" s="132"/>
    </row>
    <row r="72" spans="1:29" ht="105" x14ac:dyDescent="0.25">
      <c r="A72" s="23" t="s">
        <v>187</v>
      </c>
      <c r="B72" s="76" t="s">
        <v>260</v>
      </c>
      <c r="C72" s="98" t="s">
        <v>189</v>
      </c>
      <c r="D72" s="125"/>
      <c r="E72" s="98" t="s">
        <v>190</v>
      </c>
      <c r="F72" s="126"/>
      <c r="G72" s="24" t="s">
        <v>191</v>
      </c>
      <c r="H72" s="24" t="s">
        <v>192</v>
      </c>
      <c r="I72" s="24" t="s">
        <v>191</v>
      </c>
      <c r="J72" s="25" t="s">
        <v>193</v>
      </c>
      <c r="K72" s="127"/>
      <c r="L72" s="38" t="s">
        <v>529</v>
      </c>
      <c r="M72" s="44" t="s">
        <v>530</v>
      </c>
      <c r="N72" s="44" t="s">
        <v>530</v>
      </c>
      <c r="O72" s="25" t="s">
        <v>208</v>
      </c>
      <c r="P72" s="25" t="s">
        <v>248</v>
      </c>
      <c r="Q72" s="25">
        <v>2019</v>
      </c>
      <c r="R72" s="47" t="s">
        <v>313</v>
      </c>
      <c r="S72" s="47">
        <v>85</v>
      </c>
      <c r="T72" s="47">
        <v>70</v>
      </c>
      <c r="U72" s="32">
        <f t="shared" si="7"/>
        <v>3.5</v>
      </c>
      <c r="V72" s="32">
        <f t="shared" si="1"/>
        <v>0.82352941176470584</v>
      </c>
      <c r="W72" s="126"/>
      <c r="X72" s="126"/>
      <c r="Y72" s="129"/>
      <c r="Z72" s="129"/>
      <c r="AA72" s="129"/>
      <c r="AB72" s="132"/>
      <c r="AC72" s="132"/>
    </row>
    <row r="73" spans="1:29" ht="105" x14ac:dyDescent="0.25">
      <c r="A73" s="23" t="s">
        <v>187</v>
      </c>
      <c r="B73" s="76" t="s">
        <v>260</v>
      </c>
      <c r="C73" s="98" t="s">
        <v>189</v>
      </c>
      <c r="D73" s="125"/>
      <c r="E73" s="98" t="s">
        <v>190</v>
      </c>
      <c r="F73" s="126"/>
      <c r="G73" s="24" t="s">
        <v>191</v>
      </c>
      <c r="H73" s="24" t="s">
        <v>192</v>
      </c>
      <c r="I73" s="24" t="s">
        <v>191</v>
      </c>
      <c r="J73" s="25" t="s">
        <v>193</v>
      </c>
      <c r="K73" s="127"/>
      <c r="L73" s="38" t="s">
        <v>531</v>
      </c>
      <c r="M73" s="44" t="s">
        <v>532</v>
      </c>
      <c r="N73" s="44" t="s">
        <v>532</v>
      </c>
      <c r="O73" s="25" t="s">
        <v>208</v>
      </c>
      <c r="P73" s="25" t="s">
        <v>248</v>
      </c>
      <c r="Q73" s="25">
        <v>2019</v>
      </c>
      <c r="R73" s="47" t="s">
        <v>277</v>
      </c>
      <c r="S73" s="47" t="s">
        <v>277</v>
      </c>
      <c r="T73" s="47">
        <v>5</v>
      </c>
      <c r="U73" s="32">
        <f t="shared" si="7"/>
        <v>0.625</v>
      </c>
      <c r="V73" s="32">
        <f t="shared" si="1"/>
        <v>0.625</v>
      </c>
      <c r="W73" s="126"/>
      <c r="X73" s="126"/>
      <c r="Y73" s="129"/>
      <c r="Z73" s="129"/>
      <c r="AA73" s="129"/>
      <c r="AB73" s="132"/>
      <c r="AC73" s="132"/>
    </row>
    <row r="74" spans="1:29" ht="120" x14ac:dyDescent="0.25">
      <c r="A74" s="23" t="s">
        <v>187</v>
      </c>
      <c r="B74" s="76" t="s">
        <v>260</v>
      </c>
      <c r="C74" s="98" t="s">
        <v>189</v>
      </c>
      <c r="D74" s="125"/>
      <c r="E74" s="98" t="s">
        <v>190</v>
      </c>
      <c r="F74" s="126"/>
      <c r="G74" s="24" t="s">
        <v>191</v>
      </c>
      <c r="H74" s="24" t="s">
        <v>192</v>
      </c>
      <c r="I74" s="24" t="s">
        <v>191</v>
      </c>
      <c r="J74" s="25" t="s">
        <v>193</v>
      </c>
      <c r="K74" s="127"/>
      <c r="L74" s="38" t="s">
        <v>533</v>
      </c>
      <c r="M74" s="44" t="s">
        <v>78</v>
      </c>
      <c r="N74" s="44" t="s">
        <v>78</v>
      </c>
      <c r="O74" s="25" t="s">
        <v>208</v>
      </c>
      <c r="P74" s="25" t="s">
        <v>248</v>
      </c>
      <c r="Q74" s="25">
        <v>2019</v>
      </c>
      <c r="R74" s="47" t="s">
        <v>534</v>
      </c>
      <c r="S74" s="47" t="s">
        <v>534</v>
      </c>
      <c r="T74" s="47">
        <v>1476</v>
      </c>
      <c r="U74" s="32">
        <f t="shared" si="7"/>
        <v>0.57656249999999998</v>
      </c>
      <c r="V74" s="32">
        <f t="shared" si="1"/>
        <v>0.57656249999999998</v>
      </c>
      <c r="W74" s="126"/>
      <c r="X74" s="126"/>
      <c r="Y74" s="129"/>
      <c r="Z74" s="129"/>
      <c r="AA74" s="129"/>
      <c r="AB74" s="132"/>
      <c r="AC74" s="132"/>
    </row>
    <row r="75" spans="1:29" ht="105" x14ac:dyDescent="0.25">
      <c r="A75" s="23" t="s">
        <v>187</v>
      </c>
      <c r="B75" s="76" t="s">
        <v>260</v>
      </c>
      <c r="C75" s="98" t="s">
        <v>189</v>
      </c>
      <c r="D75" s="125"/>
      <c r="E75" s="98" t="s">
        <v>190</v>
      </c>
      <c r="F75" s="126"/>
      <c r="G75" s="24" t="s">
        <v>191</v>
      </c>
      <c r="H75" s="24" t="s">
        <v>192</v>
      </c>
      <c r="I75" s="24" t="s">
        <v>191</v>
      </c>
      <c r="J75" s="25" t="s">
        <v>193</v>
      </c>
      <c r="K75" s="127"/>
      <c r="L75" s="38" t="s">
        <v>535</v>
      </c>
      <c r="M75" s="44" t="s">
        <v>536</v>
      </c>
      <c r="N75" s="44" t="s">
        <v>536</v>
      </c>
      <c r="O75" s="25" t="s">
        <v>208</v>
      </c>
      <c r="P75" s="25" t="s">
        <v>248</v>
      </c>
      <c r="Q75" s="25">
        <v>2019</v>
      </c>
      <c r="R75" s="47" t="s">
        <v>130</v>
      </c>
      <c r="S75" s="47" t="s">
        <v>130</v>
      </c>
      <c r="T75" s="47">
        <v>0</v>
      </c>
      <c r="U75" s="32">
        <f t="shared" si="7"/>
        <v>0</v>
      </c>
      <c r="V75" s="32">
        <f t="shared" si="1"/>
        <v>0</v>
      </c>
      <c r="W75" s="126"/>
      <c r="X75" s="126"/>
      <c r="Y75" s="129"/>
      <c r="Z75" s="129"/>
      <c r="AA75" s="129"/>
      <c r="AB75" s="132"/>
      <c r="AC75" s="132"/>
    </row>
    <row r="76" spans="1:29" ht="105" x14ac:dyDescent="0.25">
      <c r="A76" s="23" t="s">
        <v>187</v>
      </c>
      <c r="B76" s="76" t="s">
        <v>260</v>
      </c>
      <c r="C76" s="98" t="s">
        <v>189</v>
      </c>
      <c r="D76" s="125"/>
      <c r="E76" s="98" t="s">
        <v>190</v>
      </c>
      <c r="F76" s="126"/>
      <c r="G76" s="24" t="s">
        <v>191</v>
      </c>
      <c r="H76" s="24" t="s">
        <v>192</v>
      </c>
      <c r="I76" s="24" t="s">
        <v>191</v>
      </c>
      <c r="J76" s="25" t="s">
        <v>193</v>
      </c>
      <c r="K76" s="127"/>
      <c r="L76" s="38" t="s">
        <v>537</v>
      </c>
      <c r="M76" s="44" t="s">
        <v>538</v>
      </c>
      <c r="N76" s="44" t="s">
        <v>538</v>
      </c>
      <c r="O76" s="25" t="s">
        <v>208</v>
      </c>
      <c r="P76" s="25" t="s">
        <v>248</v>
      </c>
      <c r="Q76" s="25">
        <v>2019</v>
      </c>
      <c r="R76" s="47" t="s">
        <v>539</v>
      </c>
      <c r="S76" s="47" t="s">
        <v>539</v>
      </c>
      <c r="T76" s="47">
        <v>210692</v>
      </c>
      <c r="U76" s="32">
        <f t="shared" si="7"/>
        <v>8.4276800000000005</v>
      </c>
      <c r="V76" s="32">
        <f t="shared" si="1"/>
        <v>8.4276800000000005</v>
      </c>
      <c r="W76" s="126"/>
      <c r="X76" s="126"/>
      <c r="Y76" s="129"/>
      <c r="Z76" s="129"/>
      <c r="AA76" s="129"/>
      <c r="AB76" s="132"/>
      <c r="AC76" s="132"/>
    </row>
    <row r="77" spans="1:29" ht="150" x14ac:dyDescent="0.25">
      <c r="A77" s="23" t="s">
        <v>187</v>
      </c>
      <c r="B77" s="76" t="s">
        <v>260</v>
      </c>
      <c r="C77" s="98" t="s">
        <v>189</v>
      </c>
      <c r="D77" s="125"/>
      <c r="E77" s="98" t="s">
        <v>190</v>
      </c>
      <c r="F77" s="126"/>
      <c r="G77" s="24" t="s">
        <v>191</v>
      </c>
      <c r="H77" s="24" t="s">
        <v>192</v>
      </c>
      <c r="I77" s="24" t="s">
        <v>191</v>
      </c>
      <c r="J77" s="25" t="s">
        <v>193</v>
      </c>
      <c r="K77" s="127"/>
      <c r="L77" s="38" t="s">
        <v>540</v>
      </c>
      <c r="M77" s="44" t="s">
        <v>78</v>
      </c>
      <c r="N77" s="44" t="s">
        <v>78</v>
      </c>
      <c r="O77" s="25" t="s">
        <v>208</v>
      </c>
      <c r="P77" s="25" t="s">
        <v>248</v>
      </c>
      <c r="Q77" s="25">
        <v>2019</v>
      </c>
      <c r="R77" s="47" t="s">
        <v>284</v>
      </c>
      <c r="S77" s="47" t="s">
        <v>284</v>
      </c>
      <c r="T77" s="47">
        <v>189</v>
      </c>
      <c r="U77" s="32">
        <f t="shared" si="7"/>
        <v>15.75</v>
      </c>
      <c r="V77" s="32">
        <f t="shared" si="1"/>
        <v>15.75</v>
      </c>
      <c r="W77" s="126"/>
      <c r="X77" s="126"/>
      <c r="Y77" s="129"/>
      <c r="Z77" s="129"/>
      <c r="AA77" s="129"/>
      <c r="AB77" s="132"/>
      <c r="AC77" s="132"/>
    </row>
    <row r="78" spans="1:29" ht="56.25" customHeight="1" x14ac:dyDescent="0.25">
      <c r="A78" s="23" t="s">
        <v>187</v>
      </c>
      <c r="B78" s="76" t="s">
        <v>260</v>
      </c>
      <c r="C78" s="98" t="s">
        <v>189</v>
      </c>
      <c r="D78" s="116" t="s">
        <v>289</v>
      </c>
      <c r="E78" s="98" t="s">
        <v>190</v>
      </c>
      <c r="F78" s="119" t="s">
        <v>290</v>
      </c>
      <c r="G78" s="24" t="s">
        <v>191</v>
      </c>
      <c r="H78" s="24" t="s">
        <v>192</v>
      </c>
      <c r="I78" s="24" t="s">
        <v>191</v>
      </c>
      <c r="J78" s="25" t="s">
        <v>193</v>
      </c>
      <c r="K78" s="122" t="s">
        <v>282</v>
      </c>
      <c r="L78" s="38" t="s">
        <v>541</v>
      </c>
      <c r="M78" s="27" t="s">
        <v>123</v>
      </c>
      <c r="N78" s="44" t="s">
        <v>542</v>
      </c>
      <c r="O78" s="25" t="s">
        <v>208</v>
      </c>
      <c r="P78" s="25" t="s">
        <v>248</v>
      </c>
      <c r="Q78" s="25">
        <v>2019</v>
      </c>
      <c r="R78" s="47">
        <v>192</v>
      </c>
      <c r="S78" s="47">
        <v>192</v>
      </c>
      <c r="T78" s="47">
        <v>192</v>
      </c>
      <c r="U78" s="32">
        <f t="shared" si="7"/>
        <v>1</v>
      </c>
      <c r="V78" s="32">
        <f t="shared" si="1"/>
        <v>1</v>
      </c>
      <c r="W78" s="119" t="s">
        <v>291</v>
      </c>
      <c r="X78" s="119" t="s">
        <v>256</v>
      </c>
      <c r="Y78" s="128"/>
      <c r="Z78" s="128">
        <v>0</v>
      </c>
      <c r="AA78" s="128"/>
      <c r="AB78" s="131"/>
      <c r="AC78" s="131"/>
    </row>
    <row r="79" spans="1:29" ht="105" x14ac:dyDescent="0.25">
      <c r="A79" s="23" t="s">
        <v>187</v>
      </c>
      <c r="B79" s="76" t="s">
        <v>260</v>
      </c>
      <c r="C79" s="98" t="s">
        <v>189</v>
      </c>
      <c r="D79" s="125"/>
      <c r="E79" s="98" t="s">
        <v>190</v>
      </c>
      <c r="F79" s="126"/>
      <c r="G79" s="24" t="s">
        <v>191</v>
      </c>
      <c r="H79" s="24" t="s">
        <v>192</v>
      </c>
      <c r="I79" s="24" t="s">
        <v>191</v>
      </c>
      <c r="J79" s="25" t="s">
        <v>193</v>
      </c>
      <c r="K79" s="127"/>
      <c r="L79" s="38" t="s">
        <v>543</v>
      </c>
      <c r="M79" s="27" t="s">
        <v>112</v>
      </c>
      <c r="N79" s="44" t="s">
        <v>112</v>
      </c>
      <c r="O79" s="25" t="s">
        <v>208</v>
      </c>
      <c r="P79" s="25" t="s">
        <v>248</v>
      </c>
      <c r="Q79" s="25">
        <v>2019</v>
      </c>
      <c r="R79" s="47">
        <v>12</v>
      </c>
      <c r="S79" s="47">
        <v>12</v>
      </c>
      <c r="T79" s="47">
        <v>9</v>
      </c>
      <c r="U79" s="32">
        <f t="shared" si="7"/>
        <v>0.75</v>
      </c>
      <c r="V79" s="32">
        <f t="shared" si="1"/>
        <v>0.75</v>
      </c>
      <c r="W79" s="126"/>
      <c r="X79" s="126"/>
      <c r="Y79" s="129"/>
      <c r="Z79" s="129"/>
      <c r="AA79" s="129"/>
      <c r="AB79" s="132"/>
      <c r="AC79" s="132"/>
    </row>
    <row r="80" spans="1:29" ht="105" x14ac:dyDescent="0.25">
      <c r="A80" s="23" t="s">
        <v>187</v>
      </c>
      <c r="B80" s="76" t="s">
        <v>260</v>
      </c>
      <c r="C80" s="98" t="s">
        <v>189</v>
      </c>
      <c r="D80" s="116" t="s">
        <v>292</v>
      </c>
      <c r="E80" s="98" t="s">
        <v>190</v>
      </c>
      <c r="F80" s="119" t="s">
        <v>293</v>
      </c>
      <c r="G80" s="24" t="s">
        <v>191</v>
      </c>
      <c r="H80" s="24" t="s">
        <v>192</v>
      </c>
      <c r="I80" s="24" t="s">
        <v>191</v>
      </c>
      <c r="J80" s="25" t="s">
        <v>193</v>
      </c>
      <c r="K80" s="122" t="s">
        <v>282</v>
      </c>
      <c r="L80" s="38" t="s">
        <v>138</v>
      </c>
      <c r="M80" s="44" t="s">
        <v>139</v>
      </c>
      <c r="N80" s="44" t="s">
        <v>139</v>
      </c>
      <c r="O80" s="25" t="s">
        <v>208</v>
      </c>
      <c r="P80" s="25" t="s">
        <v>75</v>
      </c>
      <c r="Q80" s="25">
        <v>2019</v>
      </c>
      <c r="R80" s="47" t="s">
        <v>137</v>
      </c>
      <c r="S80" s="47" t="s">
        <v>137</v>
      </c>
      <c r="T80" s="48">
        <v>1</v>
      </c>
      <c r="U80" s="32">
        <f t="shared" si="7"/>
        <v>1</v>
      </c>
      <c r="V80" s="32">
        <f t="shared" si="1"/>
        <v>1</v>
      </c>
      <c r="W80" s="119" t="s">
        <v>212</v>
      </c>
      <c r="X80" s="119" t="s">
        <v>270</v>
      </c>
      <c r="Y80" s="128">
        <v>1246446</v>
      </c>
      <c r="Z80" s="128">
        <v>1797884.91</v>
      </c>
      <c r="AA80" s="128">
        <v>1188395.27</v>
      </c>
      <c r="AB80" s="131">
        <f>+AA80/Y80</f>
        <v>0.95342699964539179</v>
      </c>
      <c r="AC80" s="131">
        <f>+AA80/Z80</f>
        <v>0.66099629814457928</v>
      </c>
    </row>
    <row r="81" spans="1:29" ht="105" x14ac:dyDescent="0.25">
      <c r="A81" s="23" t="s">
        <v>187</v>
      </c>
      <c r="B81" s="76" t="s">
        <v>260</v>
      </c>
      <c r="C81" s="98" t="s">
        <v>189</v>
      </c>
      <c r="D81" s="125"/>
      <c r="E81" s="98" t="s">
        <v>190</v>
      </c>
      <c r="F81" s="126"/>
      <c r="G81" s="24" t="s">
        <v>191</v>
      </c>
      <c r="H81" s="24" t="s">
        <v>192</v>
      </c>
      <c r="I81" s="24" t="s">
        <v>191</v>
      </c>
      <c r="J81" s="25" t="s">
        <v>193</v>
      </c>
      <c r="K81" s="127"/>
      <c r="L81" s="38" t="s">
        <v>544</v>
      </c>
      <c r="M81" s="44" t="s">
        <v>545</v>
      </c>
      <c r="N81" s="44" t="s">
        <v>545</v>
      </c>
      <c r="O81" s="25" t="s">
        <v>208</v>
      </c>
      <c r="P81" s="25" t="s">
        <v>75</v>
      </c>
      <c r="Q81" s="25">
        <v>2019</v>
      </c>
      <c r="R81" s="47" t="s">
        <v>133</v>
      </c>
      <c r="S81" s="47" t="s">
        <v>133</v>
      </c>
      <c r="T81" s="48">
        <v>4</v>
      </c>
      <c r="U81" s="32">
        <f t="shared" si="7"/>
        <v>1</v>
      </c>
      <c r="V81" s="32">
        <f t="shared" si="1"/>
        <v>1</v>
      </c>
      <c r="W81" s="126"/>
      <c r="X81" s="126"/>
      <c r="Y81" s="129"/>
      <c r="Z81" s="129"/>
      <c r="AA81" s="129"/>
      <c r="AB81" s="132"/>
      <c r="AC81" s="132"/>
    </row>
    <row r="82" spans="1:29" ht="78.75" customHeight="1" x14ac:dyDescent="0.25">
      <c r="A82" s="23" t="s">
        <v>187</v>
      </c>
      <c r="B82" s="76" t="s">
        <v>260</v>
      </c>
      <c r="C82" s="98" t="s">
        <v>189</v>
      </c>
      <c r="D82" s="117"/>
      <c r="E82" s="98" t="s">
        <v>190</v>
      </c>
      <c r="F82" s="120"/>
      <c r="G82" s="24" t="s">
        <v>191</v>
      </c>
      <c r="H82" s="24" t="s">
        <v>192</v>
      </c>
      <c r="I82" s="24" t="s">
        <v>191</v>
      </c>
      <c r="J82" s="25" t="s">
        <v>193</v>
      </c>
      <c r="K82" s="123"/>
      <c r="L82" s="38" t="s">
        <v>546</v>
      </c>
      <c r="M82" s="44" t="s">
        <v>547</v>
      </c>
      <c r="N82" s="44" t="s">
        <v>547</v>
      </c>
      <c r="O82" s="25" t="s">
        <v>208</v>
      </c>
      <c r="P82" s="25" t="s">
        <v>75</v>
      </c>
      <c r="Q82" s="25">
        <v>2019</v>
      </c>
      <c r="R82" s="47" t="s">
        <v>133</v>
      </c>
      <c r="S82" s="47" t="s">
        <v>133</v>
      </c>
      <c r="T82" s="47">
        <v>3</v>
      </c>
      <c r="U82" s="32">
        <f t="shared" si="7"/>
        <v>0.75</v>
      </c>
      <c r="V82" s="32">
        <f t="shared" si="1"/>
        <v>0.75</v>
      </c>
      <c r="W82" s="120"/>
      <c r="X82" s="120"/>
      <c r="Y82" s="129"/>
      <c r="Z82" s="129"/>
      <c r="AA82" s="129"/>
      <c r="AB82" s="132"/>
      <c r="AC82" s="132"/>
    </row>
    <row r="83" spans="1:29" ht="105" x14ac:dyDescent="0.25">
      <c r="A83" s="23" t="s">
        <v>187</v>
      </c>
      <c r="B83" s="76" t="s">
        <v>260</v>
      </c>
      <c r="C83" s="98" t="s">
        <v>189</v>
      </c>
      <c r="D83" s="116" t="s">
        <v>294</v>
      </c>
      <c r="E83" s="98" t="s">
        <v>190</v>
      </c>
      <c r="F83" s="119" t="s">
        <v>295</v>
      </c>
      <c r="G83" s="24" t="s">
        <v>191</v>
      </c>
      <c r="H83" s="24" t="s">
        <v>192</v>
      </c>
      <c r="I83" s="24" t="s">
        <v>191</v>
      </c>
      <c r="J83" s="25" t="s">
        <v>193</v>
      </c>
      <c r="K83" s="122" t="s">
        <v>296</v>
      </c>
      <c r="L83" s="38" t="s">
        <v>548</v>
      </c>
      <c r="M83" s="44" t="s">
        <v>549</v>
      </c>
      <c r="N83" s="44" t="s">
        <v>549</v>
      </c>
      <c r="O83" s="25" t="s">
        <v>208</v>
      </c>
      <c r="P83" s="25" t="s">
        <v>248</v>
      </c>
      <c r="Q83" s="25">
        <v>2019</v>
      </c>
      <c r="R83" s="47" t="s">
        <v>329</v>
      </c>
      <c r="S83" s="47" t="s">
        <v>329</v>
      </c>
      <c r="T83" s="47">
        <v>7</v>
      </c>
      <c r="U83" s="32">
        <f t="shared" si="7"/>
        <v>1</v>
      </c>
      <c r="V83" s="32">
        <f t="shared" si="1"/>
        <v>1</v>
      </c>
      <c r="W83" s="119" t="s">
        <v>297</v>
      </c>
      <c r="X83" s="119" t="s">
        <v>298</v>
      </c>
      <c r="Y83" s="128">
        <v>11435104.880000001</v>
      </c>
      <c r="Z83" s="128">
        <v>11304961.58</v>
      </c>
      <c r="AA83" s="128">
        <v>6800122.75</v>
      </c>
      <c r="AB83" s="131">
        <f>+AA83/Y83</f>
        <v>0.5946707810169205</v>
      </c>
      <c r="AC83" s="131">
        <f>+AA83/Z83</f>
        <v>0.60151666167803108</v>
      </c>
    </row>
    <row r="84" spans="1:29" ht="105" x14ac:dyDescent="0.25">
      <c r="A84" s="23" t="s">
        <v>187</v>
      </c>
      <c r="B84" s="76" t="s">
        <v>260</v>
      </c>
      <c r="C84" s="98" t="s">
        <v>189</v>
      </c>
      <c r="D84" s="125"/>
      <c r="E84" s="98" t="s">
        <v>190</v>
      </c>
      <c r="F84" s="126"/>
      <c r="G84" s="24" t="s">
        <v>191</v>
      </c>
      <c r="H84" s="24" t="s">
        <v>192</v>
      </c>
      <c r="I84" s="24" t="s">
        <v>191</v>
      </c>
      <c r="J84" s="25" t="s">
        <v>193</v>
      </c>
      <c r="K84" s="127"/>
      <c r="L84" s="38" t="s">
        <v>550</v>
      </c>
      <c r="M84" s="44" t="s">
        <v>551</v>
      </c>
      <c r="N84" s="44" t="s">
        <v>551</v>
      </c>
      <c r="O84" s="25" t="s">
        <v>208</v>
      </c>
      <c r="P84" s="25" t="s">
        <v>248</v>
      </c>
      <c r="Q84" s="25">
        <v>2019</v>
      </c>
      <c r="R84" s="47" t="s">
        <v>133</v>
      </c>
      <c r="S84" s="47" t="s">
        <v>133</v>
      </c>
      <c r="T84" s="47">
        <v>3</v>
      </c>
      <c r="U84" s="32">
        <f t="shared" si="7"/>
        <v>0.75</v>
      </c>
      <c r="V84" s="32">
        <f t="shared" si="1"/>
        <v>0.75</v>
      </c>
      <c r="W84" s="126"/>
      <c r="X84" s="126"/>
      <c r="Y84" s="129"/>
      <c r="Z84" s="129"/>
      <c r="AA84" s="129"/>
      <c r="AB84" s="132"/>
      <c r="AC84" s="132"/>
    </row>
    <row r="85" spans="1:29" ht="105" x14ac:dyDescent="0.25">
      <c r="A85" s="23" t="s">
        <v>187</v>
      </c>
      <c r="B85" s="76" t="s">
        <v>260</v>
      </c>
      <c r="C85" s="98" t="s">
        <v>189</v>
      </c>
      <c r="D85" s="125"/>
      <c r="E85" s="98" t="s">
        <v>190</v>
      </c>
      <c r="F85" s="126"/>
      <c r="G85" s="24" t="s">
        <v>191</v>
      </c>
      <c r="H85" s="24" t="s">
        <v>192</v>
      </c>
      <c r="I85" s="24" t="s">
        <v>191</v>
      </c>
      <c r="J85" s="25" t="s">
        <v>193</v>
      </c>
      <c r="K85" s="127"/>
      <c r="L85" s="38" t="s">
        <v>552</v>
      </c>
      <c r="M85" s="44" t="s">
        <v>553</v>
      </c>
      <c r="N85" s="44" t="s">
        <v>553</v>
      </c>
      <c r="O85" s="25" t="s">
        <v>208</v>
      </c>
      <c r="P85" s="25" t="s">
        <v>248</v>
      </c>
      <c r="Q85" s="25">
        <v>2019</v>
      </c>
      <c r="R85" s="47" t="s">
        <v>133</v>
      </c>
      <c r="S85" s="47" t="s">
        <v>133</v>
      </c>
      <c r="T85" s="47">
        <v>8</v>
      </c>
      <c r="U85" s="32">
        <f t="shared" si="7"/>
        <v>2</v>
      </c>
      <c r="V85" s="32">
        <f t="shared" si="1"/>
        <v>2</v>
      </c>
      <c r="W85" s="126"/>
      <c r="X85" s="126"/>
      <c r="Y85" s="129"/>
      <c r="Z85" s="129"/>
      <c r="AA85" s="129"/>
      <c r="AB85" s="132"/>
      <c r="AC85" s="132"/>
    </row>
    <row r="86" spans="1:29" ht="105" x14ac:dyDescent="0.25">
      <c r="A86" s="23" t="s">
        <v>187</v>
      </c>
      <c r="B86" s="76" t="s">
        <v>260</v>
      </c>
      <c r="C86" s="98" t="s">
        <v>189</v>
      </c>
      <c r="D86" s="125"/>
      <c r="E86" s="98" t="s">
        <v>190</v>
      </c>
      <c r="F86" s="126"/>
      <c r="G86" s="24" t="s">
        <v>191</v>
      </c>
      <c r="H86" s="24" t="s">
        <v>192</v>
      </c>
      <c r="I86" s="24" t="s">
        <v>191</v>
      </c>
      <c r="J86" s="25" t="s">
        <v>193</v>
      </c>
      <c r="K86" s="127"/>
      <c r="L86" s="38" t="s">
        <v>554</v>
      </c>
      <c r="M86" s="44" t="s">
        <v>549</v>
      </c>
      <c r="N86" s="44" t="s">
        <v>549</v>
      </c>
      <c r="O86" s="25" t="s">
        <v>208</v>
      </c>
      <c r="P86" s="25" t="s">
        <v>248</v>
      </c>
      <c r="Q86" s="25">
        <v>2019</v>
      </c>
      <c r="R86" s="47" t="s">
        <v>555</v>
      </c>
      <c r="S86" s="47" t="s">
        <v>555</v>
      </c>
      <c r="T86" s="47">
        <v>1</v>
      </c>
      <c r="U86" s="32">
        <f t="shared" si="7"/>
        <v>0.16666666666666666</v>
      </c>
      <c r="V86" s="32">
        <f t="shared" si="1"/>
        <v>0.16666666666666666</v>
      </c>
      <c r="W86" s="126"/>
      <c r="X86" s="126"/>
      <c r="Y86" s="129"/>
      <c r="Z86" s="129"/>
      <c r="AA86" s="129"/>
      <c r="AB86" s="132"/>
      <c r="AC86" s="132"/>
    </row>
    <row r="87" spans="1:29" ht="105" x14ac:dyDescent="0.25">
      <c r="A87" s="23" t="s">
        <v>187</v>
      </c>
      <c r="B87" s="76" t="s">
        <v>260</v>
      </c>
      <c r="C87" s="98" t="s">
        <v>189</v>
      </c>
      <c r="D87" s="125"/>
      <c r="E87" s="98" t="s">
        <v>190</v>
      </c>
      <c r="F87" s="126"/>
      <c r="G87" s="24" t="s">
        <v>191</v>
      </c>
      <c r="H87" s="24" t="s">
        <v>192</v>
      </c>
      <c r="I87" s="24" t="s">
        <v>191</v>
      </c>
      <c r="J87" s="25" t="s">
        <v>193</v>
      </c>
      <c r="K87" s="127"/>
      <c r="L87" s="38" t="s">
        <v>556</v>
      </c>
      <c r="M87" s="44" t="s">
        <v>557</v>
      </c>
      <c r="N87" s="44" t="s">
        <v>557</v>
      </c>
      <c r="O87" s="25" t="s">
        <v>208</v>
      </c>
      <c r="P87" s="25" t="s">
        <v>248</v>
      </c>
      <c r="Q87" s="25">
        <v>2019</v>
      </c>
      <c r="R87" s="47" t="s">
        <v>395</v>
      </c>
      <c r="S87" s="47" t="s">
        <v>395</v>
      </c>
      <c r="T87" s="47">
        <v>2</v>
      </c>
      <c r="U87" s="32">
        <f t="shared" si="7"/>
        <v>1</v>
      </c>
      <c r="V87" s="32">
        <f t="shared" si="1"/>
        <v>1</v>
      </c>
      <c r="W87" s="126"/>
      <c r="X87" s="126"/>
      <c r="Y87" s="129"/>
      <c r="Z87" s="129"/>
      <c r="AA87" s="129"/>
      <c r="AB87" s="132"/>
      <c r="AC87" s="132"/>
    </row>
    <row r="88" spans="1:29" ht="105" x14ac:dyDescent="0.25">
      <c r="A88" s="23" t="s">
        <v>187</v>
      </c>
      <c r="B88" s="76" t="s">
        <v>260</v>
      </c>
      <c r="C88" s="98" t="s">
        <v>189</v>
      </c>
      <c r="D88" s="125"/>
      <c r="E88" s="98" t="s">
        <v>190</v>
      </c>
      <c r="F88" s="126"/>
      <c r="G88" s="24" t="s">
        <v>191</v>
      </c>
      <c r="H88" s="24" t="s">
        <v>192</v>
      </c>
      <c r="I88" s="24" t="s">
        <v>191</v>
      </c>
      <c r="J88" s="25" t="s">
        <v>193</v>
      </c>
      <c r="K88" s="127"/>
      <c r="L88" s="38" t="s">
        <v>558</v>
      </c>
      <c r="M88" s="44" t="s">
        <v>559</v>
      </c>
      <c r="N88" s="44" t="s">
        <v>559</v>
      </c>
      <c r="O88" s="25" t="s">
        <v>208</v>
      </c>
      <c r="P88" s="25" t="s">
        <v>248</v>
      </c>
      <c r="Q88" s="25">
        <v>2019</v>
      </c>
      <c r="R88" s="47" t="s">
        <v>284</v>
      </c>
      <c r="S88" s="47" t="s">
        <v>284</v>
      </c>
      <c r="T88" s="47">
        <v>22</v>
      </c>
      <c r="U88" s="32">
        <f t="shared" si="7"/>
        <v>1.8333333333333333</v>
      </c>
      <c r="V88" s="32">
        <f t="shared" si="1"/>
        <v>1.8333333333333333</v>
      </c>
      <c r="W88" s="126"/>
      <c r="X88" s="126"/>
      <c r="Y88" s="129"/>
      <c r="Z88" s="129"/>
      <c r="AA88" s="129"/>
      <c r="AB88" s="132"/>
      <c r="AC88" s="132"/>
    </row>
    <row r="89" spans="1:29" ht="105" x14ac:dyDescent="0.25">
      <c r="A89" s="23" t="s">
        <v>187</v>
      </c>
      <c r="B89" s="76" t="s">
        <v>260</v>
      </c>
      <c r="C89" s="98" t="s">
        <v>189</v>
      </c>
      <c r="D89" s="125"/>
      <c r="E89" s="98" t="s">
        <v>190</v>
      </c>
      <c r="F89" s="126"/>
      <c r="G89" s="24" t="s">
        <v>191</v>
      </c>
      <c r="H89" s="24" t="s">
        <v>192</v>
      </c>
      <c r="I89" s="24" t="s">
        <v>191</v>
      </c>
      <c r="J89" s="25" t="s">
        <v>193</v>
      </c>
      <c r="K89" s="127"/>
      <c r="L89" s="38" t="s">
        <v>560</v>
      </c>
      <c r="M89" s="44" t="s">
        <v>561</v>
      </c>
      <c r="N89" s="44" t="s">
        <v>561</v>
      </c>
      <c r="O89" s="25" t="s">
        <v>208</v>
      </c>
      <c r="P89" s="25" t="s">
        <v>248</v>
      </c>
      <c r="Q89" s="25">
        <v>2019</v>
      </c>
      <c r="R89" s="47" t="s">
        <v>562</v>
      </c>
      <c r="S89" s="47" t="s">
        <v>562</v>
      </c>
      <c r="T89" s="47">
        <v>0</v>
      </c>
      <c r="U89" s="32">
        <f t="shared" si="7"/>
        <v>0</v>
      </c>
      <c r="V89" s="32">
        <f t="shared" si="1"/>
        <v>0</v>
      </c>
      <c r="W89" s="126"/>
      <c r="X89" s="126"/>
      <c r="Y89" s="129"/>
      <c r="Z89" s="129"/>
      <c r="AA89" s="129"/>
      <c r="AB89" s="132"/>
      <c r="AC89" s="132"/>
    </row>
    <row r="90" spans="1:29" ht="105" x14ac:dyDescent="0.25">
      <c r="A90" s="23" t="s">
        <v>187</v>
      </c>
      <c r="B90" s="76" t="s">
        <v>260</v>
      </c>
      <c r="C90" s="98" t="s">
        <v>189</v>
      </c>
      <c r="D90" s="125"/>
      <c r="E90" s="98" t="s">
        <v>190</v>
      </c>
      <c r="F90" s="126"/>
      <c r="G90" s="24" t="s">
        <v>191</v>
      </c>
      <c r="H90" s="24" t="s">
        <v>192</v>
      </c>
      <c r="I90" s="24" t="s">
        <v>191</v>
      </c>
      <c r="J90" s="25" t="s">
        <v>193</v>
      </c>
      <c r="K90" s="127"/>
      <c r="L90" s="38" t="s">
        <v>563</v>
      </c>
      <c r="M90" s="44" t="s">
        <v>564</v>
      </c>
      <c r="N90" s="44" t="s">
        <v>564</v>
      </c>
      <c r="O90" s="25" t="s">
        <v>208</v>
      </c>
      <c r="P90" s="25" t="s">
        <v>248</v>
      </c>
      <c r="Q90" s="25">
        <v>2019</v>
      </c>
      <c r="R90" s="47" t="s">
        <v>283</v>
      </c>
      <c r="S90" s="47" t="s">
        <v>283</v>
      </c>
      <c r="T90" s="47">
        <v>10</v>
      </c>
      <c r="U90" s="32">
        <f t="shared" si="7"/>
        <v>1</v>
      </c>
      <c r="V90" s="32">
        <f t="shared" si="1"/>
        <v>1</v>
      </c>
      <c r="W90" s="126"/>
      <c r="X90" s="126"/>
      <c r="Y90" s="129"/>
      <c r="Z90" s="129"/>
      <c r="AA90" s="129"/>
      <c r="AB90" s="132"/>
      <c r="AC90" s="132"/>
    </row>
    <row r="91" spans="1:29" ht="105" x14ac:dyDescent="0.25">
      <c r="A91" s="23" t="s">
        <v>187</v>
      </c>
      <c r="B91" s="76" t="s">
        <v>260</v>
      </c>
      <c r="C91" s="98" t="s">
        <v>189</v>
      </c>
      <c r="D91" s="125"/>
      <c r="E91" s="98" t="s">
        <v>190</v>
      </c>
      <c r="F91" s="126"/>
      <c r="G91" s="24" t="s">
        <v>191</v>
      </c>
      <c r="H91" s="24" t="s">
        <v>192</v>
      </c>
      <c r="I91" s="24" t="s">
        <v>191</v>
      </c>
      <c r="J91" s="25" t="s">
        <v>193</v>
      </c>
      <c r="K91" s="127"/>
      <c r="L91" s="38" t="s">
        <v>565</v>
      </c>
      <c r="M91" s="44" t="s">
        <v>159</v>
      </c>
      <c r="N91" s="44" t="s">
        <v>159</v>
      </c>
      <c r="O91" s="25" t="s">
        <v>208</v>
      </c>
      <c r="P91" s="25" t="s">
        <v>248</v>
      </c>
      <c r="Q91" s="25">
        <v>2019</v>
      </c>
      <c r="R91" s="47" t="s">
        <v>135</v>
      </c>
      <c r="S91" s="47" t="s">
        <v>135</v>
      </c>
      <c r="T91" s="47">
        <v>1</v>
      </c>
      <c r="U91" s="32">
        <f t="shared" si="7"/>
        <v>0.33333333333333331</v>
      </c>
      <c r="V91" s="32">
        <f t="shared" si="1"/>
        <v>0.33333333333333331</v>
      </c>
      <c r="W91" s="126"/>
      <c r="X91" s="126"/>
      <c r="Y91" s="129"/>
      <c r="Z91" s="129"/>
      <c r="AA91" s="129"/>
      <c r="AB91" s="132"/>
      <c r="AC91" s="132"/>
    </row>
    <row r="92" spans="1:29" ht="105" x14ac:dyDescent="0.25">
      <c r="A92" s="23" t="s">
        <v>187</v>
      </c>
      <c r="B92" s="76" t="s">
        <v>260</v>
      </c>
      <c r="C92" s="98" t="s">
        <v>189</v>
      </c>
      <c r="D92" s="116" t="s">
        <v>299</v>
      </c>
      <c r="E92" s="98" t="s">
        <v>190</v>
      </c>
      <c r="F92" s="119" t="s">
        <v>300</v>
      </c>
      <c r="G92" s="24" t="s">
        <v>191</v>
      </c>
      <c r="H92" s="24" t="s">
        <v>192</v>
      </c>
      <c r="I92" s="24" t="s">
        <v>191</v>
      </c>
      <c r="J92" s="25" t="s">
        <v>193</v>
      </c>
      <c r="K92" s="122" t="s">
        <v>296</v>
      </c>
      <c r="L92" s="38" t="s">
        <v>566</v>
      </c>
      <c r="M92" s="44" t="s">
        <v>84</v>
      </c>
      <c r="N92" s="44" t="s">
        <v>84</v>
      </c>
      <c r="O92" s="25" t="s">
        <v>208</v>
      </c>
      <c r="P92" s="25" t="s">
        <v>248</v>
      </c>
      <c r="Q92" s="25">
        <v>2019</v>
      </c>
      <c r="R92" s="47" t="s">
        <v>567</v>
      </c>
      <c r="S92" s="47" t="s">
        <v>567</v>
      </c>
      <c r="T92" s="47">
        <v>7</v>
      </c>
      <c r="U92" s="32">
        <f t="shared" si="7"/>
        <v>0.63636363636363635</v>
      </c>
      <c r="V92" s="32">
        <f t="shared" si="1"/>
        <v>0.63636363636363635</v>
      </c>
      <c r="W92" s="119" t="s">
        <v>301</v>
      </c>
      <c r="X92" s="119" t="s">
        <v>302</v>
      </c>
      <c r="Y92" s="128">
        <v>873974.75</v>
      </c>
      <c r="Z92" s="128">
        <v>911217.03</v>
      </c>
      <c r="AA92" s="128">
        <v>572326.13</v>
      </c>
      <c r="AB92" s="131">
        <f>+AA92/Y92</f>
        <v>0.65485430786186904</v>
      </c>
      <c r="AC92" s="131">
        <f>+AA92/Z92</f>
        <v>0.62808980863757558</v>
      </c>
    </row>
    <row r="93" spans="1:29" ht="105" x14ac:dyDescent="0.25">
      <c r="A93" s="23" t="s">
        <v>187</v>
      </c>
      <c r="B93" s="76" t="s">
        <v>260</v>
      </c>
      <c r="C93" s="98" t="s">
        <v>189</v>
      </c>
      <c r="D93" s="125"/>
      <c r="E93" s="98" t="s">
        <v>190</v>
      </c>
      <c r="F93" s="126"/>
      <c r="G93" s="24" t="s">
        <v>191</v>
      </c>
      <c r="H93" s="24" t="s">
        <v>192</v>
      </c>
      <c r="I93" s="24" t="s">
        <v>191</v>
      </c>
      <c r="J93" s="25" t="s">
        <v>193</v>
      </c>
      <c r="K93" s="127"/>
      <c r="L93" s="38" t="s">
        <v>568</v>
      </c>
      <c r="M93" s="44" t="s">
        <v>85</v>
      </c>
      <c r="N93" s="44" t="s">
        <v>85</v>
      </c>
      <c r="O93" s="25" t="s">
        <v>208</v>
      </c>
      <c r="P93" s="25" t="s">
        <v>248</v>
      </c>
      <c r="Q93" s="25">
        <v>2019</v>
      </c>
      <c r="R93" s="47" t="s">
        <v>137</v>
      </c>
      <c r="S93" s="47" t="s">
        <v>137</v>
      </c>
      <c r="T93" s="47">
        <v>0</v>
      </c>
      <c r="U93" s="32">
        <f t="shared" si="7"/>
        <v>0</v>
      </c>
      <c r="V93" s="32">
        <f t="shared" si="1"/>
        <v>0</v>
      </c>
      <c r="W93" s="126"/>
      <c r="X93" s="126"/>
      <c r="Y93" s="129"/>
      <c r="Z93" s="129"/>
      <c r="AA93" s="129"/>
      <c r="AB93" s="132"/>
      <c r="AC93" s="132"/>
    </row>
    <row r="94" spans="1:29" ht="105" x14ac:dyDescent="0.25">
      <c r="A94" s="23" t="s">
        <v>187</v>
      </c>
      <c r="B94" s="76" t="s">
        <v>260</v>
      </c>
      <c r="C94" s="98" t="s">
        <v>189</v>
      </c>
      <c r="D94" s="125"/>
      <c r="E94" s="98" t="s">
        <v>190</v>
      </c>
      <c r="F94" s="126"/>
      <c r="G94" s="24" t="s">
        <v>191</v>
      </c>
      <c r="H94" s="24" t="s">
        <v>192</v>
      </c>
      <c r="I94" s="24" t="s">
        <v>191</v>
      </c>
      <c r="J94" s="25" t="s">
        <v>193</v>
      </c>
      <c r="K94" s="127"/>
      <c r="L94" s="38" t="s">
        <v>569</v>
      </c>
      <c r="M94" s="44" t="s">
        <v>570</v>
      </c>
      <c r="N94" s="44" t="s">
        <v>570</v>
      </c>
      <c r="O94" s="25" t="s">
        <v>208</v>
      </c>
      <c r="P94" s="25" t="s">
        <v>248</v>
      </c>
      <c r="Q94" s="25">
        <v>2019</v>
      </c>
      <c r="R94" s="42" t="s">
        <v>137</v>
      </c>
      <c r="S94" s="42" t="s">
        <v>137</v>
      </c>
      <c r="T94" s="42">
        <v>0</v>
      </c>
      <c r="U94" s="32">
        <f t="shared" si="7"/>
        <v>0</v>
      </c>
      <c r="V94" s="32">
        <f t="shared" si="1"/>
        <v>0</v>
      </c>
      <c r="W94" s="126"/>
      <c r="X94" s="126"/>
      <c r="Y94" s="129"/>
      <c r="Z94" s="129"/>
      <c r="AA94" s="129"/>
      <c r="AB94" s="132"/>
      <c r="AC94" s="132"/>
    </row>
    <row r="95" spans="1:29" ht="41.25" customHeight="1" x14ac:dyDescent="0.25">
      <c r="A95" s="23" t="s">
        <v>187</v>
      </c>
      <c r="B95" s="76" t="s">
        <v>260</v>
      </c>
      <c r="C95" s="98" t="s">
        <v>189</v>
      </c>
      <c r="D95" s="116" t="s">
        <v>304</v>
      </c>
      <c r="E95" s="98" t="s">
        <v>190</v>
      </c>
      <c r="F95" s="119" t="s">
        <v>305</v>
      </c>
      <c r="G95" s="24" t="s">
        <v>191</v>
      </c>
      <c r="H95" s="24" t="s">
        <v>192</v>
      </c>
      <c r="I95" s="24" t="s">
        <v>191</v>
      </c>
      <c r="J95" s="25" t="s">
        <v>193</v>
      </c>
      <c r="K95" s="122" t="s">
        <v>306</v>
      </c>
      <c r="L95" s="38" t="s">
        <v>146</v>
      </c>
      <c r="M95" s="45" t="s">
        <v>147</v>
      </c>
      <c r="N95" s="44" t="s">
        <v>147</v>
      </c>
      <c r="O95" s="25" t="s">
        <v>208</v>
      </c>
      <c r="P95" s="25" t="s">
        <v>248</v>
      </c>
      <c r="Q95" s="25">
        <v>2019</v>
      </c>
      <c r="R95" s="47" t="s">
        <v>137</v>
      </c>
      <c r="S95" s="47" t="s">
        <v>137</v>
      </c>
      <c r="T95" s="47">
        <v>0.54</v>
      </c>
      <c r="U95" s="32">
        <f t="shared" ref="U95:U125" si="8">+T95/R95</f>
        <v>0.54</v>
      </c>
      <c r="V95" s="32">
        <f>+T95/S95</f>
        <v>0.54</v>
      </c>
      <c r="W95" s="119" t="s">
        <v>307</v>
      </c>
      <c r="X95" s="119" t="s">
        <v>308</v>
      </c>
      <c r="Y95" s="128">
        <v>3902217.64</v>
      </c>
      <c r="Z95" s="128">
        <v>4457273.42</v>
      </c>
      <c r="AA95" s="128">
        <v>1768985.09</v>
      </c>
      <c r="AB95" s="131">
        <f>+AA95/Y95</f>
        <v>0.4533281465049192</v>
      </c>
      <c r="AC95" s="131">
        <f>+AA95/Z95</f>
        <v>0.39687605477879795</v>
      </c>
    </row>
    <row r="96" spans="1:29" ht="105" x14ac:dyDescent="0.25">
      <c r="A96" s="23" t="s">
        <v>187</v>
      </c>
      <c r="B96" s="76" t="s">
        <v>260</v>
      </c>
      <c r="C96" s="98" t="s">
        <v>189</v>
      </c>
      <c r="D96" s="125"/>
      <c r="E96" s="98" t="s">
        <v>190</v>
      </c>
      <c r="F96" s="126"/>
      <c r="G96" s="24" t="s">
        <v>191</v>
      </c>
      <c r="H96" s="24" t="s">
        <v>192</v>
      </c>
      <c r="I96" s="24" t="s">
        <v>191</v>
      </c>
      <c r="J96" s="25" t="s">
        <v>193</v>
      </c>
      <c r="K96" s="127"/>
      <c r="L96" s="38" t="s">
        <v>571</v>
      </c>
      <c r="M96" s="45" t="s">
        <v>76</v>
      </c>
      <c r="N96" s="44" t="s">
        <v>76</v>
      </c>
      <c r="O96" s="25" t="s">
        <v>208</v>
      </c>
      <c r="P96" s="25" t="s">
        <v>248</v>
      </c>
      <c r="Q96" s="25">
        <v>2019</v>
      </c>
      <c r="R96" s="47" t="s">
        <v>137</v>
      </c>
      <c r="S96" s="47" t="s">
        <v>137</v>
      </c>
      <c r="T96" s="47">
        <v>0.56000000000000005</v>
      </c>
      <c r="U96" s="32">
        <f t="shared" si="8"/>
        <v>0.56000000000000005</v>
      </c>
      <c r="V96" s="32">
        <f>+T96/S96</f>
        <v>0.56000000000000005</v>
      </c>
      <c r="W96" s="126"/>
      <c r="X96" s="126"/>
      <c r="Y96" s="129"/>
      <c r="Z96" s="129"/>
      <c r="AA96" s="129"/>
      <c r="AB96" s="132"/>
      <c r="AC96" s="132"/>
    </row>
    <row r="97" spans="1:29" ht="105" x14ac:dyDescent="0.25">
      <c r="A97" s="23" t="s">
        <v>187</v>
      </c>
      <c r="B97" s="76" t="s">
        <v>260</v>
      </c>
      <c r="C97" s="98" t="s">
        <v>189</v>
      </c>
      <c r="D97" s="125"/>
      <c r="E97" s="98" t="s">
        <v>190</v>
      </c>
      <c r="F97" s="126"/>
      <c r="G97" s="24" t="s">
        <v>191</v>
      </c>
      <c r="H97" s="24" t="s">
        <v>192</v>
      </c>
      <c r="I97" s="24" t="s">
        <v>191</v>
      </c>
      <c r="J97" s="25" t="s">
        <v>193</v>
      </c>
      <c r="K97" s="127"/>
      <c r="L97" s="38" t="s">
        <v>572</v>
      </c>
      <c r="M97" s="45" t="s">
        <v>394</v>
      </c>
      <c r="N97" s="44" t="s">
        <v>573</v>
      </c>
      <c r="O97" s="25" t="s">
        <v>208</v>
      </c>
      <c r="P97" s="25" t="s">
        <v>248</v>
      </c>
      <c r="Q97" s="25">
        <v>2019</v>
      </c>
      <c r="R97" s="47" t="s">
        <v>395</v>
      </c>
      <c r="S97" s="47" t="s">
        <v>395</v>
      </c>
      <c r="T97" s="47">
        <v>2</v>
      </c>
      <c r="U97" s="32">
        <f t="shared" si="8"/>
        <v>1</v>
      </c>
      <c r="V97" s="32">
        <f>+T97/S97</f>
        <v>1</v>
      </c>
      <c r="W97" s="126"/>
      <c r="X97" s="126"/>
      <c r="Y97" s="129"/>
      <c r="Z97" s="129"/>
      <c r="AA97" s="129"/>
      <c r="AB97" s="132"/>
      <c r="AC97" s="132"/>
    </row>
    <row r="98" spans="1:29" ht="53.25" customHeight="1" x14ac:dyDescent="0.25">
      <c r="A98" s="23" t="s">
        <v>187</v>
      </c>
      <c r="B98" s="76" t="s">
        <v>260</v>
      </c>
      <c r="C98" s="98" t="s">
        <v>189</v>
      </c>
      <c r="D98" s="116" t="s">
        <v>309</v>
      </c>
      <c r="E98" s="98" t="s">
        <v>190</v>
      </c>
      <c r="F98" s="119" t="s">
        <v>310</v>
      </c>
      <c r="G98" s="24" t="s">
        <v>191</v>
      </c>
      <c r="H98" s="24" t="s">
        <v>192</v>
      </c>
      <c r="I98" s="24" t="s">
        <v>191</v>
      </c>
      <c r="J98" s="25" t="s">
        <v>193</v>
      </c>
      <c r="K98" s="122" t="s">
        <v>311</v>
      </c>
      <c r="L98" s="38" t="s">
        <v>574</v>
      </c>
      <c r="M98" s="27" t="s">
        <v>143</v>
      </c>
      <c r="N98" s="44" t="s">
        <v>143</v>
      </c>
      <c r="O98" s="25" t="s">
        <v>208</v>
      </c>
      <c r="P98" s="25" t="s">
        <v>248</v>
      </c>
      <c r="Q98" s="25">
        <v>2019</v>
      </c>
      <c r="R98" s="47" t="s">
        <v>525</v>
      </c>
      <c r="S98" s="47">
        <v>60</v>
      </c>
      <c r="T98" s="47">
        <v>57</v>
      </c>
      <c r="U98" s="32">
        <f t="shared" si="8"/>
        <v>1.9</v>
      </c>
      <c r="V98" s="32">
        <f t="shared" ref="V98:V104" si="9">+T98/S98</f>
        <v>0.95</v>
      </c>
      <c r="W98" s="119" t="s">
        <v>249</v>
      </c>
      <c r="X98" s="119" t="s">
        <v>312</v>
      </c>
      <c r="Y98" s="128">
        <v>15813944.130000001</v>
      </c>
      <c r="Z98" s="128">
        <v>17478720.25</v>
      </c>
      <c r="AA98" s="128">
        <v>11145232.039999999</v>
      </c>
      <c r="AB98" s="131">
        <f>+AA98/Y98</f>
        <v>0.70477244312864529</v>
      </c>
      <c r="AC98" s="131">
        <f>+AA98/Z98</f>
        <v>0.63764577043333592</v>
      </c>
    </row>
    <row r="99" spans="1:29" ht="47.25" customHeight="1" x14ac:dyDescent="0.25">
      <c r="A99" s="23" t="s">
        <v>187</v>
      </c>
      <c r="B99" s="76" t="s">
        <v>260</v>
      </c>
      <c r="C99" s="98" t="s">
        <v>189</v>
      </c>
      <c r="D99" s="117"/>
      <c r="E99" s="98" t="s">
        <v>190</v>
      </c>
      <c r="F99" s="120"/>
      <c r="G99" s="24" t="s">
        <v>191</v>
      </c>
      <c r="H99" s="24" t="s">
        <v>192</v>
      </c>
      <c r="I99" s="24" t="s">
        <v>191</v>
      </c>
      <c r="J99" s="25" t="s">
        <v>193</v>
      </c>
      <c r="K99" s="123"/>
      <c r="L99" s="38" t="s">
        <v>575</v>
      </c>
      <c r="M99" s="27" t="s">
        <v>576</v>
      </c>
      <c r="N99" s="44" t="s">
        <v>577</v>
      </c>
      <c r="O99" s="25" t="s">
        <v>208</v>
      </c>
      <c r="P99" s="25" t="s">
        <v>248</v>
      </c>
      <c r="Q99" s="25">
        <v>2019</v>
      </c>
      <c r="R99" s="47" t="s">
        <v>313</v>
      </c>
      <c r="S99" s="47" t="s">
        <v>313</v>
      </c>
      <c r="T99" s="47">
        <v>41</v>
      </c>
      <c r="U99" s="32">
        <f t="shared" si="8"/>
        <v>2.0499999999999998</v>
      </c>
      <c r="V99" s="32">
        <f t="shared" si="9"/>
        <v>2.0499999999999998</v>
      </c>
      <c r="W99" s="120"/>
      <c r="X99" s="120"/>
      <c r="Y99" s="129"/>
      <c r="Z99" s="129"/>
      <c r="AA99" s="134"/>
      <c r="AB99" s="132"/>
      <c r="AC99" s="132"/>
    </row>
    <row r="100" spans="1:29" ht="47.25" customHeight="1" x14ac:dyDescent="0.25">
      <c r="A100" s="23"/>
      <c r="B100" s="76"/>
      <c r="C100" s="98"/>
      <c r="D100" s="117"/>
      <c r="E100" s="98"/>
      <c r="F100" s="120"/>
      <c r="G100" s="24"/>
      <c r="H100" s="24"/>
      <c r="I100" s="24"/>
      <c r="J100" s="25"/>
      <c r="K100" s="123"/>
      <c r="L100" s="38" t="s">
        <v>155</v>
      </c>
      <c r="M100" s="27" t="s">
        <v>576</v>
      </c>
      <c r="N100" s="44" t="s">
        <v>314</v>
      </c>
      <c r="O100" s="25" t="s">
        <v>208</v>
      </c>
      <c r="P100" s="25" t="s">
        <v>248</v>
      </c>
      <c r="Q100" s="25">
        <v>2019</v>
      </c>
      <c r="R100" s="47" t="s">
        <v>315</v>
      </c>
      <c r="S100" s="47">
        <v>65</v>
      </c>
      <c r="T100" s="47">
        <v>69</v>
      </c>
      <c r="U100" s="32">
        <f t="shared" si="8"/>
        <v>4.5999999999999996</v>
      </c>
      <c r="V100" s="32">
        <f t="shared" si="9"/>
        <v>1.0615384615384615</v>
      </c>
      <c r="W100" s="120"/>
      <c r="X100" s="120"/>
      <c r="Y100" s="129"/>
      <c r="Z100" s="129"/>
      <c r="AA100" s="134"/>
      <c r="AB100" s="132"/>
      <c r="AC100" s="132"/>
    </row>
    <row r="101" spans="1:29" ht="48" customHeight="1" x14ac:dyDescent="0.25">
      <c r="A101" s="23" t="s">
        <v>187</v>
      </c>
      <c r="B101" s="76" t="s">
        <v>260</v>
      </c>
      <c r="C101" s="98" t="s">
        <v>189</v>
      </c>
      <c r="D101" s="117"/>
      <c r="E101" s="98" t="s">
        <v>190</v>
      </c>
      <c r="F101" s="120"/>
      <c r="G101" s="24" t="s">
        <v>191</v>
      </c>
      <c r="H101" s="24" t="s">
        <v>192</v>
      </c>
      <c r="I101" s="24" t="s">
        <v>191</v>
      </c>
      <c r="J101" s="25" t="s">
        <v>193</v>
      </c>
      <c r="K101" s="123"/>
      <c r="L101" s="38" t="s">
        <v>155</v>
      </c>
      <c r="M101" s="27" t="s">
        <v>576</v>
      </c>
      <c r="N101" s="44" t="s">
        <v>314</v>
      </c>
      <c r="O101" s="25" t="s">
        <v>208</v>
      </c>
      <c r="P101" s="25" t="s">
        <v>248</v>
      </c>
      <c r="Q101" s="25">
        <v>2019</v>
      </c>
      <c r="R101" s="47">
        <v>0</v>
      </c>
      <c r="S101" s="47">
        <v>25</v>
      </c>
      <c r="T101" s="47">
        <v>19</v>
      </c>
      <c r="U101" s="32"/>
      <c r="V101" s="32">
        <f t="shared" si="9"/>
        <v>0.76</v>
      </c>
      <c r="W101" s="120"/>
      <c r="X101" s="120"/>
      <c r="Y101" s="129"/>
      <c r="Z101" s="129"/>
      <c r="AA101" s="134"/>
      <c r="AB101" s="132"/>
      <c r="AC101" s="132"/>
    </row>
    <row r="102" spans="1:29" ht="105" x14ac:dyDescent="0.25">
      <c r="A102" s="23" t="s">
        <v>187</v>
      </c>
      <c r="B102" s="76" t="s">
        <v>260</v>
      </c>
      <c r="C102" s="98" t="s">
        <v>189</v>
      </c>
      <c r="D102" s="116" t="s">
        <v>316</v>
      </c>
      <c r="E102" s="98" t="s">
        <v>190</v>
      </c>
      <c r="F102" s="119" t="s">
        <v>317</v>
      </c>
      <c r="G102" s="24" t="s">
        <v>191</v>
      </c>
      <c r="H102" s="24" t="s">
        <v>192</v>
      </c>
      <c r="I102" s="24" t="s">
        <v>191</v>
      </c>
      <c r="J102" s="25" t="s">
        <v>193</v>
      </c>
      <c r="K102" s="122" t="s">
        <v>311</v>
      </c>
      <c r="L102" s="38" t="s">
        <v>96</v>
      </c>
      <c r="M102" s="27" t="s">
        <v>98</v>
      </c>
      <c r="N102" s="44" t="s">
        <v>98</v>
      </c>
      <c r="O102" s="25" t="s">
        <v>208</v>
      </c>
      <c r="P102" s="25" t="s">
        <v>248</v>
      </c>
      <c r="Q102" s="25">
        <v>2019</v>
      </c>
      <c r="R102" s="42" t="s">
        <v>131</v>
      </c>
      <c r="S102" s="42" t="s">
        <v>131</v>
      </c>
      <c r="T102" s="42">
        <v>18</v>
      </c>
      <c r="U102" s="32">
        <f t="shared" si="8"/>
        <v>1</v>
      </c>
      <c r="V102" s="32">
        <f t="shared" si="9"/>
        <v>1</v>
      </c>
      <c r="W102" s="119" t="s">
        <v>318</v>
      </c>
      <c r="X102" s="119" t="s">
        <v>252</v>
      </c>
      <c r="Y102" s="128">
        <v>13226475.5</v>
      </c>
      <c r="Z102" s="128">
        <v>26841159.98</v>
      </c>
      <c r="AA102" s="128">
        <v>2664949.87</v>
      </c>
      <c r="AB102" s="140">
        <f>+AA102/Y102</f>
        <v>0.20148601719331807</v>
      </c>
      <c r="AC102" s="140">
        <f>+AA102/Z102</f>
        <v>9.9285942633839927E-2</v>
      </c>
    </row>
    <row r="103" spans="1:29" ht="105" x14ac:dyDescent="0.25">
      <c r="A103" s="23" t="s">
        <v>187</v>
      </c>
      <c r="B103" s="76" t="s">
        <v>260</v>
      </c>
      <c r="C103" s="98" t="s">
        <v>189</v>
      </c>
      <c r="D103" s="117"/>
      <c r="E103" s="98" t="s">
        <v>190</v>
      </c>
      <c r="F103" s="120"/>
      <c r="G103" s="24" t="s">
        <v>191</v>
      </c>
      <c r="H103" s="24" t="s">
        <v>192</v>
      </c>
      <c r="I103" s="24" t="s">
        <v>191</v>
      </c>
      <c r="J103" s="25" t="s">
        <v>193</v>
      </c>
      <c r="K103" s="123"/>
      <c r="L103" s="38" t="s">
        <v>97</v>
      </c>
      <c r="M103" s="27" t="s">
        <v>99</v>
      </c>
      <c r="N103" s="44" t="s">
        <v>99</v>
      </c>
      <c r="O103" s="25" t="s">
        <v>208</v>
      </c>
      <c r="P103" s="25" t="s">
        <v>248</v>
      </c>
      <c r="Q103" s="25">
        <v>2019</v>
      </c>
      <c r="R103" s="47" t="s">
        <v>325</v>
      </c>
      <c r="S103" s="47" t="s">
        <v>325</v>
      </c>
      <c r="T103" s="47">
        <v>5</v>
      </c>
      <c r="U103" s="32">
        <f t="shared" si="8"/>
        <v>1</v>
      </c>
      <c r="V103" s="32">
        <f t="shared" si="9"/>
        <v>1</v>
      </c>
      <c r="W103" s="120"/>
      <c r="X103" s="120"/>
      <c r="Y103" s="129"/>
      <c r="Z103" s="129"/>
      <c r="AA103" s="129"/>
      <c r="AB103" s="140"/>
      <c r="AC103" s="140"/>
    </row>
    <row r="104" spans="1:29" ht="105" x14ac:dyDescent="0.25">
      <c r="A104" s="23" t="s">
        <v>187</v>
      </c>
      <c r="B104" s="76" t="s">
        <v>260</v>
      </c>
      <c r="C104" s="98" t="s">
        <v>189</v>
      </c>
      <c r="D104" s="117"/>
      <c r="E104" s="98" t="s">
        <v>190</v>
      </c>
      <c r="F104" s="120"/>
      <c r="G104" s="24" t="s">
        <v>191</v>
      </c>
      <c r="H104" s="24" t="s">
        <v>192</v>
      </c>
      <c r="I104" s="24" t="s">
        <v>191</v>
      </c>
      <c r="J104" s="25" t="s">
        <v>193</v>
      </c>
      <c r="K104" s="123"/>
      <c r="L104" s="38" t="s">
        <v>578</v>
      </c>
      <c r="M104" s="27" t="s">
        <v>579</v>
      </c>
      <c r="N104" s="44" t="s">
        <v>580</v>
      </c>
      <c r="O104" s="25" t="s">
        <v>208</v>
      </c>
      <c r="P104" s="25" t="s">
        <v>248</v>
      </c>
      <c r="Q104" s="25">
        <v>2019</v>
      </c>
      <c r="R104" s="47" t="s">
        <v>137</v>
      </c>
      <c r="S104" s="47" t="s">
        <v>137</v>
      </c>
      <c r="T104" s="47">
        <v>0</v>
      </c>
      <c r="U104" s="32">
        <f t="shared" si="8"/>
        <v>0</v>
      </c>
      <c r="V104" s="32">
        <f t="shared" si="9"/>
        <v>0</v>
      </c>
      <c r="W104" s="120"/>
      <c r="X104" s="120"/>
      <c r="Y104" s="129"/>
      <c r="Z104" s="129"/>
      <c r="AA104" s="134"/>
      <c r="AB104" s="140"/>
      <c r="AC104" s="140"/>
    </row>
    <row r="105" spans="1:29" ht="105" x14ac:dyDescent="0.25">
      <c r="A105" s="23" t="s">
        <v>187</v>
      </c>
      <c r="B105" s="76" t="s">
        <v>260</v>
      </c>
      <c r="C105" s="98" t="s">
        <v>189</v>
      </c>
      <c r="D105" s="116" t="s">
        <v>319</v>
      </c>
      <c r="E105" s="98" t="s">
        <v>190</v>
      </c>
      <c r="F105" s="119" t="s">
        <v>320</v>
      </c>
      <c r="G105" s="24" t="s">
        <v>191</v>
      </c>
      <c r="H105" s="24" t="s">
        <v>192</v>
      </c>
      <c r="I105" s="24" t="s">
        <v>191</v>
      </c>
      <c r="J105" s="25" t="s">
        <v>193</v>
      </c>
      <c r="K105" s="122" t="s">
        <v>311</v>
      </c>
      <c r="L105" s="38" t="s">
        <v>110</v>
      </c>
      <c r="M105" s="27" t="s">
        <v>83</v>
      </c>
      <c r="N105" s="44" t="s">
        <v>83</v>
      </c>
      <c r="O105" s="25" t="s">
        <v>208</v>
      </c>
      <c r="P105" s="25" t="s">
        <v>248</v>
      </c>
      <c r="Q105" s="25">
        <v>2019</v>
      </c>
      <c r="R105" s="47" t="s">
        <v>135</v>
      </c>
      <c r="S105" s="47" t="s">
        <v>135</v>
      </c>
      <c r="T105" s="47">
        <v>3</v>
      </c>
      <c r="U105" s="32">
        <f t="shared" si="8"/>
        <v>1</v>
      </c>
      <c r="V105" s="32">
        <f t="shared" si="1"/>
        <v>1</v>
      </c>
      <c r="W105" s="119" t="s">
        <v>249</v>
      </c>
      <c r="X105" s="119" t="s">
        <v>321</v>
      </c>
      <c r="Y105" s="128">
        <v>9741475.0199999996</v>
      </c>
      <c r="Z105" s="128">
        <v>9810793.2599999998</v>
      </c>
      <c r="AA105" s="128">
        <v>5066340.78</v>
      </c>
      <c r="AB105" s="131">
        <f>+AA105/Y105</f>
        <v>0.52007943043516636</v>
      </c>
      <c r="AC105" s="131">
        <f>+AA105/Z105</f>
        <v>0.51640480496681063</v>
      </c>
    </row>
    <row r="106" spans="1:29" ht="180" x14ac:dyDescent="0.25">
      <c r="A106" s="23" t="s">
        <v>187</v>
      </c>
      <c r="B106" s="76" t="s">
        <v>260</v>
      </c>
      <c r="C106" s="98" t="s">
        <v>189</v>
      </c>
      <c r="D106" s="117"/>
      <c r="E106" s="98" t="s">
        <v>190</v>
      </c>
      <c r="F106" s="120"/>
      <c r="G106" s="24" t="s">
        <v>191</v>
      </c>
      <c r="H106" s="24" t="s">
        <v>192</v>
      </c>
      <c r="I106" s="24" t="s">
        <v>191</v>
      </c>
      <c r="J106" s="25" t="s">
        <v>193</v>
      </c>
      <c r="K106" s="123" t="s">
        <v>311</v>
      </c>
      <c r="L106" s="38" t="s">
        <v>581</v>
      </c>
      <c r="M106" s="27" t="s">
        <v>107</v>
      </c>
      <c r="N106" s="44" t="s">
        <v>107</v>
      </c>
      <c r="O106" s="25" t="s">
        <v>208</v>
      </c>
      <c r="P106" s="25" t="s">
        <v>248</v>
      </c>
      <c r="Q106" s="25">
        <v>2019</v>
      </c>
      <c r="R106" s="42" t="s">
        <v>315</v>
      </c>
      <c r="S106" s="42">
        <v>10</v>
      </c>
      <c r="T106" s="42">
        <v>5</v>
      </c>
      <c r="U106" s="32">
        <f t="shared" si="8"/>
        <v>0.33333333333333331</v>
      </c>
      <c r="V106" s="32">
        <f t="shared" si="1"/>
        <v>0.5</v>
      </c>
      <c r="W106" s="120"/>
      <c r="X106" s="120"/>
      <c r="Y106" s="129"/>
      <c r="Z106" s="129"/>
      <c r="AA106" s="134"/>
      <c r="AB106" s="132"/>
      <c r="AC106" s="132"/>
    </row>
    <row r="107" spans="1:29" ht="105" x14ac:dyDescent="0.25">
      <c r="A107" s="23" t="s">
        <v>187</v>
      </c>
      <c r="B107" s="76" t="s">
        <v>260</v>
      </c>
      <c r="C107" s="98" t="s">
        <v>189</v>
      </c>
      <c r="D107" s="118"/>
      <c r="E107" s="98" t="s">
        <v>190</v>
      </c>
      <c r="F107" s="121"/>
      <c r="G107" s="24" t="s">
        <v>191</v>
      </c>
      <c r="H107" s="24" t="s">
        <v>192</v>
      </c>
      <c r="I107" s="24" t="s">
        <v>191</v>
      </c>
      <c r="J107" s="25" t="s">
        <v>193</v>
      </c>
      <c r="K107" s="124" t="s">
        <v>311</v>
      </c>
      <c r="L107" s="38" t="s">
        <v>582</v>
      </c>
      <c r="M107" s="27" t="s">
        <v>111</v>
      </c>
      <c r="N107" s="44" t="s">
        <v>583</v>
      </c>
      <c r="O107" s="25" t="s">
        <v>208</v>
      </c>
      <c r="P107" s="25" t="s">
        <v>248</v>
      </c>
      <c r="Q107" s="25">
        <v>2019</v>
      </c>
      <c r="R107" s="42" t="s">
        <v>135</v>
      </c>
      <c r="S107" s="42" t="s">
        <v>135</v>
      </c>
      <c r="T107" s="42">
        <v>2.76</v>
      </c>
      <c r="U107" s="32">
        <f t="shared" si="8"/>
        <v>0.91999999999999993</v>
      </c>
      <c r="V107" s="32">
        <f t="shared" si="1"/>
        <v>0.91999999999999993</v>
      </c>
      <c r="W107" s="121"/>
      <c r="X107" s="121"/>
      <c r="Y107" s="130"/>
      <c r="Z107" s="129"/>
      <c r="AA107" s="134"/>
      <c r="AB107" s="132"/>
      <c r="AC107" s="132"/>
    </row>
    <row r="108" spans="1:29" ht="105" x14ac:dyDescent="0.25">
      <c r="A108" s="23" t="s">
        <v>187</v>
      </c>
      <c r="B108" s="76" t="s">
        <v>260</v>
      </c>
      <c r="C108" s="98" t="s">
        <v>189</v>
      </c>
      <c r="D108" s="116" t="s">
        <v>322</v>
      </c>
      <c r="E108" s="98" t="s">
        <v>190</v>
      </c>
      <c r="F108" s="119" t="s">
        <v>323</v>
      </c>
      <c r="G108" s="24" t="s">
        <v>191</v>
      </c>
      <c r="H108" s="24" t="s">
        <v>192</v>
      </c>
      <c r="I108" s="24" t="s">
        <v>191</v>
      </c>
      <c r="J108" s="25" t="s">
        <v>193</v>
      </c>
      <c r="K108" s="122" t="s">
        <v>324</v>
      </c>
      <c r="L108" s="38" t="s">
        <v>584</v>
      </c>
      <c r="M108" s="27" t="s">
        <v>585</v>
      </c>
      <c r="N108" s="44" t="s">
        <v>117</v>
      </c>
      <c r="O108" s="25" t="s">
        <v>208</v>
      </c>
      <c r="P108" s="25" t="s">
        <v>248</v>
      </c>
      <c r="Q108" s="25">
        <v>2019</v>
      </c>
      <c r="R108" s="47" t="s">
        <v>133</v>
      </c>
      <c r="S108" s="47">
        <v>6</v>
      </c>
      <c r="T108" s="47">
        <v>6</v>
      </c>
      <c r="U108" s="32">
        <f t="shared" si="8"/>
        <v>1.5</v>
      </c>
      <c r="V108" s="32">
        <f t="shared" ref="V108:V178" si="10">+T108/S108</f>
        <v>1</v>
      </c>
      <c r="W108" s="119" t="s">
        <v>249</v>
      </c>
      <c r="X108" s="119" t="s">
        <v>255</v>
      </c>
      <c r="Y108" s="128">
        <v>5330150.25</v>
      </c>
      <c r="Z108" s="128">
        <v>6311725.7199999997</v>
      </c>
      <c r="AA108" s="128">
        <v>3530176.72</v>
      </c>
      <c r="AB108" s="131">
        <f>+AA108/Y108</f>
        <v>0.6623034163061351</v>
      </c>
      <c r="AC108" s="131">
        <f>+AA108/Z108</f>
        <v>0.55930451933516534</v>
      </c>
    </row>
    <row r="109" spans="1:29" ht="105" x14ac:dyDescent="0.25">
      <c r="A109" s="23" t="s">
        <v>187</v>
      </c>
      <c r="B109" s="76" t="s">
        <v>260</v>
      </c>
      <c r="C109" s="98" t="s">
        <v>189</v>
      </c>
      <c r="D109" s="125"/>
      <c r="E109" s="98" t="s">
        <v>190</v>
      </c>
      <c r="F109" s="126"/>
      <c r="G109" s="24" t="s">
        <v>191</v>
      </c>
      <c r="H109" s="24" t="s">
        <v>192</v>
      </c>
      <c r="I109" s="24" t="s">
        <v>191</v>
      </c>
      <c r="J109" s="25" t="s">
        <v>193</v>
      </c>
      <c r="K109" s="127"/>
      <c r="L109" s="38" t="s">
        <v>118</v>
      </c>
      <c r="M109" s="27" t="s">
        <v>119</v>
      </c>
      <c r="N109" s="44" t="s">
        <v>119</v>
      </c>
      <c r="O109" s="25" t="s">
        <v>208</v>
      </c>
      <c r="P109" s="25" t="s">
        <v>248</v>
      </c>
      <c r="Q109" s="25">
        <v>2019</v>
      </c>
      <c r="R109" s="42" t="s">
        <v>555</v>
      </c>
      <c r="S109" s="42">
        <v>4</v>
      </c>
      <c r="T109" s="42">
        <v>1</v>
      </c>
      <c r="U109" s="32">
        <f t="shared" si="8"/>
        <v>0.16666666666666666</v>
      </c>
      <c r="V109" s="32">
        <f t="shared" si="10"/>
        <v>0.25</v>
      </c>
      <c r="W109" s="126"/>
      <c r="X109" s="126"/>
      <c r="Y109" s="129"/>
      <c r="Z109" s="129"/>
      <c r="AA109" s="129"/>
      <c r="AB109" s="132"/>
      <c r="AC109" s="132"/>
    </row>
    <row r="110" spans="1:29" ht="105" x14ac:dyDescent="0.25">
      <c r="A110" s="23" t="s">
        <v>187</v>
      </c>
      <c r="B110" s="76" t="s">
        <v>260</v>
      </c>
      <c r="C110" s="98" t="s">
        <v>189</v>
      </c>
      <c r="D110" s="125"/>
      <c r="E110" s="98" t="s">
        <v>190</v>
      </c>
      <c r="F110" s="126"/>
      <c r="G110" s="24" t="s">
        <v>191</v>
      </c>
      <c r="H110" s="24" t="s">
        <v>192</v>
      </c>
      <c r="I110" s="24" t="s">
        <v>191</v>
      </c>
      <c r="J110" s="25" t="s">
        <v>193</v>
      </c>
      <c r="K110" s="127"/>
      <c r="L110" s="38" t="s">
        <v>120</v>
      </c>
      <c r="M110" s="27" t="s">
        <v>121</v>
      </c>
      <c r="N110" s="44" t="s">
        <v>586</v>
      </c>
      <c r="O110" s="25" t="s">
        <v>208</v>
      </c>
      <c r="P110" s="25" t="s">
        <v>248</v>
      </c>
      <c r="Q110" s="25">
        <v>2019</v>
      </c>
      <c r="R110" s="42" t="s">
        <v>325</v>
      </c>
      <c r="S110" s="42">
        <v>4</v>
      </c>
      <c r="T110" s="42">
        <v>3</v>
      </c>
      <c r="U110" s="32">
        <f t="shared" si="8"/>
        <v>0.6</v>
      </c>
      <c r="V110" s="32">
        <f t="shared" si="10"/>
        <v>0.75</v>
      </c>
      <c r="W110" s="126"/>
      <c r="X110" s="126"/>
      <c r="Y110" s="129"/>
      <c r="Z110" s="129"/>
      <c r="AA110" s="129"/>
      <c r="AB110" s="132"/>
      <c r="AC110" s="132"/>
    </row>
    <row r="111" spans="1:29" ht="105" x14ac:dyDescent="0.25">
      <c r="A111" s="23" t="s">
        <v>187</v>
      </c>
      <c r="B111" s="76" t="s">
        <v>260</v>
      </c>
      <c r="C111" s="98" t="s">
        <v>189</v>
      </c>
      <c r="D111" s="117"/>
      <c r="E111" s="98" t="s">
        <v>190</v>
      </c>
      <c r="F111" s="120"/>
      <c r="G111" s="24" t="s">
        <v>191</v>
      </c>
      <c r="H111" s="24" t="s">
        <v>192</v>
      </c>
      <c r="I111" s="24" t="s">
        <v>191</v>
      </c>
      <c r="J111" s="25" t="s">
        <v>193</v>
      </c>
      <c r="K111" s="123" t="s">
        <v>324</v>
      </c>
      <c r="L111" s="38" t="s">
        <v>587</v>
      </c>
      <c r="M111" s="27" t="s">
        <v>140</v>
      </c>
      <c r="N111" s="44" t="s">
        <v>588</v>
      </c>
      <c r="O111" s="25" t="s">
        <v>208</v>
      </c>
      <c r="P111" s="25" t="s">
        <v>248</v>
      </c>
      <c r="Q111" s="25">
        <v>2019</v>
      </c>
      <c r="R111" s="42" t="s">
        <v>562</v>
      </c>
      <c r="S111" s="42">
        <v>40</v>
      </c>
      <c r="T111" s="42">
        <v>37</v>
      </c>
      <c r="U111" s="32">
        <f t="shared" si="8"/>
        <v>1.48</v>
      </c>
      <c r="V111" s="32">
        <f t="shared" si="10"/>
        <v>0.92500000000000004</v>
      </c>
      <c r="W111" s="120"/>
      <c r="X111" s="120"/>
      <c r="Y111" s="129"/>
      <c r="Z111" s="129"/>
      <c r="AA111" s="134"/>
      <c r="AB111" s="132"/>
      <c r="AC111" s="132"/>
    </row>
    <row r="112" spans="1:29" ht="105" x14ac:dyDescent="0.25">
      <c r="A112" s="23" t="s">
        <v>187</v>
      </c>
      <c r="B112" s="76" t="s">
        <v>260</v>
      </c>
      <c r="C112" s="98" t="s">
        <v>189</v>
      </c>
      <c r="D112" s="117"/>
      <c r="E112" s="98" t="s">
        <v>190</v>
      </c>
      <c r="F112" s="120"/>
      <c r="G112" s="24" t="s">
        <v>191</v>
      </c>
      <c r="H112" s="24" t="s">
        <v>192</v>
      </c>
      <c r="I112" s="24" t="s">
        <v>191</v>
      </c>
      <c r="J112" s="25" t="s">
        <v>193</v>
      </c>
      <c r="K112" s="123"/>
      <c r="L112" s="38" t="s">
        <v>589</v>
      </c>
      <c r="M112" s="27" t="s">
        <v>590</v>
      </c>
      <c r="N112" s="44" t="s">
        <v>156</v>
      </c>
      <c r="O112" s="25" t="s">
        <v>208</v>
      </c>
      <c r="P112" s="25" t="s">
        <v>248</v>
      </c>
      <c r="Q112" s="25">
        <v>2019</v>
      </c>
      <c r="R112" s="42" t="s">
        <v>396</v>
      </c>
      <c r="S112" s="42" t="s">
        <v>396</v>
      </c>
      <c r="T112" s="42">
        <v>0</v>
      </c>
      <c r="U112" s="32">
        <f t="shared" si="8"/>
        <v>0</v>
      </c>
      <c r="V112" s="32">
        <f t="shared" si="10"/>
        <v>0</v>
      </c>
      <c r="W112" s="120"/>
      <c r="X112" s="120"/>
      <c r="Y112" s="129"/>
      <c r="Z112" s="129"/>
      <c r="AA112" s="134"/>
      <c r="AB112" s="132"/>
      <c r="AC112" s="132"/>
    </row>
    <row r="113" spans="1:34" ht="105" x14ac:dyDescent="0.25">
      <c r="A113" s="23" t="s">
        <v>187</v>
      </c>
      <c r="B113" s="76" t="s">
        <v>260</v>
      </c>
      <c r="C113" s="98" t="s">
        <v>189</v>
      </c>
      <c r="D113" s="117"/>
      <c r="E113" s="98" t="s">
        <v>190</v>
      </c>
      <c r="F113" s="120"/>
      <c r="G113" s="24" t="s">
        <v>191</v>
      </c>
      <c r="H113" s="24" t="s">
        <v>192</v>
      </c>
      <c r="I113" s="24" t="s">
        <v>191</v>
      </c>
      <c r="J113" s="25" t="s">
        <v>193</v>
      </c>
      <c r="K113" s="123"/>
      <c r="L113" s="38" t="s">
        <v>591</v>
      </c>
      <c r="M113" s="27" t="s">
        <v>592</v>
      </c>
      <c r="N113" s="44" t="s">
        <v>593</v>
      </c>
      <c r="O113" s="25" t="s">
        <v>208</v>
      </c>
      <c r="P113" s="25" t="s">
        <v>248</v>
      </c>
      <c r="Q113" s="25">
        <v>2019</v>
      </c>
      <c r="R113" s="42" t="s">
        <v>283</v>
      </c>
      <c r="S113" s="42">
        <v>6</v>
      </c>
      <c r="T113" s="42">
        <v>0</v>
      </c>
      <c r="U113" s="32">
        <f t="shared" si="8"/>
        <v>0</v>
      </c>
      <c r="V113" s="32">
        <f t="shared" si="10"/>
        <v>0</v>
      </c>
      <c r="W113" s="120"/>
      <c r="X113" s="120"/>
      <c r="Y113" s="129"/>
      <c r="Z113" s="129"/>
      <c r="AA113" s="134"/>
      <c r="AB113" s="132"/>
      <c r="AC113" s="132"/>
    </row>
    <row r="114" spans="1:34" ht="105" x14ac:dyDescent="0.25">
      <c r="A114" s="23" t="s">
        <v>187</v>
      </c>
      <c r="B114" s="76" t="s">
        <v>260</v>
      </c>
      <c r="C114" s="98" t="s">
        <v>189</v>
      </c>
      <c r="D114" s="116" t="s">
        <v>326</v>
      </c>
      <c r="E114" s="98" t="s">
        <v>190</v>
      </c>
      <c r="F114" s="119" t="s">
        <v>327</v>
      </c>
      <c r="G114" s="24" t="s">
        <v>191</v>
      </c>
      <c r="H114" s="24" t="s">
        <v>192</v>
      </c>
      <c r="I114" s="24" t="s">
        <v>191</v>
      </c>
      <c r="J114" s="25" t="s">
        <v>193</v>
      </c>
      <c r="K114" s="122" t="s">
        <v>328</v>
      </c>
      <c r="L114" s="38" t="s">
        <v>113</v>
      </c>
      <c r="M114" s="27" t="s">
        <v>576</v>
      </c>
      <c r="N114" s="44" t="s">
        <v>79</v>
      </c>
      <c r="O114" s="25" t="s">
        <v>208</v>
      </c>
      <c r="P114" s="25" t="s">
        <v>248</v>
      </c>
      <c r="Q114" s="25">
        <v>2019</v>
      </c>
      <c r="R114" s="47" t="s">
        <v>313</v>
      </c>
      <c r="S114" s="47">
        <v>20</v>
      </c>
      <c r="T114" s="47">
        <v>22</v>
      </c>
      <c r="U114" s="32">
        <f t="shared" si="8"/>
        <v>1.1000000000000001</v>
      </c>
      <c r="V114" s="32">
        <f t="shared" si="10"/>
        <v>1.1000000000000001</v>
      </c>
      <c r="W114" s="119" t="s">
        <v>249</v>
      </c>
      <c r="X114" s="119" t="s">
        <v>397</v>
      </c>
      <c r="Y114" s="128">
        <v>32163458.350000001</v>
      </c>
      <c r="Z114" s="128">
        <v>30059913.48</v>
      </c>
      <c r="AA114" s="128">
        <v>18773261.789999999</v>
      </c>
      <c r="AB114" s="131">
        <f>+AA114/Y114</f>
        <v>0.58368293563804519</v>
      </c>
      <c r="AC114" s="131">
        <f>+AA114/Z114</f>
        <v>0.62452813786342276</v>
      </c>
    </row>
    <row r="115" spans="1:34" ht="105" x14ac:dyDescent="0.25">
      <c r="A115" s="23" t="s">
        <v>187</v>
      </c>
      <c r="B115" s="76" t="s">
        <v>260</v>
      </c>
      <c r="C115" s="98" t="s">
        <v>189</v>
      </c>
      <c r="D115" s="117"/>
      <c r="E115" s="98" t="s">
        <v>190</v>
      </c>
      <c r="F115" s="120"/>
      <c r="G115" s="24" t="s">
        <v>191</v>
      </c>
      <c r="H115" s="24" t="s">
        <v>192</v>
      </c>
      <c r="I115" s="24" t="s">
        <v>191</v>
      </c>
      <c r="J115" s="25" t="s">
        <v>193</v>
      </c>
      <c r="K115" s="123" t="s">
        <v>328</v>
      </c>
      <c r="L115" s="38" t="s">
        <v>114</v>
      </c>
      <c r="M115" s="27" t="s">
        <v>594</v>
      </c>
      <c r="N115" s="44" t="s">
        <v>81</v>
      </c>
      <c r="O115" s="25" t="s">
        <v>208</v>
      </c>
      <c r="P115" s="25" t="s">
        <v>248</v>
      </c>
      <c r="Q115" s="25">
        <v>2019</v>
      </c>
      <c r="R115" s="47" t="s">
        <v>595</v>
      </c>
      <c r="S115" s="47" t="s">
        <v>595</v>
      </c>
      <c r="T115" s="47">
        <v>89</v>
      </c>
      <c r="U115" s="32">
        <f t="shared" si="8"/>
        <v>0.89</v>
      </c>
      <c r="V115" s="32">
        <f t="shared" si="10"/>
        <v>0.89</v>
      </c>
      <c r="W115" s="120"/>
      <c r="X115" s="120"/>
      <c r="Y115" s="129"/>
      <c r="Z115" s="129"/>
      <c r="AA115" s="134"/>
      <c r="AB115" s="132"/>
      <c r="AC115" s="132"/>
      <c r="AE115" s="34"/>
    </row>
    <row r="116" spans="1:34" ht="105" x14ac:dyDescent="0.25">
      <c r="A116" s="23" t="s">
        <v>187</v>
      </c>
      <c r="B116" s="76" t="s">
        <v>260</v>
      </c>
      <c r="C116" s="98" t="s">
        <v>189</v>
      </c>
      <c r="D116" s="117"/>
      <c r="E116" s="98" t="s">
        <v>190</v>
      </c>
      <c r="F116" s="120"/>
      <c r="G116" s="24" t="s">
        <v>191</v>
      </c>
      <c r="H116" s="24" t="s">
        <v>192</v>
      </c>
      <c r="I116" s="24" t="s">
        <v>191</v>
      </c>
      <c r="J116" s="25" t="s">
        <v>193</v>
      </c>
      <c r="K116" s="123"/>
      <c r="L116" s="38" t="s">
        <v>80</v>
      </c>
      <c r="M116" s="27" t="s">
        <v>596</v>
      </c>
      <c r="N116" s="44" t="s">
        <v>82</v>
      </c>
      <c r="O116" s="25" t="s">
        <v>208</v>
      </c>
      <c r="P116" s="25" t="s">
        <v>248</v>
      </c>
      <c r="Q116" s="25">
        <v>2019</v>
      </c>
      <c r="R116" s="47" t="s">
        <v>597</v>
      </c>
      <c r="S116" s="47" t="s">
        <v>597</v>
      </c>
      <c r="T116" s="47">
        <v>104</v>
      </c>
      <c r="U116" s="32">
        <f t="shared" si="8"/>
        <v>0.92035398230088494</v>
      </c>
      <c r="V116" s="32">
        <f t="shared" si="10"/>
        <v>0.92035398230088494</v>
      </c>
      <c r="W116" s="120"/>
      <c r="X116" s="120"/>
      <c r="Y116" s="129"/>
      <c r="Z116" s="129"/>
      <c r="AA116" s="134"/>
      <c r="AB116" s="132"/>
      <c r="AC116" s="132"/>
      <c r="AE116" s="34"/>
    </row>
    <row r="117" spans="1:34" ht="105" x14ac:dyDescent="0.25">
      <c r="A117" s="23" t="s">
        <v>187</v>
      </c>
      <c r="B117" s="76" t="s">
        <v>260</v>
      </c>
      <c r="C117" s="98" t="s">
        <v>189</v>
      </c>
      <c r="D117" s="117"/>
      <c r="E117" s="98" t="s">
        <v>190</v>
      </c>
      <c r="F117" s="120"/>
      <c r="G117" s="24" t="s">
        <v>191</v>
      </c>
      <c r="H117" s="24" t="s">
        <v>192</v>
      </c>
      <c r="I117" s="24" t="s">
        <v>191</v>
      </c>
      <c r="J117" s="25" t="s">
        <v>193</v>
      </c>
      <c r="K117" s="123"/>
      <c r="L117" s="38" t="s">
        <v>115</v>
      </c>
      <c r="M117" s="27" t="s">
        <v>598</v>
      </c>
      <c r="N117" s="44" t="s">
        <v>116</v>
      </c>
      <c r="O117" s="25" t="s">
        <v>208</v>
      </c>
      <c r="P117" s="25" t="s">
        <v>248</v>
      </c>
      <c r="Q117" s="25">
        <v>2019</v>
      </c>
      <c r="R117" s="47" t="s">
        <v>599</v>
      </c>
      <c r="S117" s="47" t="s">
        <v>599</v>
      </c>
      <c r="T117" s="47">
        <v>288</v>
      </c>
      <c r="U117" s="32">
        <f t="shared" si="8"/>
        <v>0.82285714285714284</v>
      </c>
      <c r="V117" s="32">
        <f t="shared" si="10"/>
        <v>0.82285714285714284</v>
      </c>
      <c r="W117" s="120"/>
      <c r="X117" s="120"/>
      <c r="Y117" s="129"/>
      <c r="Z117" s="129"/>
      <c r="AA117" s="134"/>
      <c r="AB117" s="132"/>
      <c r="AC117" s="132"/>
      <c r="AE117" s="34"/>
    </row>
    <row r="118" spans="1:34" ht="42.75" customHeight="1" x14ac:dyDescent="0.25">
      <c r="A118" s="23" t="s">
        <v>187</v>
      </c>
      <c r="B118" s="76" t="s">
        <v>260</v>
      </c>
      <c r="C118" s="98" t="s">
        <v>189</v>
      </c>
      <c r="D118" s="117"/>
      <c r="E118" s="98" t="s">
        <v>190</v>
      </c>
      <c r="F118" s="120"/>
      <c r="G118" s="24" t="s">
        <v>191</v>
      </c>
      <c r="H118" s="24" t="s">
        <v>192</v>
      </c>
      <c r="I118" s="24" t="s">
        <v>191</v>
      </c>
      <c r="J118" s="25" t="s">
        <v>193</v>
      </c>
      <c r="K118" s="123"/>
      <c r="L118" s="38" t="s">
        <v>330</v>
      </c>
      <c r="M118" s="27" t="s">
        <v>600</v>
      </c>
      <c r="N118" s="44" t="s">
        <v>331</v>
      </c>
      <c r="O118" s="25" t="s">
        <v>208</v>
      </c>
      <c r="P118" s="25" t="s">
        <v>248</v>
      </c>
      <c r="Q118" s="25">
        <v>2019</v>
      </c>
      <c r="R118" s="47" t="s">
        <v>141</v>
      </c>
      <c r="S118" s="47" t="s">
        <v>141</v>
      </c>
      <c r="T118" s="47">
        <v>150</v>
      </c>
      <c r="U118" s="32">
        <f t="shared" si="8"/>
        <v>2.1428571428571428</v>
      </c>
      <c r="V118" s="32">
        <f t="shared" si="10"/>
        <v>2.1428571428571428</v>
      </c>
      <c r="W118" s="120"/>
      <c r="X118" s="120"/>
      <c r="Y118" s="129"/>
      <c r="Z118" s="129"/>
      <c r="AA118" s="134"/>
      <c r="AB118" s="132"/>
      <c r="AC118" s="132"/>
      <c r="AE118" s="34"/>
    </row>
    <row r="119" spans="1:34" ht="42.75" customHeight="1" x14ac:dyDescent="0.25">
      <c r="A119" s="23"/>
      <c r="B119" s="76"/>
      <c r="C119" s="98"/>
      <c r="D119" s="117"/>
      <c r="E119" s="98" t="s">
        <v>190</v>
      </c>
      <c r="F119" s="120"/>
      <c r="G119" s="24"/>
      <c r="H119" s="24"/>
      <c r="I119" s="24"/>
      <c r="J119" s="25"/>
      <c r="K119" s="123"/>
      <c r="L119" s="38" t="s">
        <v>332</v>
      </c>
      <c r="M119" s="27" t="s">
        <v>332</v>
      </c>
      <c r="N119" s="44" t="s">
        <v>333</v>
      </c>
      <c r="O119" s="25" t="s">
        <v>208</v>
      </c>
      <c r="P119" s="25" t="s">
        <v>248</v>
      </c>
      <c r="Q119" s="25">
        <v>2019</v>
      </c>
      <c r="R119" s="47" t="s">
        <v>334</v>
      </c>
      <c r="S119" s="47" t="s">
        <v>334</v>
      </c>
      <c r="T119" s="47">
        <v>1100</v>
      </c>
      <c r="U119" s="32">
        <f t="shared" si="8"/>
        <v>4.7826086956521738</v>
      </c>
      <c r="V119" s="32">
        <f t="shared" si="10"/>
        <v>4.7826086956521738</v>
      </c>
      <c r="W119" s="120"/>
      <c r="X119" s="120"/>
      <c r="Y119" s="129"/>
      <c r="Z119" s="129"/>
      <c r="AA119" s="134"/>
      <c r="AB119" s="132"/>
      <c r="AC119" s="132"/>
      <c r="AE119" s="34"/>
    </row>
    <row r="120" spans="1:34" ht="120" x14ac:dyDescent="0.25">
      <c r="A120" s="23" t="s">
        <v>187</v>
      </c>
      <c r="B120" s="76" t="s">
        <v>260</v>
      </c>
      <c r="C120" s="98" t="s">
        <v>189</v>
      </c>
      <c r="D120" s="117"/>
      <c r="E120" s="98" t="s">
        <v>694</v>
      </c>
      <c r="F120" s="120"/>
      <c r="G120" s="24" t="s">
        <v>191</v>
      </c>
      <c r="H120" s="24" t="s">
        <v>192</v>
      </c>
      <c r="I120" s="24" t="s">
        <v>191</v>
      </c>
      <c r="J120" s="25" t="s">
        <v>193</v>
      </c>
      <c r="K120" s="123"/>
      <c r="L120" s="98" t="s">
        <v>695</v>
      </c>
      <c r="M120" s="98" t="s">
        <v>694</v>
      </c>
      <c r="N120" s="45" t="s">
        <v>333</v>
      </c>
      <c r="O120" s="25" t="s">
        <v>208</v>
      </c>
      <c r="P120" s="25" t="s">
        <v>248</v>
      </c>
      <c r="Q120" s="25">
        <v>2019</v>
      </c>
      <c r="R120" s="47">
        <v>0</v>
      </c>
      <c r="S120" s="47">
        <v>1</v>
      </c>
      <c r="T120" s="47">
        <v>0</v>
      </c>
      <c r="U120" s="32">
        <v>0</v>
      </c>
      <c r="V120" s="32">
        <v>0</v>
      </c>
      <c r="W120" s="120"/>
      <c r="X120" s="120"/>
      <c r="Y120" s="129"/>
      <c r="Z120" s="129"/>
      <c r="AA120" s="134"/>
      <c r="AB120" s="132"/>
      <c r="AC120" s="132"/>
      <c r="AE120" s="34"/>
      <c r="AG120" s="49"/>
      <c r="AH120" s="49"/>
    </row>
    <row r="121" spans="1:34" ht="105" x14ac:dyDescent="0.25">
      <c r="A121" s="23" t="s">
        <v>187</v>
      </c>
      <c r="B121" s="76" t="s">
        <v>260</v>
      </c>
      <c r="C121" s="98" t="s">
        <v>189</v>
      </c>
      <c r="D121" s="116" t="s">
        <v>335</v>
      </c>
      <c r="E121" s="98" t="s">
        <v>190</v>
      </c>
      <c r="F121" s="119" t="s">
        <v>336</v>
      </c>
      <c r="G121" s="24" t="s">
        <v>191</v>
      </c>
      <c r="H121" s="24" t="s">
        <v>192</v>
      </c>
      <c r="I121" s="24" t="s">
        <v>191</v>
      </c>
      <c r="J121" s="25" t="s">
        <v>193</v>
      </c>
      <c r="K121" s="122" t="s">
        <v>337</v>
      </c>
      <c r="L121" s="38" t="s">
        <v>601</v>
      </c>
      <c r="M121" s="27" t="s">
        <v>100</v>
      </c>
      <c r="N121" s="44" t="s">
        <v>602</v>
      </c>
      <c r="O121" s="25" t="s">
        <v>208</v>
      </c>
      <c r="P121" s="25" t="s">
        <v>248</v>
      </c>
      <c r="Q121" s="25">
        <v>2019</v>
      </c>
      <c r="R121" s="47" t="s">
        <v>315</v>
      </c>
      <c r="S121" s="47" t="s">
        <v>315</v>
      </c>
      <c r="T121" s="47">
        <v>6</v>
      </c>
      <c r="U121" s="32">
        <f t="shared" si="8"/>
        <v>0.4</v>
      </c>
      <c r="V121" s="32">
        <f t="shared" si="10"/>
        <v>0.4</v>
      </c>
      <c r="W121" s="119" t="s">
        <v>338</v>
      </c>
      <c r="X121" s="119" t="s">
        <v>254</v>
      </c>
      <c r="Y121" s="128">
        <v>11750270.289999999</v>
      </c>
      <c r="Z121" s="128">
        <v>25717411.760000002</v>
      </c>
      <c r="AA121" s="128">
        <v>16157567.880000001</v>
      </c>
      <c r="AB121" s="131">
        <f>+AA121/Y121</f>
        <v>1.3750805284667202</v>
      </c>
      <c r="AC121" s="131">
        <f>+AA121/Z121</f>
        <v>0.62827348376989245</v>
      </c>
      <c r="AE121" s="34"/>
    </row>
    <row r="122" spans="1:34" ht="105" x14ac:dyDescent="0.25">
      <c r="A122" s="23" t="s">
        <v>187</v>
      </c>
      <c r="B122" s="76" t="s">
        <v>260</v>
      </c>
      <c r="C122" s="98" t="s">
        <v>189</v>
      </c>
      <c r="D122" s="125"/>
      <c r="E122" s="98" t="s">
        <v>190</v>
      </c>
      <c r="F122" s="126"/>
      <c r="G122" s="24" t="s">
        <v>191</v>
      </c>
      <c r="H122" s="24" t="s">
        <v>192</v>
      </c>
      <c r="I122" s="24" t="s">
        <v>191</v>
      </c>
      <c r="J122" s="25" t="s">
        <v>193</v>
      </c>
      <c r="K122" s="127"/>
      <c r="L122" s="38" t="s">
        <v>603</v>
      </c>
      <c r="M122" s="98" t="s">
        <v>594</v>
      </c>
      <c r="N122" s="46" t="s">
        <v>604</v>
      </c>
      <c r="O122" s="25" t="s">
        <v>208</v>
      </c>
      <c r="P122" s="25" t="s">
        <v>248</v>
      </c>
      <c r="Q122" s="25">
        <v>2019</v>
      </c>
      <c r="R122" s="47" t="s">
        <v>283</v>
      </c>
      <c r="S122" s="47" t="s">
        <v>283</v>
      </c>
      <c r="T122" s="47">
        <v>4</v>
      </c>
      <c r="U122" s="32">
        <f t="shared" si="8"/>
        <v>0.4</v>
      </c>
      <c r="V122" s="32">
        <f t="shared" si="10"/>
        <v>0.4</v>
      </c>
      <c r="W122" s="126"/>
      <c r="X122" s="126"/>
      <c r="Y122" s="129"/>
      <c r="Z122" s="129"/>
      <c r="AA122" s="129"/>
      <c r="AB122" s="132"/>
      <c r="AC122" s="132"/>
      <c r="AE122" s="34"/>
    </row>
    <row r="123" spans="1:34" ht="120" x14ac:dyDescent="0.25">
      <c r="A123" s="23" t="s">
        <v>187</v>
      </c>
      <c r="B123" s="76" t="s">
        <v>260</v>
      </c>
      <c r="C123" s="98" t="s">
        <v>189</v>
      </c>
      <c r="D123" s="125"/>
      <c r="E123" s="98" t="s">
        <v>190</v>
      </c>
      <c r="F123" s="126"/>
      <c r="G123" s="24" t="s">
        <v>191</v>
      </c>
      <c r="H123" s="24" t="s">
        <v>192</v>
      </c>
      <c r="I123" s="24" t="s">
        <v>191</v>
      </c>
      <c r="J123" s="25" t="s">
        <v>193</v>
      </c>
      <c r="K123" s="127"/>
      <c r="L123" s="38" t="s">
        <v>605</v>
      </c>
      <c r="M123" s="98" t="s">
        <v>606</v>
      </c>
      <c r="N123" s="46" t="s">
        <v>607</v>
      </c>
      <c r="O123" s="25" t="s">
        <v>208</v>
      </c>
      <c r="P123" s="25" t="s">
        <v>248</v>
      </c>
      <c r="Q123" s="25">
        <v>2019</v>
      </c>
      <c r="R123" s="47" t="s">
        <v>133</v>
      </c>
      <c r="S123" s="47" t="s">
        <v>133</v>
      </c>
      <c r="T123" s="47">
        <v>4</v>
      </c>
      <c r="U123" s="32">
        <f t="shared" si="8"/>
        <v>1</v>
      </c>
      <c r="V123" s="32">
        <f t="shared" si="10"/>
        <v>1</v>
      </c>
      <c r="W123" s="126"/>
      <c r="X123" s="126"/>
      <c r="Y123" s="129"/>
      <c r="Z123" s="129"/>
      <c r="AA123" s="129"/>
      <c r="AB123" s="132"/>
      <c r="AC123" s="132"/>
      <c r="AE123" s="34"/>
    </row>
    <row r="124" spans="1:34" ht="120" x14ac:dyDescent="0.25">
      <c r="A124" s="23" t="s">
        <v>187</v>
      </c>
      <c r="B124" s="76" t="s">
        <v>260</v>
      </c>
      <c r="C124" s="98" t="s">
        <v>189</v>
      </c>
      <c r="D124" s="125"/>
      <c r="E124" s="98" t="s">
        <v>190</v>
      </c>
      <c r="F124" s="126"/>
      <c r="G124" s="24" t="s">
        <v>191</v>
      </c>
      <c r="H124" s="24" t="s">
        <v>192</v>
      </c>
      <c r="I124" s="24" t="s">
        <v>191</v>
      </c>
      <c r="J124" s="25" t="s">
        <v>193</v>
      </c>
      <c r="K124" s="127"/>
      <c r="L124" s="38" t="s">
        <v>608</v>
      </c>
      <c r="M124" s="98" t="s">
        <v>609</v>
      </c>
      <c r="N124" s="44" t="s">
        <v>610</v>
      </c>
      <c r="O124" s="25" t="s">
        <v>208</v>
      </c>
      <c r="P124" s="25" t="s">
        <v>248</v>
      </c>
      <c r="Q124" s="25">
        <v>2019</v>
      </c>
      <c r="R124" s="47" t="s">
        <v>325</v>
      </c>
      <c r="S124" s="47" t="s">
        <v>325</v>
      </c>
      <c r="T124" s="47">
        <v>3</v>
      </c>
      <c r="U124" s="32">
        <f t="shared" si="8"/>
        <v>0.6</v>
      </c>
      <c r="V124" s="32">
        <f t="shared" si="10"/>
        <v>0.6</v>
      </c>
      <c r="W124" s="126"/>
      <c r="X124" s="126"/>
      <c r="Y124" s="129"/>
      <c r="Z124" s="129"/>
      <c r="AA124" s="129"/>
      <c r="AB124" s="132"/>
      <c r="AC124" s="132"/>
      <c r="AE124" s="34"/>
    </row>
    <row r="125" spans="1:34" ht="120" x14ac:dyDescent="0.25">
      <c r="A125" s="23" t="s">
        <v>187</v>
      </c>
      <c r="B125" s="76" t="s">
        <v>260</v>
      </c>
      <c r="C125" s="98" t="s">
        <v>189</v>
      </c>
      <c r="D125" s="118"/>
      <c r="E125" s="98" t="s">
        <v>190</v>
      </c>
      <c r="F125" s="121"/>
      <c r="G125" s="24" t="s">
        <v>191</v>
      </c>
      <c r="H125" s="24" t="s">
        <v>192</v>
      </c>
      <c r="I125" s="24" t="s">
        <v>191</v>
      </c>
      <c r="J125" s="25" t="s">
        <v>193</v>
      </c>
      <c r="K125" s="124" t="s">
        <v>337</v>
      </c>
      <c r="L125" s="38" t="s">
        <v>611</v>
      </c>
      <c r="M125" s="98" t="s">
        <v>612</v>
      </c>
      <c r="N125" s="44" t="s">
        <v>613</v>
      </c>
      <c r="O125" s="25" t="s">
        <v>208</v>
      </c>
      <c r="P125" s="25" t="s">
        <v>248</v>
      </c>
      <c r="Q125" s="25">
        <v>2012</v>
      </c>
      <c r="R125" s="47" t="s">
        <v>283</v>
      </c>
      <c r="S125" s="47" t="s">
        <v>283</v>
      </c>
      <c r="T125" s="47">
        <v>3</v>
      </c>
      <c r="U125" s="32">
        <f t="shared" si="8"/>
        <v>0.3</v>
      </c>
      <c r="V125" s="32">
        <f t="shared" si="10"/>
        <v>0.3</v>
      </c>
      <c r="W125" s="121"/>
      <c r="X125" s="121"/>
      <c r="Y125" s="130"/>
      <c r="Z125" s="130"/>
      <c r="AA125" s="141"/>
      <c r="AB125" s="133"/>
      <c r="AC125" s="133"/>
      <c r="AE125" s="34"/>
    </row>
    <row r="126" spans="1:34" ht="78.75" customHeight="1" x14ac:dyDescent="0.25">
      <c r="A126" s="23" t="s">
        <v>187</v>
      </c>
      <c r="B126" s="76" t="s">
        <v>260</v>
      </c>
      <c r="C126" s="98" t="s">
        <v>189</v>
      </c>
      <c r="D126" s="82" t="s">
        <v>125</v>
      </c>
      <c r="E126" s="98" t="s">
        <v>190</v>
      </c>
      <c r="F126" s="77" t="s">
        <v>341</v>
      </c>
      <c r="G126" s="24" t="s">
        <v>191</v>
      </c>
      <c r="H126" s="24" t="s">
        <v>192</v>
      </c>
      <c r="I126" s="24" t="s">
        <v>191</v>
      </c>
      <c r="J126" s="25" t="s">
        <v>193</v>
      </c>
      <c r="K126" s="77">
        <v>11000401</v>
      </c>
      <c r="L126" s="83" t="s">
        <v>614</v>
      </c>
      <c r="M126" s="74" t="s">
        <v>615</v>
      </c>
      <c r="N126" s="51" t="s">
        <v>616</v>
      </c>
      <c r="O126" s="25" t="s">
        <v>208</v>
      </c>
      <c r="P126" s="25" t="s">
        <v>339</v>
      </c>
      <c r="Q126" s="25">
        <v>2019</v>
      </c>
      <c r="R126" s="47">
        <v>1</v>
      </c>
      <c r="S126" s="47">
        <v>1</v>
      </c>
      <c r="T126" s="47">
        <v>0</v>
      </c>
      <c r="U126" s="52">
        <v>0</v>
      </c>
      <c r="V126" s="52">
        <f t="shared" si="10"/>
        <v>0</v>
      </c>
      <c r="W126" s="77" t="s">
        <v>263</v>
      </c>
      <c r="X126" s="77" t="s">
        <v>340</v>
      </c>
      <c r="Y126" s="69">
        <v>0</v>
      </c>
      <c r="Z126" s="69">
        <v>262639</v>
      </c>
      <c r="AA126" s="69">
        <v>125712</v>
      </c>
      <c r="AB126" s="84"/>
      <c r="AC126" s="50">
        <f t="shared" ref="AC126" si="11">+AA126/Z126</f>
        <v>0.47864940088867231</v>
      </c>
    </row>
    <row r="127" spans="1:34" ht="180" x14ac:dyDescent="0.25">
      <c r="A127" s="23" t="s">
        <v>187</v>
      </c>
      <c r="B127" s="76" t="s">
        <v>260</v>
      </c>
      <c r="C127" s="98" t="s">
        <v>189</v>
      </c>
      <c r="D127" s="116" t="s">
        <v>696</v>
      </c>
      <c r="E127" s="98" t="s">
        <v>697</v>
      </c>
      <c r="F127" s="119" t="s">
        <v>698</v>
      </c>
      <c r="G127" s="24" t="s">
        <v>191</v>
      </c>
      <c r="H127" s="24" t="s">
        <v>192</v>
      </c>
      <c r="I127" s="24" t="s">
        <v>191</v>
      </c>
      <c r="J127" s="25" t="s">
        <v>193</v>
      </c>
      <c r="K127" s="119">
        <v>11000301</v>
      </c>
      <c r="L127" s="38" t="s">
        <v>696</v>
      </c>
      <c r="M127" s="38" t="s">
        <v>697</v>
      </c>
      <c r="N127" s="38" t="s">
        <v>512</v>
      </c>
      <c r="O127" s="25" t="s">
        <v>208</v>
      </c>
      <c r="P127" s="25" t="s">
        <v>339</v>
      </c>
      <c r="Q127" s="25">
        <v>2022</v>
      </c>
      <c r="R127" s="47">
        <v>0</v>
      </c>
      <c r="S127" s="47">
        <v>8</v>
      </c>
      <c r="T127" s="47">
        <v>0</v>
      </c>
      <c r="U127" s="32">
        <v>0</v>
      </c>
      <c r="V127" s="32">
        <f t="shared" si="10"/>
        <v>0</v>
      </c>
      <c r="W127" s="77" t="s">
        <v>263</v>
      </c>
      <c r="X127" s="77" t="s">
        <v>340</v>
      </c>
      <c r="Y127" s="128">
        <v>0</v>
      </c>
      <c r="Z127" s="128">
        <v>578000</v>
      </c>
      <c r="AA127" s="128">
        <v>274330.94</v>
      </c>
      <c r="AB127" s="128">
        <v>0</v>
      </c>
      <c r="AC127" s="140">
        <f>+AA127/Z127</f>
        <v>0.47462100346020764</v>
      </c>
    </row>
    <row r="128" spans="1:34" ht="225" x14ac:dyDescent="0.25">
      <c r="A128" s="23" t="s">
        <v>187</v>
      </c>
      <c r="B128" s="76" t="s">
        <v>260</v>
      </c>
      <c r="C128" s="98" t="s">
        <v>189</v>
      </c>
      <c r="D128" s="125"/>
      <c r="E128" s="98" t="s">
        <v>699</v>
      </c>
      <c r="F128" s="126"/>
      <c r="G128" s="24" t="s">
        <v>191</v>
      </c>
      <c r="H128" s="24" t="s">
        <v>192</v>
      </c>
      <c r="I128" s="24" t="s">
        <v>191</v>
      </c>
      <c r="J128" s="25" t="s">
        <v>193</v>
      </c>
      <c r="K128" s="126"/>
      <c r="L128" s="38" t="s">
        <v>696</v>
      </c>
      <c r="M128" s="38" t="s">
        <v>699</v>
      </c>
      <c r="N128" s="38" t="s">
        <v>512</v>
      </c>
      <c r="O128" s="25" t="s">
        <v>208</v>
      </c>
      <c r="P128" s="25" t="s">
        <v>339</v>
      </c>
      <c r="Q128" s="25">
        <v>2022</v>
      </c>
      <c r="R128" s="47">
        <v>0</v>
      </c>
      <c r="S128" s="47">
        <v>21</v>
      </c>
      <c r="T128" s="47">
        <v>0</v>
      </c>
      <c r="U128" s="32">
        <v>0</v>
      </c>
      <c r="V128" s="32">
        <f t="shared" si="10"/>
        <v>0</v>
      </c>
      <c r="W128" s="77" t="s">
        <v>263</v>
      </c>
      <c r="X128" s="77" t="s">
        <v>340</v>
      </c>
      <c r="Y128" s="129"/>
      <c r="Z128" s="129"/>
      <c r="AA128" s="129"/>
      <c r="AB128" s="129"/>
      <c r="AC128" s="140"/>
    </row>
    <row r="129" spans="1:33" ht="56.25" customHeight="1" x14ac:dyDescent="0.25">
      <c r="A129" s="23" t="s">
        <v>187</v>
      </c>
      <c r="B129" s="76" t="s">
        <v>260</v>
      </c>
      <c r="C129" s="98" t="s">
        <v>189</v>
      </c>
      <c r="D129" s="118"/>
      <c r="E129" s="98" t="s">
        <v>700</v>
      </c>
      <c r="F129" s="121"/>
      <c r="G129" s="24" t="s">
        <v>191</v>
      </c>
      <c r="H129" s="24" t="s">
        <v>192</v>
      </c>
      <c r="I129" s="24" t="s">
        <v>191</v>
      </c>
      <c r="J129" s="25" t="s">
        <v>193</v>
      </c>
      <c r="K129" s="121"/>
      <c r="L129" s="38" t="s">
        <v>696</v>
      </c>
      <c r="M129" s="38" t="s">
        <v>700</v>
      </c>
      <c r="N129" s="38" t="s">
        <v>512</v>
      </c>
      <c r="O129" s="25" t="s">
        <v>208</v>
      </c>
      <c r="P129" s="25" t="s">
        <v>339</v>
      </c>
      <c r="Q129" s="25">
        <v>2022</v>
      </c>
      <c r="R129" s="47">
        <v>0</v>
      </c>
      <c r="S129" s="47">
        <v>17</v>
      </c>
      <c r="T129" s="47">
        <v>0</v>
      </c>
      <c r="U129" s="32">
        <v>0</v>
      </c>
      <c r="V129" s="32">
        <f t="shared" si="10"/>
        <v>0</v>
      </c>
      <c r="W129" s="77" t="s">
        <v>263</v>
      </c>
      <c r="X129" s="77" t="s">
        <v>340</v>
      </c>
      <c r="Y129" s="124"/>
      <c r="Z129" s="124"/>
      <c r="AA129" s="124"/>
      <c r="AB129" s="124"/>
      <c r="AC129" s="140"/>
    </row>
    <row r="130" spans="1:33" ht="105" x14ac:dyDescent="0.25">
      <c r="A130" s="23" t="s">
        <v>187</v>
      </c>
      <c r="B130" s="76" t="s">
        <v>260</v>
      </c>
      <c r="C130" s="98" t="s">
        <v>189</v>
      </c>
      <c r="D130" s="116" t="s">
        <v>342</v>
      </c>
      <c r="E130" s="98" t="s">
        <v>190</v>
      </c>
      <c r="F130" s="119" t="s">
        <v>343</v>
      </c>
      <c r="G130" s="24" t="s">
        <v>191</v>
      </c>
      <c r="H130" s="24" t="s">
        <v>192</v>
      </c>
      <c r="I130" s="24" t="s">
        <v>191</v>
      </c>
      <c r="J130" s="25" t="s">
        <v>193</v>
      </c>
      <c r="K130" s="122" t="s">
        <v>296</v>
      </c>
      <c r="L130" s="38" t="s">
        <v>617</v>
      </c>
      <c r="M130" s="27" t="s">
        <v>88</v>
      </c>
      <c r="N130" s="51" t="s">
        <v>88</v>
      </c>
      <c r="O130" s="25" t="s">
        <v>208</v>
      </c>
      <c r="P130" s="25" t="s">
        <v>196</v>
      </c>
      <c r="Q130" s="25">
        <v>2019</v>
      </c>
      <c r="R130" s="47" t="s">
        <v>618</v>
      </c>
      <c r="S130" s="47" t="s">
        <v>618</v>
      </c>
      <c r="T130" s="47">
        <v>795</v>
      </c>
      <c r="U130" s="32">
        <f t="shared" ref="U130:U133" si="12">+T130/R130</f>
        <v>0.39750000000000002</v>
      </c>
      <c r="V130" s="32">
        <f t="shared" si="10"/>
        <v>0.39750000000000002</v>
      </c>
      <c r="W130" s="119" t="s">
        <v>344</v>
      </c>
      <c r="X130" s="119" t="s">
        <v>259</v>
      </c>
      <c r="Y130" s="128">
        <v>13000000</v>
      </c>
      <c r="Z130" s="128">
        <v>13218000</v>
      </c>
      <c r="AA130" s="139">
        <v>8701629.6400000006</v>
      </c>
      <c r="AB130" s="140">
        <f>+AA130/Y130</f>
        <v>0.66935612615384621</v>
      </c>
      <c r="AC130" s="140">
        <f t="shared" ref="AC130" si="13">+AA130/Z130</f>
        <v>0.65831666212740203</v>
      </c>
    </row>
    <row r="131" spans="1:33" ht="105" x14ac:dyDescent="0.25">
      <c r="A131" s="23" t="s">
        <v>187</v>
      </c>
      <c r="B131" s="76" t="s">
        <v>260</v>
      </c>
      <c r="C131" s="98" t="s">
        <v>189</v>
      </c>
      <c r="D131" s="125"/>
      <c r="E131" s="98" t="s">
        <v>190</v>
      </c>
      <c r="F131" s="126"/>
      <c r="G131" s="24" t="s">
        <v>191</v>
      </c>
      <c r="H131" s="24" t="s">
        <v>192</v>
      </c>
      <c r="I131" s="24" t="s">
        <v>191</v>
      </c>
      <c r="J131" s="25" t="s">
        <v>193</v>
      </c>
      <c r="K131" s="127"/>
      <c r="L131" s="38" t="s">
        <v>619</v>
      </c>
      <c r="M131" s="27" t="s">
        <v>88</v>
      </c>
      <c r="N131" s="51" t="s">
        <v>88</v>
      </c>
      <c r="O131" s="25" t="s">
        <v>208</v>
      </c>
      <c r="P131" s="25" t="s">
        <v>196</v>
      </c>
      <c r="Q131" s="25">
        <v>2019</v>
      </c>
      <c r="R131" s="47" t="s">
        <v>620</v>
      </c>
      <c r="S131" s="47" t="s">
        <v>620</v>
      </c>
      <c r="T131" s="47">
        <v>564</v>
      </c>
      <c r="U131" s="32">
        <f t="shared" si="12"/>
        <v>0.94</v>
      </c>
      <c r="V131" s="32">
        <f t="shared" si="10"/>
        <v>0.94</v>
      </c>
      <c r="W131" s="126"/>
      <c r="X131" s="126"/>
      <c r="Y131" s="129"/>
      <c r="Z131" s="129"/>
      <c r="AA131" s="139"/>
      <c r="AB131" s="140"/>
      <c r="AC131" s="140"/>
      <c r="AG131" s="49"/>
    </row>
    <row r="132" spans="1:33" ht="195" x14ac:dyDescent="0.25">
      <c r="A132" s="23" t="s">
        <v>187</v>
      </c>
      <c r="B132" s="76" t="s">
        <v>260</v>
      </c>
      <c r="C132" s="98" t="s">
        <v>189</v>
      </c>
      <c r="D132" s="125"/>
      <c r="E132" s="98" t="s">
        <v>190</v>
      </c>
      <c r="F132" s="126"/>
      <c r="G132" s="24" t="s">
        <v>191</v>
      </c>
      <c r="H132" s="24" t="s">
        <v>192</v>
      </c>
      <c r="I132" s="24" t="s">
        <v>191</v>
      </c>
      <c r="J132" s="25" t="s">
        <v>193</v>
      </c>
      <c r="K132" s="127"/>
      <c r="L132" s="38" t="s">
        <v>621</v>
      </c>
      <c r="M132" s="27" t="s">
        <v>142</v>
      </c>
      <c r="N132" s="51" t="s">
        <v>142</v>
      </c>
      <c r="O132" s="25" t="s">
        <v>208</v>
      </c>
      <c r="P132" s="25" t="s">
        <v>196</v>
      </c>
      <c r="Q132" s="25">
        <v>2019</v>
      </c>
      <c r="R132" s="47" t="s">
        <v>622</v>
      </c>
      <c r="S132" s="47" t="s">
        <v>622</v>
      </c>
      <c r="T132" s="47">
        <v>155</v>
      </c>
      <c r="U132" s="32">
        <f t="shared" si="12"/>
        <v>0.77500000000000002</v>
      </c>
      <c r="V132" s="32">
        <f t="shared" si="10"/>
        <v>0.77500000000000002</v>
      </c>
      <c r="W132" s="126"/>
      <c r="X132" s="126"/>
      <c r="Y132" s="129"/>
      <c r="Z132" s="129"/>
      <c r="AA132" s="139"/>
      <c r="AB132" s="140"/>
      <c r="AC132" s="140"/>
    </row>
    <row r="133" spans="1:33" ht="45" x14ac:dyDescent="0.25">
      <c r="A133" s="23"/>
      <c r="B133" s="76" t="s">
        <v>260</v>
      </c>
      <c r="C133" s="98"/>
      <c r="D133" s="125"/>
      <c r="E133" s="98"/>
      <c r="F133" s="126"/>
      <c r="G133" s="24"/>
      <c r="H133" s="24"/>
      <c r="I133" s="24"/>
      <c r="J133" s="25"/>
      <c r="K133" s="127"/>
      <c r="L133" s="38" t="s">
        <v>623</v>
      </c>
      <c r="M133" s="27" t="s">
        <v>143</v>
      </c>
      <c r="N133" s="51" t="s">
        <v>143</v>
      </c>
      <c r="O133" s="25" t="s">
        <v>208</v>
      </c>
      <c r="P133" s="25" t="s">
        <v>196</v>
      </c>
      <c r="Q133" s="25">
        <v>2019</v>
      </c>
      <c r="R133" s="47">
        <v>20</v>
      </c>
      <c r="S133" s="47">
        <v>71</v>
      </c>
      <c r="T133" s="47">
        <v>35</v>
      </c>
      <c r="U133" s="32">
        <f t="shared" si="12"/>
        <v>1.75</v>
      </c>
      <c r="V133" s="32">
        <f t="shared" si="10"/>
        <v>0.49295774647887325</v>
      </c>
      <c r="W133" s="126"/>
      <c r="X133" s="126"/>
      <c r="Y133" s="129"/>
      <c r="Z133" s="129"/>
      <c r="AA133" s="139"/>
      <c r="AB133" s="140"/>
      <c r="AC133" s="140"/>
    </row>
    <row r="134" spans="1:33" ht="66.75" customHeight="1" x14ac:dyDescent="0.25">
      <c r="A134" s="23" t="s">
        <v>187</v>
      </c>
      <c r="B134" s="76" t="s">
        <v>260</v>
      </c>
      <c r="C134" s="98" t="s">
        <v>189</v>
      </c>
      <c r="D134" s="79" t="s">
        <v>345</v>
      </c>
      <c r="E134" s="98" t="s">
        <v>190</v>
      </c>
      <c r="F134" s="119" t="s">
        <v>346</v>
      </c>
      <c r="G134" s="24" t="s">
        <v>191</v>
      </c>
      <c r="H134" s="24" t="s">
        <v>192</v>
      </c>
      <c r="I134" s="24" t="s">
        <v>191</v>
      </c>
      <c r="J134" s="25" t="s">
        <v>193</v>
      </c>
      <c r="K134" s="93" t="s">
        <v>296</v>
      </c>
      <c r="L134" s="38" t="s">
        <v>625</v>
      </c>
      <c r="M134" s="51" t="s">
        <v>626</v>
      </c>
      <c r="N134" s="51" t="s">
        <v>626</v>
      </c>
      <c r="O134" s="25" t="s">
        <v>208</v>
      </c>
      <c r="P134" s="25" t="s">
        <v>196</v>
      </c>
      <c r="Q134" s="25">
        <v>2019</v>
      </c>
      <c r="R134" s="42" t="s">
        <v>627</v>
      </c>
      <c r="S134" s="42" t="s">
        <v>627</v>
      </c>
      <c r="T134" s="42">
        <v>3.5</v>
      </c>
      <c r="U134" s="32">
        <v>0</v>
      </c>
      <c r="V134" s="32">
        <f t="shared" si="10"/>
        <v>0.58333333333333337</v>
      </c>
      <c r="W134" s="92" t="s">
        <v>347</v>
      </c>
      <c r="X134" s="92" t="s">
        <v>348</v>
      </c>
      <c r="Y134" s="128">
        <v>1000000</v>
      </c>
      <c r="Z134" s="128">
        <v>1000000</v>
      </c>
      <c r="AA134" s="128">
        <v>580510.35</v>
      </c>
      <c r="AB134" s="140">
        <f>+AA134/Y134</f>
        <v>0.58051034999999995</v>
      </c>
      <c r="AC134" s="140">
        <f t="shared" ref="AC134" si="14">+AA134/Z134</f>
        <v>0.58051034999999995</v>
      </c>
      <c r="AG134" s="53"/>
    </row>
    <row r="135" spans="1:33" ht="66.75" customHeight="1" x14ac:dyDescent="0.25">
      <c r="A135" s="23" t="s">
        <v>187</v>
      </c>
      <c r="B135" s="76" t="s">
        <v>260</v>
      </c>
      <c r="C135" s="98" t="s">
        <v>189</v>
      </c>
      <c r="D135" s="79" t="s">
        <v>345</v>
      </c>
      <c r="E135" s="98" t="s">
        <v>190</v>
      </c>
      <c r="F135" s="126"/>
      <c r="G135" s="24" t="s">
        <v>191</v>
      </c>
      <c r="H135" s="24" t="s">
        <v>192</v>
      </c>
      <c r="I135" s="24" t="s">
        <v>191</v>
      </c>
      <c r="J135" s="25" t="s">
        <v>193</v>
      </c>
      <c r="K135" s="93" t="s">
        <v>296</v>
      </c>
      <c r="L135" s="38" t="s">
        <v>628</v>
      </c>
      <c r="M135" s="51" t="s">
        <v>629</v>
      </c>
      <c r="N135" s="51" t="s">
        <v>720</v>
      </c>
      <c r="O135" s="25" t="s">
        <v>208</v>
      </c>
      <c r="P135" s="25" t="s">
        <v>196</v>
      </c>
      <c r="Q135" s="25">
        <v>2019</v>
      </c>
      <c r="R135" s="42" t="s">
        <v>630</v>
      </c>
      <c r="S135" s="42">
        <v>12</v>
      </c>
      <c r="T135" s="42">
        <v>7</v>
      </c>
      <c r="U135" s="32">
        <v>0</v>
      </c>
      <c r="V135" s="32">
        <f t="shared" si="10"/>
        <v>0.58333333333333337</v>
      </c>
      <c r="W135" s="92" t="s">
        <v>347</v>
      </c>
      <c r="X135" s="92" t="s">
        <v>348</v>
      </c>
      <c r="Y135" s="123"/>
      <c r="Z135" s="123"/>
      <c r="AA135" s="123"/>
      <c r="AB135" s="140"/>
      <c r="AC135" s="140"/>
      <c r="AG135" s="53"/>
    </row>
    <row r="136" spans="1:33" ht="66.75" customHeight="1" x14ac:dyDescent="0.25">
      <c r="A136" s="23" t="s">
        <v>187</v>
      </c>
      <c r="B136" s="76" t="s">
        <v>260</v>
      </c>
      <c r="C136" s="98" t="s">
        <v>189</v>
      </c>
      <c r="D136" s="79" t="s">
        <v>345</v>
      </c>
      <c r="E136" s="98" t="s">
        <v>190</v>
      </c>
      <c r="F136" s="126"/>
      <c r="G136" s="24" t="s">
        <v>191</v>
      </c>
      <c r="H136" s="24" t="s">
        <v>192</v>
      </c>
      <c r="I136" s="24" t="s">
        <v>191</v>
      </c>
      <c r="J136" s="25" t="s">
        <v>193</v>
      </c>
      <c r="K136" s="93" t="s">
        <v>296</v>
      </c>
      <c r="L136" s="38" t="s">
        <v>631</v>
      </c>
      <c r="M136" s="51" t="s">
        <v>629</v>
      </c>
      <c r="N136" s="51" t="s">
        <v>721</v>
      </c>
      <c r="O136" s="25" t="s">
        <v>208</v>
      </c>
      <c r="P136" s="25" t="s">
        <v>196</v>
      </c>
      <c r="Q136" s="25">
        <v>2019</v>
      </c>
      <c r="R136" s="42" t="s">
        <v>630</v>
      </c>
      <c r="S136" s="42">
        <v>5</v>
      </c>
      <c r="T136" s="42">
        <v>3</v>
      </c>
      <c r="U136" s="32">
        <v>0</v>
      </c>
      <c r="V136" s="32">
        <f t="shared" si="10"/>
        <v>0.6</v>
      </c>
      <c r="W136" s="92" t="s">
        <v>347</v>
      </c>
      <c r="X136" s="92" t="s">
        <v>348</v>
      </c>
      <c r="Y136" s="123"/>
      <c r="Z136" s="123"/>
      <c r="AA136" s="123"/>
      <c r="AB136" s="140"/>
      <c r="AC136" s="140"/>
      <c r="AG136" s="53"/>
    </row>
    <row r="137" spans="1:33" ht="79.5" customHeight="1" x14ac:dyDescent="0.25">
      <c r="A137" s="23" t="s">
        <v>187</v>
      </c>
      <c r="B137" s="76" t="s">
        <v>260</v>
      </c>
      <c r="C137" s="98" t="s">
        <v>189</v>
      </c>
      <c r="D137" s="79" t="s">
        <v>345</v>
      </c>
      <c r="E137" s="98" t="s">
        <v>190</v>
      </c>
      <c r="F137" s="121"/>
      <c r="G137" s="24" t="s">
        <v>191</v>
      </c>
      <c r="H137" s="24" t="s">
        <v>192</v>
      </c>
      <c r="I137" s="24" t="s">
        <v>191</v>
      </c>
      <c r="J137" s="25" t="s">
        <v>193</v>
      </c>
      <c r="K137" s="93" t="s">
        <v>296</v>
      </c>
      <c r="L137" s="38" t="s">
        <v>632</v>
      </c>
      <c r="M137" s="51" t="s">
        <v>629</v>
      </c>
      <c r="N137" s="51" t="s">
        <v>159</v>
      </c>
      <c r="O137" s="25" t="s">
        <v>208</v>
      </c>
      <c r="P137" s="25" t="s">
        <v>196</v>
      </c>
      <c r="Q137" s="25">
        <v>2019</v>
      </c>
      <c r="R137" s="42" t="s">
        <v>630</v>
      </c>
      <c r="S137" s="42">
        <v>5</v>
      </c>
      <c r="T137" s="42">
        <v>3</v>
      </c>
      <c r="U137" s="32">
        <v>0</v>
      </c>
      <c r="V137" s="32">
        <f t="shared" si="10"/>
        <v>0.6</v>
      </c>
      <c r="W137" s="92" t="s">
        <v>347</v>
      </c>
      <c r="X137" s="92" t="s">
        <v>348</v>
      </c>
      <c r="Y137" s="124"/>
      <c r="Z137" s="124"/>
      <c r="AA137" s="124"/>
      <c r="AB137" s="140"/>
      <c r="AC137" s="140"/>
      <c r="AG137" s="53"/>
    </row>
    <row r="138" spans="1:33" ht="120" x14ac:dyDescent="0.25">
      <c r="A138" s="23" t="s">
        <v>187</v>
      </c>
      <c r="B138" s="76" t="s">
        <v>260</v>
      </c>
      <c r="C138" s="98" t="s">
        <v>189</v>
      </c>
      <c r="D138" s="116" t="s">
        <v>350</v>
      </c>
      <c r="E138" s="98" t="s">
        <v>190</v>
      </c>
      <c r="F138" s="119" t="s">
        <v>633</v>
      </c>
      <c r="G138" s="24" t="s">
        <v>191</v>
      </c>
      <c r="H138" s="24" t="s">
        <v>192</v>
      </c>
      <c r="I138" s="24" t="s">
        <v>191</v>
      </c>
      <c r="J138" s="25" t="s">
        <v>193</v>
      </c>
      <c r="K138" s="119">
        <v>11000501</v>
      </c>
      <c r="L138" s="74" t="s">
        <v>634</v>
      </c>
      <c r="M138" s="27" t="s">
        <v>635</v>
      </c>
      <c r="N138" s="51" t="s">
        <v>636</v>
      </c>
      <c r="O138" s="25" t="s">
        <v>208</v>
      </c>
      <c r="P138" s="25" t="s">
        <v>196</v>
      </c>
      <c r="Q138" s="25">
        <v>2019</v>
      </c>
      <c r="R138" s="47" t="s">
        <v>637</v>
      </c>
      <c r="S138" s="47" t="s">
        <v>637</v>
      </c>
      <c r="T138" s="47">
        <v>482</v>
      </c>
      <c r="U138" s="32">
        <v>0</v>
      </c>
      <c r="V138" s="32">
        <f t="shared" si="10"/>
        <v>0.96399999999999997</v>
      </c>
      <c r="W138" s="98" t="s">
        <v>249</v>
      </c>
      <c r="X138" s="92" t="s">
        <v>638</v>
      </c>
      <c r="Y138" s="128">
        <v>0</v>
      </c>
      <c r="Z138" s="128">
        <v>3500000</v>
      </c>
      <c r="AA138" s="128">
        <v>3500000</v>
      </c>
      <c r="AB138" s="128">
        <v>0</v>
      </c>
      <c r="AC138" s="140">
        <f>+AA138/Z138</f>
        <v>1</v>
      </c>
    </row>
    <row r="139" spans="1:33" ht="105" x14ac:dyDescent="0.25">
      <c r="A139" s="23" t="s">
        <v>187</v>
      </c>
      <c r="B139" s="76" t="s">
        <v>260</v>
      </c>
      <c r="C139" s="98" t="s">
        <v>189</v>
      </c>
      <c r="D139" s="125"/>
      <c r="E139" s="98" t="s">
        <v>190</v>
      </c>
      <c r="F139" s="126"/>
      <c r="G139" s="24" t="s">
        <v>191</v>
      </c>
      <c r="H139" s="24" t="s">
        <v>192</v>
      </c>
      <c r="I139" s="24" t="s">
        <v>191</v>
      </c>
      <c r="J139" s="25" t="s">
        <v>193</v>
      </c>
      <c r="K139" s="126"/>
      <c r="L139" s="74" t="s">
        <v>639</v>
      </c>
      <c r="M139" s="27" t="s">
        <v>640</v>
      </c>
      <c r="N139" s="51" t="s">
        <v>145</v>
      </c>
      <c r="O139" s="25" t="s">
        <v>208</v>
      </c>
      <c r="P139" s="25" t="s">
        <v>196</v>
      </c>
      <c r="Q139" s="25">
        <v>2019</v>
      </c>
      <c r="R139" s="47" t="s">
        <v>624</v>
      </c>
      <c r="S139" s="47" t="s">
        <v>624</v>
      </c>
      <c r="T139" s="47">
        <v>20</v>
      </c>
      <c r="U139" s="32">
        <v>0</v>
      </c>
      <c r="V139" s="32">
        <f t="shared" si="10"/>
        <v>1</v>
      </c>
      <c r="W139" s="98" t="s">
        <v>249</v>
      </c>
      <c r="X139" s="92" t="s">
        <v>638</v>
      </c>
      <c r="Y139" s="129"/>
      <c r="Z139" s="129"/>
      <c r="AA139" s="129"/>
      <c r="AB139" s="129"/>
      <c r="AC139" s="140"/>
    </row>
    <row r="140" spans="1:33" ht="56.25" customHeight="1" x14ac:dyDescent="0.25">
      <c r="A140" s="23" t="s">
        <v>187</v>
      </c>
      <c r="B140" s="76" t="s">
        <v>260</v>
      </c>
      <c r="C140" s="98" t="s">
        <v>189</v>
      </c>
      <c r="D140" s="118"/>
      <c r="E140" s="98" t="s">
        <v>190</v>
      </c>
      <c r="F140" s="121"/>
      <c r="G140" s="24" t="s">
        <v>191</v>
      </c>
      <c r="H140" s="24" t="s">
        <v>192</v>
      </c>
      <c r="I140" s="24" t="s">
        <v>191</v>
      </c>
      <c r="J140" s="25" t="s">
        <v>193</v>
      </c>
      <c r="K140" s="121"/>
      <c r="L140" s="74" t="s">
        <v>641</v>
      </c>
      <c r="M140" s="27" t="s">
        <v>642</v>
      </c>
      <c r="N140" s="51" t="s">
        <v>643</v>
      </c>
      <c r="O140" s="25" t="s">
        <v>208</v>
      </c>
      <c r="P140" s="25" t="s">
        <v>196</v>
      </c>
      <c r="Q140" s="25">
        <v>2019</v>
      </c>
      <c r="R140" s="47" t="s">
        <v>644</v>
      </c>
      <c r="S140" s="47" t="s">
        <v>644</v>
      </c>
      <c r="T140" s="47">
        <v>6</v>
      </c>
      <c r="U140" s="32">
        <v>0</v>
      </c>
      <c r="V140" s="32">
        <f t="shared" si="10"/>
        <v>0.6</v>
      </c>
      <c r="W140" s="98" t="s">
        <v>249</v>
      </c>
      <c r="X140" s="92" t="s">
        <v>638</v>
      </c>
      <c r="Y140" s="124"/>
      <c r="Z140" s="124"/>
      <c r="AA140" s="124"/>
      <c r="AB140" s="124"/>
      <c r="AC140" s="140"/>
    </row>
    <row r="141" spans="1:33" ht="56.25" customHeight="1" x14ac:dyDescent="0.25">
      <c r="A141" s="23" t="s">
        <v>187</v>
      </c>
      <c r="B141" s="76" t="s">
        <v>260</v>
      </c>
      <c r="C141" s="98" t="s">
        <v>189</v>
      </c>
      <c r="D141" s="116" t="s">
        <v>350</v>
      </c>
      <c r="E141" s="98" t="s">
        <v>190</v>
      </c>
      <c r="F141" s="119" t="s">
        <v>351</v>
      </c>
      <c r="G141" s="24" t="s">
        <v>191</v>
      </c>
      <c r="H141" s="24" t="s">
        <v>192</v>
      </c>
      <c r="I141" s="24" t="s">
        <v>191</v>
      </c>
      <c r="J141" s="25" t="s">
        <v>193</v>
      </c>
      <c r="K141" s="119">
        <v>11000501</v>
      </c>
      <c r="L141" s="38" t="s">
        <v>645</v>
      </c>
      <c r="M141" s="27" t="s">
        <v>646</v>
      </c>
      <c r="N141" s="85" t="s">
        <v>647</v>
      </c>
      <c r="O141" s="25" t="s">
        <v>208</v>
      </c>
      <c r="P141" s="25" t="s">
        <v>196</v>
      </c>
      <c r="Q141" s="25">
        <v>2019</v>
      </c>
      <c r="R141" s="47" t="s">
        <v>648</v>
      </c>
      <c r="S141" s="47" t="s">
        <v>648</v>
      </c>
      <c r="T141" s="47">
        <v>1864.7299999999998</v>
      </c>
      <c r="U141" s="32">
        <v>0</v>
      </c>
      <c r="V141" s="32">
        <f t="shared" si="10"/>
        <v>0.69840074906367033</v>
      </c>
      <c r="W141" s="92" t="s">
        <v>352</v>
      </c>
      <c r="X141" s="92" t="s">
        <v>349</v>
      </c>
      <c r="Y141" s="128"/>
      <c r="Z141" s="128">
        <v>152760244.22</v>
      </c>
      <c r="AA141" s="128">
        <v>19853211.870000001</v>
      </c>
      <c r="AB141" s="128"/>
      <c r="AC141" s="140">
        <f>+AA141/Z141</f>
        <v>0.12996321111799281</v>
      </c>
    </row>
    <row r="142" spans="1:33" ht="56.25" customHeight="1" x14ac:dyDescent="0.25">
      <c r="A142" s="23" t="s">
        <v>187</v>
      </c>
      <c r="B142" s="76" t="s">
        <v>260</v>
      </c>
      <c r="C142" s="98" t="s">
        <v>189</v>
      </c>
      <c r="D142" s="125"/>
      <c r="E142" s="98" t="s">
        <v>190</v>
      </c>
      <c r="F142" s="126"/>
      <c r="G142" s="24" t="s">
        <v>191</v>
      </c>
      <c r="H142" s="24" t="s">
        <v>192</v>
      </c>
      <c r="I142" s="24" t="s">
        <v>191</v>
      </c>
      <c r="J142" s="25" t="s">
        <v>193</v>
      </c>
      <c r="K142" s="126"/>
      <c r="L142" s="38" t="s">
        <v>649</v>
      </c>
      <c r="M142" s="27" t="s">
        <v>650</v>
      </c>
      <c r="N142" s="85" t="s">
        <v>651</v>
      </c>
      <c r="O142" s="25" t="s">
        <v>208</v>
      </c>
      <c r="P142" s="25" t="s">
        <v>196</v>
      </c>
      <c r="Q142" s="25">
        <v>2019</v>
      </c>
      <c r="R142" s="47" t="s">
        <v>652</v>
      </c>
      <c r="S142" s="47" t="s">
        <v>652</v>
      </c>
      <c r="T142" s="47">
        <v>2.0999999999999996</v>
      </c>
      <c r="U142" s="32">
        <v>0</v>
      </c>
      <c r="V142" s="32">
        <f t="shared" si="10"/>
        <v>0.69999999999999984</v>
      </c>
      <c r="W142" s="92" t="s">
        <v>352</v>
      </c>
      <c r="X142" s="92" t="s">
        <v>349</v>
      </c>
      <c r="Y142" s="129"/>
      <c r="Z142" s="129"/>
      <c r="AA142" s="129"/>
      <c r="AB142" s="129"/>
      <c r="AC142" s="140"/>
    </row>
    <row r="143" spans="1:33" ht="56.25" customHeight="1" x14ac:dyDescent="0.25">
      <c r="A143" s="23" t="s">
        <v>187</v>
      </c>
      <c r="B143" s="76" t="s">
        <v>260</v>
      </c>
      <c r="C143" s="98" t="s">
        <v>189</v>
      </c>
      <c r="D143" s="125"/>
      <c r="E143" s="98" t="s">
        <v>190</v>
      </c>
      <c r="F143" s="126"/>
      <c r="G143" s="24" t="s">
        <v>191</v>
      </c>
      <c r="H143" s="24" t="s">
        <v>192</v>
      </c>
      <c r="I143" s="24" t="s">
        <v>191</v>
      </c>
      <c r="J143" s="25" t="s">
        <v>193</v>
      </c>
      <c r="K143" s="126"/>
      <c r="L143" s="38" t="s">
        <v>653</v>
      </c>
      <c r="M143" s="27" t="s">
        <v>654</v>
      </c>
      <c r="N143" s="85" t="s">
        <v>655</v>
      </c>
      <c r="O143" s="25" t="s">
        <v>208</v>
      </c>
      <c r="P143" s="25" t="s">
        <v>196</v>
      </c>
      <c r="Q143" s="25">
        <v>2019</v>
      </c>
      <c r="R143" s="47" t="s">
        <v>656</v>
      </c>
      <c r="S143" s="47" t="s">
        <v>656</v>
      </c>
      <c r="T143" s="47">
        <v>6.29</v>
      </c>
      <c r="U143" s="32">
        <v>0</v>
      </c>
      <c r="V143" s="32">
        <f t="shared" si="10"/>
        <v>0.69888888888888889</v>
      </c>
      <c r="W143" s="92" t="s">
        <v>352</v>
      </c>
      <c r="X143" s="92" t="s">
        <v>349</v>
      </c>
      <c r="Y143" s="129"/>
      <c r="Z143" s="129"/>
      <c r="AA143" s="129"/>
      <c r="AB143" s="129"/>
      <c r="AC143" s="140"/>
    </row>
    <row r="144" spans="1:33" ht="60.75" customHeight="1" x14ac:dyDescent="0.25">
      <c r="A144" s="23" t="s">
        <v>187</v>
      </c>
      <c r="B144" s="76" t="s">
        <v>260</v>
      </c>
      <c r="C144" s="98" t="s">
        <v>189</v>
      </c>
      <c r="D144" s="118"/>
      <c r="E144" s="98" t="s">
        <v>190</v>
      </c>
      <c r="F144" s="121"/>
      <c r="G144" s="24" t="s">
        <v>191</v>
      </c>
      <c r="H144" s="24" t="s">
        <v>192</v>
      </c>
      <c r="I144" s="24" t="s">
        <v>191</v>
      </c>
      <c r="J144" s="25" t="s">
        <v>193</v>
      </c>
      <c r="K144" s="121"/>
      <c r="L144" s="86" t="s">
        <v>657</v>
      </c>
      <c r="M144" s="27" t="s">
        <v>658</v>
      </c>
      <c r="N144" s="85" t="s">
        <v>659</v>
      </c>
      <c r="O144" s="25" t="s">
        <v>208</v>
      </c>
      <c r="P144" s="25" t="s">
        <v>196</v>
      </c>
      <c r="Q144" s="25">
        <v>2019</v>
      </c>
      <c r="R144" s="47">
        <v>1E-3</v>
      </c>
      <c r="S144" s="47">
        <v>1E-3</v>
      </c>
      <c r="T144" s="47">
        <v>0</v>
      </c>
      <c r="U144" s="32">
        <v>0</v>
      </c>
      <c r="V144" s="32">
        <f t="shared" si="10"/>
        <v>0</v>
      </c>
      <c r="W144" s="92" t="s">
        <v>352</v>
      </c>
      <c r="X144" s="92" t="s">
        <v>349</v>
      </c>
      <c r="Y144" s="124"/>
      <c r="Z144" s="124"/>
      <c r="AA144" s="124"/>
      <c r="AB144" s="124"/>
      <c r="AC144" s="140"/>
    </row>
    <row r="145" spans="1:33" ht="67.5" customHeight="1" x14ac:dyDescent="0.25">
      <c r="A145" s="23" t="s">
        <v>187</v>
      </c>
      <c r="B145" s="76" t="s">
        <v>260</v>
      </c>
      <c r="C145" s="98" t="s">
        <v>189</v>
      </c>
      <c r="D145" s="142" t="s">
        <v>353</v>
      </c>
      <c r="E145" s="142" t="s">
        <v>190</v>
      </c>
      <c r="F145" s="142" t="s">
        <v>354</v>
      </c>
      <c r="G145" s="24" t="s">
        <v>191</v>
      </c>
      <c r="H145" s="24" t="s">
        <v>192</v>
      </c>
      <c r="I145" s="24" t="s">
        <v>191</v>
      </c>
      <c r="J145" s="25" t="s">
        <v>193</v>
      </c>
      <c r="K145" s="25" t="s">
        <v>311</v>
      </c>
      <c r="L145" s="38" t="s">
        <v>660</v>
      </c>
      <c r="M145" s="27" t="s">
        <v>355</v>
      </c>
      <c r="N145" s="51" t="s">
        <v>661</v>
      </c>
      <c r="O145" s="25" t="s">
        <v>208</v>
      </c>
      <c r="P145" s="25" t="s">
        <v>248</v>
      </c>
      <c r="Q145" s="25">
        <v>2019</v>
      </c>
      <c r="R145" s="25">
        <v>35</v>
      </c>
      <c r="S145" s="25">
        <v>35</v>
      </c>
      <c r="T145" s="25">
        <v>25</v>
      </c>
      <c r="U145" s="32">
        <v>0</v>
      </c>
      <c r="V145" s="32">
        <f t="shared" si="10"/>
        <v>0.7142857142857143</v>
      </c>
      <c r="W145" s="98" t="s">
        <v>249</v>
      </c>
      <c r="X145" s="98" t="s">
        <v>356</v>
      </c>
      <c r="Y145" s="128">
        <v>1000000</v>
      </c>
      <c r="Z145" s="128">
        <v>1750000</v>
      </c>
      <c r="AA145" s="128">
        <v>857724.23</v>
      </c>
      <c r="AB145" s="131">
        <f>+AA145/Y145</f>
        <v>0.85772422999999998</v>
      </c>
      <c r="AC145" s="131">
        <f t="shared" ref="AC145:AC155" si="15">+AA145/Z145</f>
        <v>0.49012813142857142</v>
      </c>
    </row>
    <row r="146" spans="1:33" ht="67.5" customHeight="1" x14ac:dyDescent="0.25">
      <c r="A146" s="23" t="s">
        <v>187</v>
      </c>
      <c r="B146" s="76" t="s">
        <v>260</v>
      </c>
      <c r="C146" s="98" t="s">
        <v>189</v>
      </c>
      <c r="D146" s="143"/>
      <c r="E146" s="143" t="s">
        <v>190</v>
      </c>
      <c r="F146" s="143" t="s">
        <v>354</v>
      </c>
      <c r="G146" s="24" t="s">
        <v>191</v>
      </c>
      <c r="H146" s="24" t="s">
        <v>192</v>
      </c>
      <c r="I146" s="24" t="s">
        <v>191</v>
      </c>
      <c r="J146" s="25" t="s">
        <v>193</v>
      </c>
      <c r="K146" s="25" t="s">
        <v>311</v>
      </c>
      <c r="L146" s="38" t="s">
        <v>701</v>
      </c>
      <c r="M146" s="27" t="s">
        <v>355</v>
      </c>
      <c r="N146" s="51" t="s">
        <v>661</v>
      </c>
      <c r="O146" s="25" t="s">
        <v>208</v>
      </c>
      <c r="P146" s="25" t="s">
        <v>248</v>
      </c>
      <c r="Q146" s="25">
        <v>2019</v>
      </c>
      <c r="R146" s="25">
        <v>0</v>
      </c>
      <c r="S146" s="25">
        <v>25</v>
      </c>
      <c r="T146" s="25">
        <v>29</v>
      </c>
      <c r="U146" s="32">
        <v>0</v>
      </c>
      <c r="V146" s="32">
        <f t="shared" si="10"/>
        <v>1.1599999999999999</v>
      </c>
      <c r="W146" s="98" t="s">
        <v>249</v>
      </c>
      <c r="X146" s="98" t="s">
        <v>356</v>
      </c>
      <c r="Y146" s="124"/>
      <c r="Z146" s="124"/>
      <c r="AA146" s="124">
        <v>0</v>
      </c>
      <c r="AB146" s="124" t="e">
        <f>+AA146/Y146</f>
        <v>#DIV/0!</v>
      </c>
      <c r="AC146" s="124"/>
    </row>
    <row r="147" spans="1:33" ht="67.5" customHeight="1" x14ac:dyDescent="0.25">
      <c r="A147" s="23" t="s">
        <v>187</v>
      </c>
      <c r="B147" s="76" t="s">
        <v>260</v>
      </c>
      <c r="C147" s="98" t="s">
        <v>189</v>
      </c>
      <c r="D147" s="46" t="s">
        <v>357</v>
      </c>
      <c r="E147" s="98" t="s">
        <v>190</v>
      </c>
      <c r="F147" s="98" t="s">
        <v>358</v>
      </c>
      <c r="G147" s="24" t="s">
        <v>191</v>
      </c>
      <c r="H147" s="24" t="s">
        <v>192</v>
      </c>
      <c r="I147" s="24" t="s">
        <v>191</v>
      </c>
      <c r="J147" s="25" t="s">
        <v>193</v>
      </c>
      <c r="K147" s="25" t="s">
        <v>311</v>
      </c>
      <c r="L147" s="38" t="s">
        <v>662</v>
      </c>
      <c r="M147" s="27" t="s">
        <v>158</v>
      </c>
      <c r="N147" s="51" t="s">
        <v>663</v>
      </c>
      <c r="O147" s="25" t="s">
        <v>208</v>
      </c>
      <c r="P147" s="25" t="s">
        <v>248</v>
      </c>
      <c r="Q147" s="25">
        <v>2019</v>
      </c>
      <c r="R147" s="25" t="s">
        <v>624</v>
      </c>
      <c r="S147" s="25" t="s">
        <v>624</v>
      </c>
      <c r="T147" s="25">
        <v>31</v>
      </c>
      <c r="U147" s="32">
        <v>0</v>
      </c>
      <c r="V147" s="32">
        <f t="shared" si="10"/>
        <v>1.55</v>
      </c>
      <c r="W147" s="98" t="s">
        <v>249</v>
      </c>
      <c r="X147" s="98" t="s">
        <v>356</v>
      </c>
      <c r="Y147" s="97">
        <v>800000</v>
      </c>
      <c r="Z147" s="97">
        <v>800000</v>
      </c>
      <c r="AA147" s="97">
        <v>239661.59</v>
      </c>
      <c r="AB147" s="89">
        <f>+AA147/Y147</f>
        <v>0.2995769875</v>
      </c>
      <c r="AC147" s="89">
        <f t="shared" si="15"/>
        <v>0.2995769875</v>
      </c>
    </row>
    <row r="148" spans="1:33" ht="67.5" customHeight="1" x14ac:dyDescent="0.25">
      <c r="A148" s="23" t="s">
        <v>187</v>
      </c>
      <c r="B148" s="76" t="s">
        <v>260</v>
      </c>
      <c r="C148" s="98" t="s">
        <v>189</v>
      </c>
      <c r="D148" s="46" t="s">
        <v>359</v>
      </c>
      <c r="E148" s="98" t="s">
        <v>190</v>
      </c>
      <c r="F148" s="98" t="s">
        <v>360</v>
      </c>
      <c r="G148" s="24" t="s">
        <v>191</v>
      </c>
      <c r="H148" s="24" t="s">
        <v>192</v>
      </c>
      <c r="I148" s="24" t="s">
        <v>191</v>
      </c>
      <c r="J148" s="25" t="s">
        <v>193</v>
      </c>
      <c r="K148" s="25">
        <v>11000601</v>
      </c>
      <c r="L148" s="38" t="s">
        <v>664</v>
      </c>
      <c r="M148" s="27" t="s">
        <v>361</v>
      </c>
      <c r="N148" s="51" t="s">
        <v>665</v>
      </c>
      <c r="O148" s="25" t="s">
        <v>208</v>
      </c>
      <c r="P148" s="25" t="s">
        <v>248</v>
      </c>
      <c r="Q148" s="25">
        <v>2019</v>
      </c>
      <c r="R148" s="25" t="s">
        <v>666</v>
      </c>
      <c r="S148" s="25" t="s">
        <v>666</v>
      </c>
      <c r="T148" s="25">
        <v>497</v>
      </c>
      <c r="U148" s="32">
        <v>0</v>
      </c>
      <c r="V148" s="32">
        <f t="shared" si="10"/>
        <v>0.41416666666666668</v>
      </c>
      <c r="W148" s="98" t="s">
        <v>249</v>
      </c>
      <c r="X148" s="98" t="s">
        <v>356</v>
      </c>
      <c r="Y148" s="97">
        <v>400000</v>
      </c>
      <c r="Z148" s="97">
        <v>400000</v>
      </c>
      <c r="AA148" s="97">
        <v>391066.02</v>
      </c>
      <c r="AB148" s="89">
        <f>+AA148/Y148</f>
        <v>0.97766505000000004</v>
      </c>
      <c r="AC148" s="89">
        <f t="shared" si="15"/>
        <v>0.97766505000000004</v>
      </c>
    </row>
    <row r="149" spans="1:33" ht="67.5" customHeight="1" x14ac:dyDescent="0.25">
      <c r="A149" s="23" t="s">
        <v>187</v>
      </c>
      <c r="B149" s="76" t="s">
        <v>260</v>
      </c>
      <c r="C149" s="98" t="s">
        <v>189</v>
      </c>
      <c r="D149" s="46" t="s">
        <v>667</v>
      </c>
      <c r="E149" s="98" t="s">
        <v>190</v>
      </c>
      <c r="F149" s="119" t="s">
        <v>668</v>
      </c>
      <c r="G149" s="24" t="s">
        <v>191</v>
      </c>
      <c r="H149" s="24" t="s">
        <v>192</v>
      </c>
      <c r="I149" s="24" t="s">
        <v>191</v>
      </c>
      <c r="J149" s="25" t="s">
        <v>193</v>
      </c>
      <c r="K149" s="25">
        <v>11000701</v>
      </c>
      <c r="L149" s="38" t="s">
        <v>669</v>
      </c>
      <c r="M149" s="38" t="s">
        <v>722</v>
      </c>
      <c r="N149" s="51" t="s">
        <v>723</v>
      </c>
      <c r="O149" s="25" t="s">
        <v>208</v>
      </c>
      <c r="P149" s="25" t="s">
        <v>248</v>
      </c>
      <c r="Q149" s="25">
        <v>2019</v>
      </c>
      <c r="R149" s="25" t="s">
        <v>652</v>
      </c>
      <c r="S149" s="25">
        <v>30</v>
      </c>
      <c r="T149" s="25">
        <v>30</v>
      </c>
      <c r="U149" s="32">
        <v>0</v>
      </c>
      <c r="V149" s="32">
        <f t="shared" si="10"/>
        <v>1</v>
      </c>
      <c r="W149" s="98" t="s">
        <v>303</v>
      </c>
      <c r="X149" s="135" t="s">
        <v>670</v>
      </c>
      <c r="Y149" s="128">
        <v>1000000</v>
      </c>
      <c r="Z149" s="128">
        <v>2991927</v>
      </c>
      <c r="AA149" s="128">
        <v>1786601.69</v>
      </c>
      <c r="AB149" s="138">
        <f>+AA149/Y149</f>
        <v>1.7866016899999999</v>
      </c>
      <c r="AC149" s="138">
        <f>+AA149/Z149</f>
        <v>0.59714080256637281</v>
      </c>
    </row>
    <row r="150" spans="1:33" ht="67.5" customHeight="1" x14ac:dyDescent="0.25">
      <c r="A150" s="23" t="s">
        <v>187</v>
      </c>
      <c r="B150" s="76" t="s">
        <v>260</v>
      </c>
      <c r="C150" s="98" t="s">
        <v>189</v>
      </c>
      <c r="D150" s="46" t="s">
        <v>667</v>
      </c>
      <c r="E150" s="98" t="s">
        <v>190</v>
      </c>
      <c r="F150" s="120"/>
      <c r="G150" s="24" t="s">
        <v>191</v>
      </c>
      <c r="H150" s="24" t="s">
        <v>192</v>
      </c>
      <c r="I150" s="24" t="s">
        <v>191</v>
      </c>
      <c r="J150" s="25" t="s">
        <v>193</v>
      </c>
      <c r="K150" s="25">
        <v>11000701</v>
      </c>
      <c r="L150" s="38" t="s">
        <v>724</v>
      </c>
      <c r="M150" s="51" t="s">
        <v>671</v>
      </c>
      <c r="N150" s="51" t="s">
        <v>725</v>
      </c>
      <c r="O150" s="25" t="s">
        <v>208</v>
      </c>
      <c r="P150" s="25" t="s">
        <v>248</v>
      </c>
      <c r="Q150" s="25">
        <v>2019</v>
      </c>
      <c r="R150" s="25" t="s">
        <v>630</v>
      </c>
      <c r="S150" s="25">
        <v>30</v>
      </c>
      <c r="T150" s="25">
        <v>0</v>
      </c>
      <c r="U150" s="32">
        <v>0</v>
      </c>
      <c r="V150" s="32">
        <f t="shared" si="10"/>
        <v>0</v>
      </c>
      <c r="W150" s="98" t="s">
        <v>303</v>
      </c>
      <c r="X150" s="136"/>
      <c r="Y150" s="123"/>
      <c r="Z150" s="123"/>
      <c r="AA150" s="123"/>
      <c r="AB150" s="150"/>
      <c r="AC150" s="150"/>
    </row>
    <row r="151" spans="1:33" ht="67.5" customHeight="1" x14ac:dyDescent="0.25">
      <c r="A151" s="23"/>
      <c r="B151" s="76"/>
      <c r="C151" s="98"/>
      <c r="D151" s="46"/>
      <c r="E151" s="98"/>
      <c r="F151" s="120"/>
      <c r="G151" s="24"/>
      <c r="H151" s="24"/>
      <c r="I151" s="24"/>
      <c r="J151" s="25"/>
      <c r="K151" s="25"/>
      <c r="L151" s="38" t="s">
        <v>157</v>
      </c>
      <c r="M151" s="51" t="s">
        <v>672</v>
      </c>
      <c r="N151" s="51" t="s">
        <v>672</v>
      </c>
      <c r="O151" s="25" t="s">
        <v>208</v>
      </c>
      <c r="P151" s="25" t="s">
        <v>248</v>
      </c>
      <c r="Q151" s="25">
        <v>2019</v>
      </c>
      <c r="R151" s="25" t="s">
        <v>673</v>
      </c>
      <c r="S151" s="25">
        <v>3000</v>
      </c>
      <c r="T151" s="25">
        <v>2000</v>
      </c>
      <c r="U151" s="32">
        <f>+T151/R151</f>
        <v>0.8</v>
      </c>
      <c r="V151" s="32">
        <f t="shared" si="10"/>
        <v>0.66666666666666663</v>
      </c>
      <c r="W151" s="98" t="s">
        <v>303</v>
      </c>
      <c r="X151" s="136"/>
      <c r="Y151" s="123"/>
      <c r="Z151" s="123"/>
      <c r="AA151" s="123"/>
      <c r="AB151" s="150"/>
      <c r="AC151" s="150"/>
    </row>
    <row r="152" spans="1:33" ht="67.5" customHeight="1" x14ac:dyDescent="0.25">
      <c r="A152" s="23" t="s">
        <v>187</v>
      </c>
      <c r="B152" s="76" t="s">
        <v>260</v>
      </c>
      <c r="C152" s="98" t="s">
        <v>189</v>
      </c>
      <c r="D152" s="46" t="s">
        <v>667</v>
      </c>
      <c r="E152" s="98" t="s">
        <v>190</v>
      </c>
      <c r="F152" s="121"/>
      <c r="G152" s="24" t="s">
        <v>191</v>
      </c>
      <c r="H152" s="24" t="s">
        <v>192</v>
      </c>
      <c r="I152" s="24" t="s">
        <v>191</v>
      </c>
      <c r="J152" s="25" t="s">
        <v>193</v>
      </c>
      <c r="K152" s="25">
        <v>11000701</v>
      </c>
      <c r="L152" s="38" t="s">
        <v>726</v>
      </c>
      <c r="M152" s="51" t="s">
        <v>727</v>
      </c>
      <c r="N152" s="51" t="s">
        <v>727</v>
      </c>
      <c r="O152" s="25" t="s">
        <v>208</v>
      </c>
      <c r="P152" s="25" t="s">
        <v>248</v>
      </c>
      <c r="Q152" s="25">
        <v>2019</v>
      </c>
      <c r="R152" s="25">
        <v>0</v>
      </c>
      <c r="S152" s="25">
        <v>25</v>
      </c>
      <c r="T152" s="25">
        <v>52</v>
      </c>
      <c r="U152" s="32"/>
      <c r="V152" s="32">
        <f t="shared" si="10"/>
        <v>2.08</v>
      </c>
      <c r="W152" s="98"/>
      <c r="X152" s="137"/>
      <c r="Y152" s="124"/>
      <c r="Z152" s="124"/>
      <c r="AA152" s="124"/>
      <c r="AB152" s="151"/>
      <c r="AC152" s="151"/>
    </row>
    <row r="153" spans="1:33" ht="67.5" customHeight="1" x14ac:dyDescent="0.25">
      <c r="A153" s="23" t="s">
        <v>187</v>
      </c>
      <c r="B153" s="76" t="s">
        <v>260</v>
      </c>
      <c r="C153" s="98" t="s">
        <v>189</v>
      </c>
      <c r="D153" s="46" t="s">
        <v>702</v>
      </c>
      <c r="E153" s="98" t="s">
        <v>190</v>
      </c>
      <c r="F153" s="98" t="s">
        <v>703</v>
      </c>
      <c r="G153" s="24" t="s">
        <v>191</v>
      </c>
      <c r="H153" s="24" t="s">
        <v>192</v>
      </c>
      <c r="I153" s="24" t="s">
        <v>191</v>
      </c>
      <c r="J153" s="25" t="s">
        <v>193</v>
      </c>
      <c r="K153" s="25">
        <v>11000701</v>
      </c>
      <c r="L153" s="38" t="s">
        <v>702</v>
      </c>
      <c r="M153" s="51" t="s">
        <v>728</v>
      </c>
      <c r="N153" s="51" t="s">
        <v>729</v>
      </c>
      <c r="O153" s="25" t="s">
        <v>208</v>
      </c>
      <c r="P153" s="25" t="s">
        <v>248</v>
      </c>
      <c r="Q153" s="25">
        <v>2022</v>
      </c>
      <c r="R153" s="25">
        <v>0</v>
      </c>
      <c r="S153" s="25">
        <v>40</v>
      </c>
      <c r="T153" s="25">
        <v>0</v>
      </c>
      <c r="U153" s="32">
        <v>0</v>
      </c>
      <c r="V153" s="32">
        <f t="shared" si="10"/>
        <v>0</v>
      </c>
      <c r="W153" s="98" t="s">
        <v>303</v>
      </c>
      <c r="X153" s="95" t="s">
        <v>704</v>
      </c>
      <c r="Y153" s="96">
        <v>0</v>
      </c>
      <c r="Z153" s="152">
        <v>1200000</v>
      </c>
      <c r="AA153" s="152">
        <v>69600</v>
      </c>
      <c r="AB153" s="96"/>
      <c r="AC153" s="153">
        <f>+AA153/Z153</f>
        <v>5.8000000000000003E-2</v>
      </c>
    </row>
    <row r="154" spans="1:33" ht="45" customHeight="1" x14ac:dyDescent="0.25">
      <c r="A154" s="23" t="s">
        <v>187</v>
      </c>
      <c r="B154" s="76" t="s">
        <v>260</v>
      </c>
      <c r="C154" s="98" t="s">
        <v>189</v>
      </c>
      <c r="D154" s="46" t="s">
        <v>362</v>
      </c>
      <c r="E154" s="98" t="s">
        <v>190</v>
      </c>
      <c r="F154" s="98" t="s">
        <v>363</v>
      </c>
      <c r="G154" s="24" t="s">
        <v>191</v>
      </c>
      <c r="H154" s="24" t="s">
        <v>192</v>
      </c>
      <c r="I154" s="24" t="s">
        <v>191</v>
      </c>
      <c r="J154" s="25" t="s">
        <v>193</v>
      </c>
      <c r="K154" s="25" t="s">
        <v>328</v>
      </c>
      <c r="L154" s="27" t="s">
        <v>674</v>
      </c>
      <c r="M154" s="51" t="s">
        <v>675</v>
      </c>
      <c r="N154" s="51" t="s">
        <v>675</v>
      </c>
      <c r="O154" s="25" t="s">
        <v>208</v>
      </c>
      <c r="P154" s="25" t="s">
        <v>248</v>
      </c>
      <c r="Q154" s="25">
        <v>2019</v>
      </c>
      <c r="R154" s="25">
        <v>250</v>
      </c>
      <c r="S154" s="25">
        <v>250</v>
      </c>
      <c r="T154" s="25">
        <v>56</v>
      </c>
      <c r="U154" s="32">
        <v>0</v>
      </c>
      <c r="V154" s="32">
        <f t="shared" si="10"/>
        <v>0.224</v>
      </c>
      <c r="W154" s="98" t="s">
        <v>364</v>
      </c>
      <c r="X154" s="98" t="s">
        <v>365</v>
      </c>
      <c r="Y154" s="54">
        <v>300000</v>
      </c>
      <c r="Z154" s="54">
        <v>300000</v>
      </c>
      <c r="AA154" s="54">
        <v>60000</v>
      </c>
      <c r="AB154" s="55">
        <f>+AA154/Y154</f>
        <v>0.2</v>
      </c>
      <c r="AC154" s="55">
        <f t="shared" si="15"/>
        <v>0.2</v>
      </c>
      <c r="AG154" s="49"/>
    </row>
    <row r="155" spans="1:33" ht="45" customHeight="1" x14ac:dyDescent="0.25">
      <c r="A155" s="23" t="s">
        <v>187</v>
      </c>
      <c r="B155" s="76" t="s">
        <v>260</v>
      </c>
      <c r="C155" s="98" t="s">
        <v>189</v>
      </c>
      <c r="D155" s="46" t="s">
        <v>366</v>
      </c>
      <c r="E155" s="98" t="s">
        <v>190</v>
      </c>
      <c r="F155" s="98" t="s">
        <v>367</v>
      </c>
      <c r="G155" s="24" t="s">
        <v>191</v>
      </c>
      <c r="H155" s="24" t="s">
        <v>192</v>
      </c>
      <c r="I155" s="24" t="s">
        <v>191</v>
      </c>
      <c r="J155" s="25" t="s">
        <v>193</v>
      </c>
      <c r="K155" s="25" t="s">
        <v>328</v>
      </c>
      <c r="L155" s="38" t="s">
        <v>676</v>
      </c>
      <c r="M155" s="27" t="s">
        <v>159</v>
      </c>
      <c r="N155" s="51" t="s">
        <v>159</v>
      </c>
      <c r="O155" s="25" t="s">
        <v>208</v>
      </c>
      <c r="P155" s="25" t="s">
        <v>248</v>
      </c>
      <c r="Q155" s="25">
        <v>2019</v>
      </c>
      <c r="R155" s="25">
        <v>2</v>
      </c>
      <c r="S155" s="25">
        <v>2</v>
      </c>
      <c r="T155" s="25">
        <v>0</v>
      </c>
      <c r="U155" s="32">
        <v>0</v>
      </c>
      <c r="V155" s="32">
        <f t="shared" si="10"/>
        <v>0</v>
      </c>
      <c r="W155" s="98" t="s">
        <v>368</v>
      </c>
      <c r="X155" s="98" t="s">
        <v>369</v>
      </c>
      <c r="Y155" s="56">
        <v>500000</v>
      </c>
      <c r="Z155" s="56">
        <v>500000</v>
      </c>
      <c r="AA155" s="56">
        <v>133937.20000000001</v>
      </c>
      <c r="AB155" s="55">
        <f>+AA155/Y155</f>
        <v>0.26787440000000001</v>
      </c>
      <c r="AC155" s="55">
        <f t="shared" si="15"/>
        <v>0.26787440000000001</v>
      </c>
      <c r="AG155" s="49"/>
    </row>
    <row r="156" spans="1:33" ht="133.5" customHeight="1" x14ac:dyDescent="0.25">
      <c r="A156" s="23" t="s">
        <v>187</v>
      </c>
      <c r="B156" s="76" t="s">
        <v>260</v>
      </c>
      <c r="C156" s="98" t="s">
        <v>189</v>
      </c>
      <c r="D156" s="46" t="s">
        <v>370</v>
      </c>
      <c r="E156" s="98" t="s">
        <v>190</v>
      </c>
      <c r="F156" s="98" t="s">
        <v>371</v>
      </c>
      <c r="G156" s="24" t="s">
        <v>191</v>
      </c>
      <c r="H156" s="24" t="s">
        <v>192</v>
      </c>
      <c r="I156" s="24" t="s">
        <v>191</v>
      </c>
      <c r="J156" s="25" t="s">
        <v>193</v>
      </c>
      <c r="K156" s="25" t="s">
        <v>328</v>
      </c>
      <c r="L156" s="38" t="s">
        <v>677</v>
      </c>
      <c r="M156" s="27" t="s">
        <v>148</v>
      </c>
      <c r="N156" s="51" t="s">
        <v>148</v>
      </c>
      <c r="O156" s="25" t="s">
        <v>208</v>
      </c>
      <c r="P156" s="25" t="s">
        <v>248</v>
      </c>
      <c r="Q156" s="25">
        <v>2019</v>
      </c>
      <c r="R156" s="25">
        <v>1</v>
      </c>
      <c r="S156" s="25">
        <v>1</v>
      </c>
      <c r="T156" s="25">
        <v>1</v>
      </c>
      <c r="U156" s="32">
        <f t="shared" ref="U156:V156" si="16">+T156/R156</f>
        <v>1</v>
      </c>
      <c r="V156" s="32">
        <f t="shared" si="16"/>
        <v>1</v>
      </c>
      <c r="W156" s="92" t="s">
        <v>352</v>
      </c>
      <c r="X156" s="98" t="s">
        <v>222</v>
      </c>
      <c r="Y156" s="97">
        <v>0</v>
      </c>
      <c r="Z156" s="97">
        <v>864771.15</v>
      </c>
      <c r="AA156" s="97">
        <v>864771.15</v>
      </c>
      <c r="AB156" s="87"/>
      <c r="AC156" s="88">
        <f>+AA156/Z156</f>
        <v>1</v>
      </c>
    </row>
    <row r="157" spans="1:33" ht="67.5" customHeight="1" x14ac:dyDescent="0.25">
      <c r="A157" s="23" t="s">
        <v>187</v>
      </c>
      <c r="B157" s="76" t="s">
        <v>260</v>
      </c>
      <c r="C157" s="98" t="s">
        <v>189</v>
      </c>
      <c r="D157" s="98" t="s">
        <v>705</v>
      </c>
      <c r="E157" s="98" t="s">
        <v>190</v>
      </c>
      <c r="F157" s="119" t="s">
        <v>706</v>
      </c>
      <c r="G157" s="24" t="s">
        <v>191</v>
      </c>
      <c r="H157" s="24" t="s">
        <v>192</v>
      </c>
      <c r="I157" s="24" t="s">
        <v>191</v>
      </c>
      <c r="J157" s="25" t="s">
        <v>193</v>
      </c>
      <c r="K157" s="25">
        <v>11000701</v>
      </c>
      <c r="L157" s="98" t="s">
        <v>705</v>
      </c>
      <c r="M157" s="98" t="s">
        <v>707</v>
      </c>
      <c r="N157" s="98" t="s">
        <v>707</v>
      </c>
      <c r="O157" s="25" t="s">
        <v>208</v>
      </c>
      <c r="P157" s="25" t="s">
        <v>248</v>
      </c>
      <c r="Q157" s="25">
        <v>2022</v>
      </c>
      <c r="R157" s="25"/>
      <c r="S157" s="25">
        <v>2</v>
      </c>
      <c r="T157" s="25"/>
      <c r="U157" s="32">
        <v>0</v>
      </c>
      <c r="V157" s="32">
        <f t="shared" ref="V157:V170" si="17">+T157/S157</f>
        <v>0</v>
      </c>
      <c r="W157" s="98" t="s">
        <v>303</v>
      </c>
      <c r="X157" s="135" t="s">
        <v>670</v>
      </c>
      <c r="Y157" s="128">
        <v>0</v>
      </c>
      <c r="Z157" s="128">
        <v>900000</v>
      </c>
      <c r="AA157" s="128">
        <v>400000</v>
      </c>
      <c r="AB157" s="128"/>
      <c r="AC157" s="154">
        <f>+AA157/Z157</f>
        <v>0.44444444444444442</v>
      </c>
    </row>
    <row r="158" spans="1:33" ht="67.5" customHeight="1" x14ac:dyDescent="0.25">
      <c r="A158" s="23" t="s">
        <v>187</v>
      </c>
      <c r="B158" s="76" t="s">
        <v>260</v>
      </c>
      <c r="C158" s="98" t="s">
        <v>189</v>
      </c>
      <c r="D158" s="98" t="s">
        <v>708</v>
      </c>
      <c r="E158" s="98" t="s">
        <v>190</v>
      </c>
      <c r="F158" s="120"/>
      <c r="G158" s="24" t="s">
        <v>191</v>
      </c>
      <c r="H158" s="24" t="s">
        <v>192</v>
      </c>
      <c r="I158" s="24" t="s">
        <v>191</v>
      </c>
      <c r="J158" s="25" t="s">
        <v>193</v>
      </c>
      <c r="K158" s="25">
        <v>11000701</v>
      </c>
      <c r="L158" s="98" t="s">
        <v>708</v>
      </c>
      <c r="M158" s="98" t="s">
        <v>709</v>
      </c>
      <c r="N158" s="98" t="s">
        <v>709</v>
      </c>
      <c r="O158" s="25" t="s">
        <v>208</v>
      </c>
      <c r="P158" s="25" t="s">
        <v>248</v>
      </c>
      <c r="Q158" s="25">
        <v>2022</v>
      </c>
      <c r="R158" s="25"/>
      <c r="S158" s="25">
        <v>2000</v>
      </c>
      <c r="T158" s="25">
        <v>2000</v>
      </c>
      <c r="U158" s="32">
        <v>0</v>
      </c>
      <c r="V158" s="32">
        <f t="shared" si="17"/>
        <v>1</v>
      </c>
      <c r="W158" s="98" t="s">
        <v>303</v>
      </c>
      <c r="X158" s="136"/>
      <c r="Y158" s="123"/>
      <c r="Z158" s="123"/>
      <c r="AA158" s="123"/>
      <c r="AB158" s="123"/>
      <c r="AC158" s="120"/>
    </row>
    <row r="159" spans="1:33" ht="67.5" customHeight="1" x14ac:dyDescent="0.25">
      <c r="A159" s="23" t="s">
        <v>187</v>
      </c>
      <c r="B159" s="76" t="s">
        <v>260</v>
      </c>
      <c r="C159" s="98" t="s">
        <v>189</v>
      </c>
      <c r="D159" s="98" t="s">
        <v>710</v>
      </c>
      <c r="E159" s="98" t="s">
        <v>190</v>
      </c>
      <c r="F159" s="120"/>
      <c r="G159" s="24" t="s">
        <v>191</v>
      </c>
      <c r="H159" s="24" t="s">
        <v>192</v>
      </c>
      <c r="I159" s="24" t="s">
        <v>191</v>
      </c>
      <c r="J159" s="25" t="s">
        <v>193</v>
      </c>
      <c r="K159" s="25">
        <v>11000701</v>
      </c>
      <c r="L159" s="98" t="s">
        <v>710</v>
      </c>
      <c r="M159" s="98" t="s">
        <v>711</v>
      </c>
      <c r="N159" s="98" t="s">
        <v>711</v>
      </c>
      <c r="O159" s="25" t="s">
        <v>208</v>
      </c>
      <c r="P159" s="25" t="s">
        <v>248</v>
      </c>
      <c r="Q159" s="25">
        <v>2022</v>
      </c>
      <c r="R159" s="25"/>
      <c r="S159" s="25">
        <v>1</v>
      </c>
      <c r="T159" s="25"/>
      <c r="U159" s="32">
        <v>0</v>
      </c>
      <c r="V159" s="32">
        <f t="shared" si="17"/>
        <v>0</v>
      </c>
      <c r="W159" s="98" t="s">
        <v>303</v>
      </c>
      <c r="X159" s="137"/>
      <c r="Y159" s="123"/>
      <c r="Z159" s="123"/>
      <c r="AA159" s="123"/>
      <c r="AB159" s="123"/>
      <c r="AC159" s="120"/>
    </row>
    <row r="160" spans="1:33" ht="67.5" customHeight="1" x14ac:dyDescent="0.25">
      <c r="A160" s="23" t="s">
        <v>187</v>
      </c>
      <c r="B160" s="76" t="s">
        <v>260</v>
      </c>
      <c r="C160" s="98" t="s">
        <v>189</v>
      </c>
      <c r="D160" s="98" t="s">
        <v>712</v>
      </c>
      <c r="E160" s="98" t="s">
        <v>190</v>
      </c>
      <c r="F160" s="120"/>
      <c r="G160" s="24" t="s">
        <v>191</v>
      </c>
      <c r="H160" s="24" t="s">
        <v>192</v>
      </c>
      <c r="I160" s="24" t="s">
        <v>191</v>
      </c>
      <c r="J160" s="25" t="s">
        <v>193</v>
      </c>
      <c r="K160" s="25">
        <v>11000701</v>
      </c>
      <c r="L160" s="98" t="s">
        <v>712</v>
      </c>
      <c r="M160" s="98" t="s">
        <v>713</v>
      </c>
      <c r="N160" s="98" t="s">
        <v>713</v>
      </c>
      <c r="O160" s="25" t="s">
        <v>208</v>
      </c>
      <c r="P160" s="25" t="s">
        <v>248</v>
      </c>
      <c r="Q160" s="25">
        <v>2022</v>
      </c>
      <c r="R160" s="25"/>
      <c r="S160" s="25">
        <v>2000</v>
      </c>
      <c r="T160" s="25"/>
      <c r="U160" s="32">
        <v>0</v>
      </c>
      <c r="V160" s="32">
        <f t="shared" si="17"/>
        <v>0</v>
      </c>
      <c r="W160" s="98" t="s">
        <v>303</v>
      </c>
      <c r="X160" s="92" t="s">
        <v>714</v>
      </c>
      <c r="Y160" s="123"/>
      <c r="Z160" s="123"/>
      <c r="AA160" s="123"/>
      <c r="AB160" s="123"/>
      <c r="AC160" s="120"/>
    </row>
    <row r="161" spans="1:29" ht="67.5" customHeight="1" x14ac:dyDescent="0.25">
      <c r="A161" s="23" t="s">
        <v>187</v>
      </c>
      <c r="B161" s="76" t="s">
        <v>260</v>
      </c>
      <c r="C161" s="98" t="s">
        <v>189</v>
      </c>
      <c r="D161" s="98" t="s">
        <v>715</v>
      </c>
      <c r="E161" s="98" t="s">
        <v>190</v>
      </c>
      <c r="F161" s="120"/>
      <c r="G161" s="24" t="s">
        <v>191</v>
      </c>
      <c r="H161" s="24" t="s">
        <v>192</v>
      </c>
      <c r="I161" s="24" t="s">
        <v>191</v>
      </c>
      <c r="J161" s="25" t="s">
        <v>193</v>
      </c>
      <c r="K161" s="25">
        <v>11000701</v>
      </c>
      <c r="L161" s="98" t="s">
        <v>715</v>
      </c>
      <c r="M161" s="98" t="s">
        <v>716</v>
      </c>
      <c r="N161" s="98" t="s">
        <v>716</v>
      </c>
      <c r="O161" s="25" t="s">
        <v>208</v>
      </c>
      <c r="P161" s="25" t="s">
        <v>248</v>
      </c>
      <c r="Q161" s="25">
        <v>2022</v>
      </c>
      <c r="R161" s="25"/>
      <c r="S161" s="25">
        <v>15</v>
      </c>
      <c r="T161" s="25"/>
      <c r="U161" s="32">
        <v>0</v>
      </c>
      <c r="V161" s="32">
        <f t="shared" si="17"/>
        <v>0</v>
      </c>
      <c r="W161" s="98" t="s">
        <v>303</v>
      </c>
      <c r="X161" s="92" t="s">
        <v>714</v>
      </c>
      <c r="Y161" s="123"/>
      <c r="Z161" s="123"/>
      <c r="AA161" s="123"/>
      <c r="AB161" s="123"/>
      <c r="AC161" s="120"/>
    </row>
    <row r="162" spans="1:29" ht="67.5" customHeight="1" x14ac:dyDescent="0.25">
      <c r="A162" s="23" t="s">
        <v>187</v>
      </c>
      <c r="B162" s="76" t="s">
        <v>260</v>
      </c>
      <c r="C162" s="98" t="s">
        <v>189</v>
      </c>
      <c r="D162" s="98" t="s">
        <v>717</v>
      </c>
      <c r="E162" s="98" t="s">
        <v>190</v>
      </c>
      <c r="F162" s="121"/>
      <c r="G162" s="24" t="s">
        <v>191</v>
      </c>
      <c r="H162" s="24" t="s">
        <v>192</v>
      </c>
      <c r="I162" s="24" t="s">
        <v>191</v>
      </c>
      <c r="J162" s="25" t="s">
        <v>193</v>
      </c>
      <c r="K162" s="25">
        <v>11000701</v>
      </c>
      <c r="L162" s="98" t="s">
        <v>717</v>
      </c>
      <c r="M162" s="98" t="s">
        <v>718</v>
      </c>
      <c r="N162" s="98" t="s">
        <v>718</v>
      </c>
      <c r="O162" s="25" t="s">
        <v>208</v>
      </c>
      <c r="P162" s="25" t="s">
        <v>248</v>
      </c>
      <c r="Q162" s="25">
        <v>2022</v>
      </c>
      <c r="R162" s="25"/>
      <c r="S162" s="25">
        <v>1</v>
      </c>
      <c r="T162" s="25"/>
      <c r="U162" s="32">
        <v>0</v>
      </c>
      <c r="V162" s="32">
        <f t="shared" si="17"/>
        <v>0</v>
      </c>
      <c r="W162" s="98" t="s">
        <v>303</v>
      </c>
      <c r="X162" s="92" t="s">
        <v>714</v>
      </c>
      <c r="Y162" s="124"/>
      <c r="Z162" s="124"/>
      <c r="AA162" s="124"/>
      <c r="AB162" s="124"/>
      <c r="AC162" s="121"/>
    </row>
    <row r="163" spans="1:29" ht="67.5" customHeight="1" x14ac:dyDescent="0.25">
      <c r="A163" s="23" t="s">
        <v>187</v>
      </c>
      <c r="B163" s="76" t="s">
        <v>260</v>
      </c>
      <c r="C163" s="98" t="s">
        <v>189</v>
      </c>
      <c r="D163" s="119" t="s">
        <v>730</v>
      </c>
      <c r="E163" s="119" t="s">
        <v>731</v>
      </c>
      <c r="F163" s="155" t="s">
        <v>732</v>
      </c>
      <c r="G163" s="24" t="s">
        <v>191</v>
      </c>
      <c r="H163" s="24" t="s">
        <v>192</v>
      </c>
      <c r="I163" s="24" t="s">
        <v>191</v>
      </c>
      <c r="J163" s="25" t="s">
        <v>193</v>
      </c>
      <c r="K163" s="25">
        <v>11000101</v>
      </c>
      <c r="L163" s="98" t="s">
        <v>733</v>
      </c>
      <c r="M163" s="98" t="s">
        <v>452</v>
      </c>
      <c r="N163" s="98" t="s">
        <v>452</v>
      </c>
      <c r="O163" s="25" t="s">
        <v>208</v>
      </c>
      <c r="P163" s="25" t="s">
        <v>248</v>
      </c>
      <c r="Q163" s="25">
        <v>2022</v>
      </c>
      <c r="R163" s="25"/>
      <c r="S163" s="25">
        <v>10</v>
      </c>
      <c r="T163" s="25">
        <v>13</v>
      </c>
      <c r="U163" s="32"/>
      <c r="V163" s="32">
        <f t="shared" si="10"/>
        <v>1.3</v>
      </c>
      <c r="W163" s="98" t="s">
        <v>303</v>
      </c>
      <c r="X163" s="92" t="s">
        <v>714</v>
      </c>
      <c r="Y163" s="156"/>
      <c r="Z163" s="157">
        <v>1355589</v>
      </c>
      <c r="AA163" s="157">
        <v>411348.71</v>
      </c>
      <c r="AB163" s="156"/>
      <c r="AC163" s="158">
        <f>+AA163/Z163</f>
        <v>0.30344647972209865</v>
      </c>
    </row>
    <row r="164" spans="1:29" ht="67.5" customHeight="1" x14ac:dyDescent="0.25">
      <c r="A164" s="23" t="s">
        <v>187</v>
      </c>
      <c r="B164" s="76" t="s">
        <v>260</v>
      </c>
      <c r="C164" s="98" t="s">
        <v>189</v>
      </c>
      <c r="D164" s="120"/>
      <c r="E164" s="120"/>
      <c r="F164" s="136"/>
      <c r="G164" s="24" t="s">
        <v>191</v>
      </c>
      <c r="H164" s="24" t="s">
        <v>192</v>
      </c>
      <c r="I164" s="24" t="s">
        <v>191</v>
      </c>
      <c r="J164" s="25" t="s">
        <v>193</v>
      </c>
      <c r="K164" s="25">
        <v>11000101</v>
      </c>
      <c r="L164" s="98" t="s">
        <v>734</v>
      </c>
      <c r="M164" s="98" t="s">
        <v>512</v>
      </c>
      <c r="N164" s="98" t="s">
        <v>512</v>
      </c>
      <c r="O164" s="25" t="s">
        <v>208</v>
      </c>
      <c r="P164" s="25" t="s">
        <v>248</v>
      </c>
      <c r="Q164" s="25">
        <v>2022</v>
      </c>
      <c r="R164" s="25"/>
      <c r="S164" s="25">
        <v>5</v>
      </c>
      <c r="T164" s="25"/>
      <c r="U164" s="32"/>
      <c r="V164" s="32">
        <f t="shared" si="10"/>
        <v>0</v>
      </c>
      <c r="W164" s="98" t="s">
        <v>303</v>
      </c>
      <c r="X164" s="92" t="s">
        <v>714</v>
      </c>
      <c r="Y164" s="123"/>
      <c r="Z164" s="159"/>
      <c r="AA164" s="159"/>
      <c r="AB164" s="123"/>
      <c r="AC164" s="150"/>
    </row>
    <row r="165" spans="1:29" ht="67.5" customHeight="1" x14ac:dyDescent="0.25">
      <c r="A165" s="23" t="s">
        <v>187</v>
      </c>
      <c r="B165" s="76" t="s">
        <v>260</v>
      </c>
      <c r="C165" s="98" t="s">
        <v>189</v>
      </c>
      <c r="D165" s="120"/>
      <c r="E165" s="120"/>
      <c r="F165" s="136"/>
      <c r="G165" s="24" t="s">
        <v>191</v>
      </c>
      <c r="H165" s="24" t="s">
        <v>192</v>
      </c>
      <c r="I165" s="24" t="s">
        <v>191</v>
      </c>
      <c r="J165" s="25" t="s">
        <v>193</v>
      </c>
      <c r="K165" s="25">
        <v>11000101</v>
      </c>
      <c r="L165" s="98" t="s">
        <v>735</v>
      </c>
      <c r="M165" s="98" t="s">
        <v>452</v>
      </c>
      <c r="N165" s="98" t="s">
        <v>452</v>
      </c>
      <c r="O165" s="25" t="s">
        <v>208</v>
      </c>
      <c r="P165" s="25" t="s">
        <v>248</v>
      </c>
      <c r="Q165" s="25">
        <v>2022</v>
      </c>
      <c r="R165" s="25"/>
      <c r="S165" s="25">
        <v>14</v>
      </c>
      <c r="T165" s="25"/>
      <c r="U165" s="32"/>
      <c r="V165" s="32">
        <f t="shared" si="10"/>
        <v>0</v>
      </c>
      <c r="W165" s="98" t="s">
        <v>303</v>
      </c>
      <c r="X165" s="92" t="s">
        <v>714</v>
      </c>
      <c r="Y165" s="123"/>
      <c r="Z165" s="159"/>
      <c r="AA165" s="159"/>
      <c r="AB165" s="123"/>
      <c r="AC165" s="150"/>
    </row>
    <row r="166" spans="1:29" ht="67.5" customHeight="1" x14ac:dyDescent="0.25">
      <c r="A166" s="23" t="s">
        <v>187</v>
      </c>
      <c r="B166" s="76" t="s">
        <v>260</v>
      </c>
      <c r="C166" s="98" t="s">
        <v>189</v>
      </c>
      <c r="D166" s="120"/>
      <c r="E166" s="120"/>
      <c r="F166" s="136"/>
      <c r="G166" s="24" t="s">
        <v>191</v>
      </c>
      <c r="H166" s="24" t="s">
        <v>192</v>
      </c>
      <c r="I166" s="24" t="s">
        <v>191</v>
      </c>
      <c r="J166" s="25" t="s">
        <v>193</v>
      </c>
      <c r="K166" s="25">
        <v>11000101</v>
      </c>
      <c r="L166" s="98" t="s">
        <v>736</v>
      </c>
      <c r="M166" s="98" t="s">
        <v>159</v>
      </c>
      <c r="N166" s="98" t="s">
        <v>159</v>
      </c>
      <c r="O166" s="25" t="s">
        <v>208</v>
      </c>
      <c r="P166" s="25" t="s">
        <v>248</v>
      </c>
      <c r="Q166" s="25">
        <v>2022</v>
      </c>
      <c r="R166" s="25"/>
      <c r="S166" s="25">
        <v>3</v>
      </c>
      <c r="T166" s="25"/>
      <c r="U166" s="32"/>
      <c r="V166" s="32">
        <f t="shared" si="10"/>
        <v>0</v>
      </c>
      <c r="W166" s="98" t="s">
        <v>303</v>
      </c>
      <c r="X166" s="92" t="s">
        <v>714</v>
      </c>
      <c r="Y166" s="123"/>
      <c r="Z166" s="159"/>
      <c r="AA166" s="159"/>
      <c r="AB166" s="123"/>
      <c r="AC166" s="150"/>
    </row>
    <row r="167" spans="1:29" ht="67.5" customHeight="1" x14ac:dyDescent="0.25">
      <c r="A167" s="23" t="s">
        <v>187</v>
      </c>
      <c r="B167" s="76" t="s">
        <v>260</v>
      </c>
      <c r="C167" s="98" t="s">
        <v>189</v>
      </c>
      <c r="D167" s="121"/>
      <c r="E167" s="121"/>
      <c r="F167" s="137"/>
      <c r="G167" s="24" t="s">
        <v>191</v>
      </c>
      <c r="H167" s="24" t="s">
        <v>192</v>
      </c>
      <c r="I167" s="24" t="s">
        <v>191</v>
      </c>
      <c r="J167" s="25" t="s">
        <v>193</v>
      </c>
      <c r="K167" s="25">
        <v>11000101</v>
      </c>
      <c r="L167" s="98" t="s">
        <v>737</v>
      </c>
      <c r="M167" s="98" t="s">
        <v>738</v>
      </c>
      <c r="N167" s="98" t="s">
        <v>738</v>
      </c>
      <c r="O167" s="25" t="s">
        <v>208</v>
      </c>
      <c r="P167" s="25" t="s">
        <v>248</v>
      </c>
      <c r="Q167" s="25">
        <v>2022</v>
      </c>
      <c r="R167" s="25"/>
      <c r="S167" s="25">
        <v>5</v>
      </c>
      <c r="T167" s="25"/>
      <c r="U167" s="32"/>
      <c r="V167" s="32">
        <f t="shared" si="10"/>
        <v>0</v>
      </c>
      <c r="W167" s="98" t="s">
        <v>303</v>
      </c>
      <c r="X167" s="92" t="s">
        <v>714</v>
      </c>
      <c r="Y167" s="124"/>
      <c r="Z167" s="160"/>
      <c r="AA167" s="160"/>
      <c r="AB167" s="124"/>
      <c r="AC167" s="151"/>
    </row>
    <row r="168" spans="1:29" ht="67.5" customHeight="1" x14ac:dyDescent="0.25">
      <c r="A168" s="23" t="s">
        <v>187</v>
      </c>
      <c r="B168" s="76" t="s">
        <v>260</v>
      </c>
      <c r="C168" s="98" t="s">
        <v>189</v>
      </c>
      <c r="D168" s="100" t="s">
        <v>739</v>
      </c>
      <c r="E168" s="94" t="s">
        <v>740</v>
      </c>
      <c r="F168" s="101" t="s">
        <v>741</v>
      </c>
      <c r="G168" s="24" t="s">
        <v>191</v>
      </c>
      <c r="H168" s="24" t="s">
        <v>192</v>
      </c>
      <c r="I168" s="24" t="s">
        <v>191</v>
      </c>
      <c r="J168" s="25" t="s">
        <v>193</v>
      </c>
      <c r="K168" s="25">
        <v>11000401</v>
      </c>
      <c r="L168" s="98" t="s">
        <v>742</v>
      </c>
      <c r="M168" s="98" t="s">
        <v>452</v>
      </c>
      <c r="N168" s="98" t="s">
        <v>452</v>
      </c>
      <c r="O168" s="25" t="s">
        <v>208</v>
      </c>
      <c r="P168" s="25" t="s">
        <v>248</v>
      </c>
      <c r="Q168" s="25">
        <v>2022</v>
      </c>
      <c r="R168" s="25"/>
      <c r="S168" s="25">
        <v>20</v>
      </c>
      <c r="T168" s="161"/>
      <c r="U168" s="32"/>
      <c r="V168" s="32">
        <f t="shared" si="10"/>
        <v>0</v>
      </c>
      <c r="W168" s="98" t="s">
        <v>303</v>
      </c>
      <c r="X168" s="92" t="s">
        <v>714</v>
      </c>
      <c r="Y168" s="162"/>
      <c r="Z168" s="163">
        <f>900000+300000</f>
        <v>1200000</v>
      </c>
      <c r="AA168" s="162">
        <v>0</v>
      </c>
      <c r="AB168" s="96"/>
      <c r="AC168" s="164">
        <f>+AA168/Z168</f>
        <v>0</v>
      </c>
    </row>
    <row r="169" spans="1:29" ht="150" x14ac:dyDescent="0.25">
      <c r="A169" s="23" t="s">
        <v>187</v>
      </c>
      <c r="B169" s="76" t="s">
        <v>260</v>
      </c>
      <c r="C169" s="98" t="s">
        <v>189</v>
      </c>
      <c r="D169" s="116" t="s">
        <v>372</v>
      </c>
      <c r="E169" s="98" t="s">
        <v>190</v>
      </c>
      <c r="F169" s="119" t="s">
        <v>373</v>
      </c>
      <c r="G169" s="24" t="s">
        <v>191</v>
      </c>
      <c r="H169" s="24" t="s">
        <v>192</v>
      </c>
      <c r="I169" s="24" t="s">
        <v>191</v>
      </c>
      <c r="J169" s="25" t="s">
        <v>193</v>
      </c>
      <c r="K169" s="122" t="s">
        <v>337</v>
      </c>
      <c r="L169" s="38" t="s">
        <v>678</v>
      </c>
      <c r="M169" s="27" t="s">
        <v>152</v>
      </c>
      <c r="N169" s="51" t="s">
        <v>152</v>
      </c>
      <c r="O169" s="25" t="s">
        <v>208</v>
      </c>
      <c r="P169" s="25" t="s">
        <v>339</v>
      </c>
      <c r="Q169" s="25">
        <v>2019</v>
      </c>
      <c r="R169" s="47" t="s">
        <v>374</v>
      </c>
      <c r="S169" s="47">
        <v>35000</v>
      </c>
      <c r="T169" s="57">
        <v>23731</v>
      </c>
      <c r="U169" s="32">
        <f t="shared" ref="U169:U179" si="18">+T169/R169</f>
        <v>0.19775833333333334</v>
      </c>
      <c r="V169" s="32">
        <f t="shared" si="17"/>
        <v>0.67802857142857142</v>
      </c>
      <c r="W169" s="119" t="s">
        <v>375</v>
      </c>
      <c r="X169" s="119" t="s">
        <v>254</v>
      </c>
      <c r="Y169" s="128">
        <v>1300000</v>
      </c>
      <c r="Z169" s="128">
        <v>1300000</v>
      </c>
      <c r="AA169" s="128">
        <v>1270000</v>
      </c>
      <c r="AB169" s="140">
        <f>+AA169/Y169</f>
        <v>0.97692307692307689</v>
      </c>
      <c r="AC169" s="140">
        <f t="shared" ref="AC169" si="19">+AA169/Z169</f>
        <v>0.97692307692307689</v>
      </c>
    </row>
    <row r="170" spans="1:29" ht="60.75" customHeight="1" x14ac:dyDescent="0.25">
      <c r="A170" s="23" t="s">
        <v>187</v>
      </c>
      <c r="B170" s="76" t="s">
        <v>260</v>
      </c>
      <c r="C170" s="98" t="s">
        <v>189</v>
      </c>
      <c r="D170" s="118"/>
      <c r="E170" s="98" t="s">
        <v>190</v>
      </c>
      <c r="F170" s="121"/>
      <c r="G170" s="24" t="s">
        <v>191</v>
      </c>
      <c r="H170" s="24" t="s">
        <v>192</v>
      </c>
      <c r="I170" s="24" t="s">
        <v>191</v>
      </c>
      <c r="J170" s="25" t="s">
        <v>193</v>
      </c>
      <c r="K170" s="124" t="s">
        <v>337</v>
      </c>
      <c r="L170" s="86" t="s">
        <v>149</v>
      </c>
      <c r="M170" s="27" t="s">
        <v>87</v>
      </c>
      <c r="N170" s="51" t="s">
        <v>87</v>
      </c>
      <c r="O170" s="25" t="s">
        <v>208</v>
      </c>
      <c r="P170" s="25" t="s">
        <v>339</v>
      </c>
      <c r="Q170" s="25">
        <v>2019</v>
      </c>
      <c r="R170" s="47" t="s">
        <v>679</v>
      </c>
      <c r="S170" s="47" t="s">
        <v>679</v>
      </c>
      <c r="T170" s="47">
        <v>3</v>
      </c>
      <c r="U170" s="32">
        <f t="shared" si="18"/>
        <v>0.75</v>
      </c>
      <c r="V170" s="32">
        <f t="shared" si="17"/>
        <v>0.75</v>
      </c>
      <c r="W170" s="121"/>
      <c r="X170" s="121"/>
      <c r="Y170" s="130"/>
      <c r="Z170" s="130"/>
      <c r="AA170" s="130"/>
      <c r="AB170" s="140"/>
      <c r="AC170" s="140"/>
    </row>
    <row r="171" spans="1:29" ht="135" x14ac:dyDescent="0.25">
      <c r="A171" s="23" t="s">
        <v>187</v>
      </c>
      <c r="B171" s="76" t="s">
        <v>260</v>
      </c>
      <c r="C171" s="98" t="s">
        <v>189</v>
      </c>
      <c r="D171" s="116" t="s">
        <v>376</v>
      </c>
      <c r="E171" s="98" t="s">
        <v>190</v>
      </c>
      <c r="F171" s="119" t="s">
        <v>377</v>
      </c>
      <c r="G171" s="24" t="s">
        <v>191</v>
      </c>
      <c r="H171" s="24" t="s">
        <v>192</v>
      </c>
      <c r="I171" s="24" t="s">
        <v>191</v>
      </c>
      <c r="J171" s="25" t="s">
        <v>193</v>
      </c>
      <c r="K171" s="122" t="s">
        <v>337</v>
      </c>
      <c r="L171" s="38" t="s">
        <v>680</v>
      </c>
      <c r="M171" s="27" t="s">
        <v>150</v>
      </c>
      <c r="N171" s="51" t="s">
        <v>152</v>
      </c>
      <c r="O171" s="25" t="s">
        <v>208</v>
      </c>
      <c r="P171" s="25" t="s">
        <v>339</v>
      </c>
      <c r="Q171" s="25">
        <v>2019</v>
      </c>
      <c r="R171" s="47" t="s">
        <v>378</v>
      </c>
      <c r="S171" s="47">
        <v>15000</v>
      </c>
      <c r="T171" s="47">
        <v>9691</v>
      </c>
      <c r="U171" s="32">
        <f t="shared" si="18"/>
        <v>0.10201052631578947</v>
      </c>
      <c r="V171" s="32">
        <f t="shared" si="10"/>
        <v>0.64606666666666668</v>
      </c>
      <c r="W171" s="119" t="s">
        <v>375</v>
      </c>
      <c r="X171" s="119" t="s">
        <v>254</v>
      </c>
      <c r="Y171" s="128">
        <v>1300000</v>
      </c>
      <c r="Z171" s="128">
        <v>1300000</v>
      </c>
      <c r="AA171" s="128">
        <v>1270000</v>
      </c>
      <c r="AB171" s="140">
        <f>+AA171/Y171</f>
        <v>0.97692307692307689</v>
      </c>
      <c r="AC171" s="140">
        <f>+AA171/Z171</f>
        <v>0.97692307692307689</v>
      </c>
    </row>
    <row r="172" spans="1:29" ht="66" customHeight="1" x14ac:dyDescent="0.25">
      <c r="A172" s="23" t="s">
        <v>187</v>
      </c>
      <c r="B172" s="76" t="s">
        <v>260</v>
      </c>
      <c r="C172" s="98" t="s">
        <v>189</v>
      </c>
      <c r="D172" s="125"/>
      <c r="E172" s="98" t="s">
        <v>190</v>
      </c>
      <c r="F172" s="126"/>
      <c r="G172" s="24" t="s">
        <v>191</v>
      </c>
      <c r="H172" s="24" t="s">
        <v>192</v>
      </c>
      <c r="I172" s="24" t="s">
        <v>191</v>
      </c>
      <c r="J172" s="25" t="s">
        <v>193</v>
      </c>
      <c r="K172" s="127"/>
      <c r="L172" s="38" t="s">
        <v>151</v>
      </c>
      <c r="M172" s="27" t="s">
        <v>87</v>
      </c>
      <c r="N172" s="51" t="s">
        <v>87</v>
      </c>
      <c r="O172" s="25" t="s">
        <v>208</v>
      </c>
      <c r="P172" s="25" t="s">
        <v>339</v>
      </c>
      <c r="Q172" s="25">
        <v>2019</v>
      </c>
      <c r="R172" s="47" t="s">
        <v>679</v>
      </c>
      <c r="S172" s="47" t="s">
        <v>679</v>
      </c>
      <c r="T172" s="47">
        <v>3</v>
      </c>
      <c r="U172" s="32">
        <f t="shared" si="18"/>
        <v>0.75</v>
      </c>
      <c r="V172" s="32">
        <f t="shared" si="10"/>
        <v>0.75</v>
      </c>
      <c r="W172" s="126"/>
      <c r="X172" s="126"/>
      <c r="Y172" s="130"/>
      <c r="Z172" s="130"/>
      <c r="AA172" s="130"/>
      <c r="AB172" s="140"/>
      <c r="AC172" s="140"/>
    </row>
    <row r="173" spans="1:29" ht="78.75" customHeight="1" x14ac:dyDescent="0.25">
      <c r="A173" s="23" t="s">
        <v>187</v>
      </c>
      <c r="B173" s="76" t="s">
        <v>260</v>
      </c>
      <c r="C173" s="98" t="s">
        <v>189</v>
      </c>
      <c r="D173" s="46" t="s">
        <v>379</v>
      </c>
      <c r="E173" s="98" t="s">
        <v>190</v>
      </c>
      <c r="F173" s="98" t="s">
        <v>380</v>
      </c>
      <c r="G173" s="24" t="s">
        <v>191</v>
      </c>
      <c r="H173" s="24" t="s">
        <v>192</v>
      </c>
      <c r="I173" s="24" t="s">
        <v>191</v>
      </c>
      <c r="J173" s="25" t="s">
        <v>193</v>
      </c>
      <c r="K173" s="25" t="s">
        <v>337</v>
      </c>
      <c r="L173" s="86" t="s">
        <v>681</v>
      </c>
      <c r="M173" s="27" t="s">
        <v>87</v>
      </c>
      <c r="N173" s="51" t="s">
        <v>87</v>
      </c>
      <c r="O173" s="25" t="s">
        <v>208</v>
      </c>
      <c r="P173" s="25" t="s">
        <v>339</v>
      </c>
      <c r="Q173" s="25">
        <v>2019</v>
      </c>
      <c r="R173" s="47">
        <v>4</v>
      </c>
      <c r="S173" s="47">
        <v>4</v>
      </c>
      <c r="T173" s="47">
        <v>3</v>
      </c>
      <c r="U173" s="32">
        <f t="shared" si="18"/>
        <v>0.75</v>
      </c>
      <c r="V173" s="32">
        <f t="shared" si="10"/>
        <v>0.75</v>
      </c>
      <c r="W173" s="98" t="s">
        <v>381</v>
      </c>
      <c r="X173" s="98" t="s">
        <v>382</v>
      </c>
      <c r="Y173" s="54">
        <v>1300000</v>
      </c>
      <c r="Z173" s="54">
        <v>1300000</v>
      </c>
      <c r="AA173" s="54">
        <v>1300000</v>
      </c>
      <c r="AB173" s="55">
        <f>+AA173/Y173</f>
        <v>1</v>
      </c>
      <c r="AC173" s="55">
        <f>+AA173/Z173</f>
        <v>1</v>
      </c>
    </row>
    <row r="174" spans="1:29" ht="45" customHeight="1" x14ac:dyDescent="0.25">
      <c r="A174" s="23" t="s">
        <v>187</v>
      </c>
      <c r="B174" s="76" t="s">
        <v>260</v>
      </c>
      <c r="C174" s="98" t="s">
        <v>189</v>
      </c>
      <c r="D174" s="116" t="s">
        <v>383</v>
      </c>
      <c r="E174" s="98" t="s">
        <v>190</v>
      </c>
      <c r="F174" s="119" t="s">
        <v>384</v>
      </c>
      <c r="G174" s="24" t="s">
        <v>191</v>
      </c>
      <c r="H174" s="24" t="s">
        <v>192</v>
      </c>
      <c r="I174" s="24" t="s">
        <v>191</v>
      </c>
      <c r="J174" s="25" t="s">
        <v>193</v>
      </c>
      <c r="K174" s="122" t="s">
        <v>337</v>
      </c>
      <c r="L174" s="38" t="s">
        <v>682</v>
      </c>
      <c r="M174" s="27" t="s">
        <v>152</v>
      </c>
      <c r="N174" s="51" t="s">
        <v>683</v>
      </c>
      <c r="O174" s="25" t="s">
        <v>208</v>
      </c>
      <c r="P174" s="25" t="s">
        <v>339</v>
      </c>
      <c r="Q174" s="25">
        <v>2019</v>
      </c>
      <c r="R174" s="42" t="s">
        <v>374</v>
      </c>
      <c r="S174" s="42">
        <v>25000</v>
      </c>
      <c r="T174" s="42">
        <v>12859</v>
      </c>
      <c r="U174" s="32">
        <f t="shared" si="18"/>
        <v>0.10715833333333333</v>
      </c>
      <c r="V174" s="32">
        <f t="shared" si="10"/>
        <v>0.51436000000000004</v>
      </c>
      <c r="W174" s="119" t="s">
        <v>375</v>
      </c>
      <c r="X174" s="119" t="s">
        <v>254</v>
      </c>
      <c r="Y174" s="128">
        <v>1300000</v>
      </c>
      <c r="Z174" s="128">
        <v>1300000</v>
      </c>
      <c r="AA174" s="128">
        <v>1270000</v>
      </c>
      <c r="AB174" s="140">
        <f>+AA174/Y174</f>
        <v>0.97692307692307689</v>
      </c>
      <c r="AC174" s="140">
        <f>+AA174/Z174</f>
        <v>0.97692307692307689</v>
      </c>
    </row>
    <row r="175" spans="1:29" ht="45" customHeight="1" x14ac:dyDescent="0.25">
      <c r="A175" s="23" t="s">
        <v>187</v>
      </c>
      <c r="B175" s="76" t="s">
        <v>260</v>
      </c>
      <c r="C175" s="98" t="s">
        <v>189</v>
      </c>
      <c r="D175" s="125"/>
      <c r="E175" s="98" t="s">
        <v>190</v>
      </c>
      <c r="F175" s="126"/>
      <c r="G175" s="24" t="s">
        <v>191</v>
      </c>
      <c r="H175" s="24" t="s">
        <v>192</v>
      </c>
      <c r="I175" s="24" t="s">
        <v>191</v>
      </c>
      <c r="J175" s="25" t="s">
        <v>193</v>
      </c>
      <c r="K175" s="127"/>
      <c r="L175" s="38" t="s">
        <v>684</v>
      </c>
      <c r="M175" s="27" t="s">
        <v>87</v>
      </c>
      <c r="N175" s="51" t="s">
        <v>87</v>
      </c>
      <c r="O175" s="25" t="s">
        <v>208</v>
      </c>
      <c r="P175" s="25" t="s">
        <v>339</v>
      </c>
      <c r="Q175" s="25">
        <v>2019</v>
      </c>
      <c r="R175" s="42" t="s">
        <v>679</v>
      </c>
      <c r="S175" s="42" t="s">
        <v>679</v>
      </c>
      <c r="T175" s="42">
        <v>3</v>
      </c>
      <c r="U175" s="32">
        <f t="shared" si="18"/>
        <v>0.75</v>
      </c>
      <c r="V175" s="32">
        <f t="shared" si="10"/>
        <v>0.75</v>
      </c>
      <c r="W175" s="126"/>
      <c r="X175" s="126"/>
      <c r="Y175" s="129"/>
      <c r="Z175" s="129"/>
      <c r="AA175" s="129"/>
      <c r="AB175" s="140"/>
      <c r="AC175" s="140"/>
    </row>
    <row r="176" spans="1:29" ht="135" x14ac:dyDescent="0.25">
      <c r="A176" s="23" t="s">
        <v>187</v>
      </c>
      <c r="B176" s="76" t="s">
        <v>260</v>
      </c>
      <c r="C176" s="98" t="s">
        <v>189</v>
      </c>
      <c r="D176" s="116" t="s">
        <v>385</v>
      </c>
      <c r="E176" s="98" t="s">
        <v>190</v>
      </c>
      <c r="F176" s="119" t="s">
        <v>386</v>
      </c>
      <c r="G176" s="24" t="s">
        <v>191</v>
      </c>
      <c r="H176" s="24" t="s">
        <v>192</v>
      </c>
      <c r="I176" s="24" t="s">
        <v>191</v>
      </c>
      <c r="J176" s="25" t="s">
        <v>193</v>
      </c>
      <c r="K176" s="122" t="s">
        <v>337</v>
      </c>
      <c r="L176" s="38" t="s">
        <v>685</v>
      </c>
      <c r="M176" s="27" t="s">
        <v>152</v>
      </c>
      <c r="N176" s="51" t="s">
        <v>683</v>
      </c>
      <c r="O176" s="25" t="s">
        <v>208</v>
      </c>
      <c r="P176" s="25" t="s">
        <v>339</v>
      </c>
      <c r="Q176" s="25">
        <v>2019</v>
      </c>
      <c r="R176" s="47" t="s">
        <v>374</v>
      </c>
      <c r="S176" s="47">
        <v>25000</v>
      </c>
      <c r="T176" s="47">
        <v>14546</v>
      </c>
      <c r="U176" s="32">
        <f t="shared" si="18"/>
        <v>0.12121666666666667</v>
      </c>
      <c r="V176" s="32">
        <f t="shared" si="10"/>
        <v>0.58184000000000002</v>
      </c>
      <c r="W176" s="119" t="s">
        <v>375</v>
      </c>
      <c r="X176" s="119" t="s">
        <v>254</v>
      </c>
      <c r="Y176" s="128">
        <v>1300000</v>
      </c>
      <c r="Z176" s="128">
        <v>1300000</v>
      </c>
      <c r="AA176" s="128">
        <v>1270000</v>
      </c>
      <c r="AB176" s="140">
        <f>+AA176/Y176</f>
        <v>0.97692307692307689</v>
      </c>
      <c r="AC176" s="140">
        <f>+AA176/Z176</f>
        <v>0.97692307692307689</v>
      </c>
    </row>
    <row r="177" spans="1:29" ht="105" x14ac:dyDescent="0.25">
      <c r="A177" s="23" t="s">
        <v>187</v>
      </c>
      <c r="B177" s="76" t="s">
        <v>260</v>
      </c>
      <c r="C177" s="98" t="s">
        <v>189</v>
      </c>
      <c r="D177" s="125"/>
      <c r="E177" s="98" t="s">
        <v>190</v>
      </c>
      <c r="F177" s="126"/>
      <c r="G177" s="24" t="s">
        <v>191</v>
      </c>
      <c r="H177" s="24" t="s">
        <v>192</v>
      </c>
      <c r="I177" s="24" t="s">
        <v>191</v>
      </c>
      <c r="J177" s="25" t="s">
        <v>193</v>
      </c>
      <c r="K177" s="127"/>
      <c r="L177" s="38" t="s">
        <v>686</v>
      </c>
      <c r="M177" s="27" t="s">
        <v>153</v>
      </c>
      <c r="N177" s="51" t="s">
        <v>87</v>
      </c>
      <c r="O177" s="25" t="s">
        <v>208</v>
      </c>
      <c r="P177" s="25" t="s">
        <v>339</v>
      </c>
      <c r="Q177" s="25">
        <v>2019</v>
      </c>
      <c r="R177" s="47" t="s">
        <v>679</v>
      </c>
      <c r="S177" s="47" t="s">
        <v>679</v>
      </c>
      <c r="T177" s="47">
        <v>3</v>
      </c>
      <c r="U177" s="32">
        <f t="shared" si="18"/>
        <v>0.75</v>
      </c>
      <c r="V177" s="32">
        <f t="shared" si="10"/>
        <v>0.75</v>
      </c>
      <c r="W177" s="126"/>
      <c r="X177" s="126"/>
      <c r="Y177" s="129"/>
      <c r="Z177" s="129"/>
      <c r="AA177" s="129"/>
      <c r="AB177" s="140"/>
      <c r="AC177" s="140"/>
    </row>
    <row r="178" spans="1:29" ht="105" x14ac:dyDescent="0.25">
      <c r="A178" s="23" t="s">
        <v>187</v>
      </c>
      <c r="B178" s="76" t="s">
        <v>260</v>
      </c>
      <c r="C178" s="98" t="s">
        <v>189</v>
      </c>
      <c r="D178" s="147" t="s">
        <v>379</v>
      </c>
      <c r="E178" s="98" t="s">
        <v>190</v>
      </c>
      <c r="F178" s="148" t="s">
        <v>387</v>
      </c>
      <c r="G178" s="24" t="s">
        <v>191</v>
      </c>
      <c r="H178" s="24" t="s">
        <v>192</v>
      </c>
      <c r="I178" s="24" t="s">
        <v>191</v>
      </c>
      <c r="J178" s="25" t="s">
        <v>193</v>
      </c>
      <c r="K178" s="149" t="s">
        <v>337</v>
      </c>
      <c r="L178" s="38" t="s">
        <v>687</v>
      </c>
      <c r="M178" s="27" t="s">
        <v>87</v>
      </c>
      <c r="N178" s="51" t="s">
        <v>87</v>
      </c>
      <c r="O178" s="25" t="s">
        <v>208</v>
      </c>
      <c r="P178" s="25" t="s">
        <v>339</v>
      </c>
      <c r="Q178" s="25">
        <v>2019</v>
      </c>
      <c r="R178" s="47" t="s">
        <v>679</v>
      </c>
      <c r="S178" s="47" t="s">
        <v>679</v>
      </c>
      <c r="T178" s="47">
        <v>3</v>
      </c>
      <c r="U178" s="32">
        <f t="shared" si="18"/>
        <v>0.75</v>
      </c>
      <c r="V178" s="32">
        <f t="shared" si="10"/>
        <v>0.75</v>
      </c>
      <c r="W178" s="148" t="s">
        <v>381</v>
      </c>
      <c r="X178" s="148" t="s">
        <v>382</v>
      </c>
      <c r="Y178" s="139">
        <v>1300000</v>
      </c>
      <c r="Z178" s="139">
        <v>1300000</v>
      </c>
      <c r="AA178" s="139">
        <v>1270000</v>
      </c>
      <c r="AB178" s="140">
        <f>+AA178/Y178</f>
        <v>0.97692307692307689</v>
      </c>
      <c r="AC178" s="140">
        <f>+AA178/Z178</f>
        <v>0.97692307692307689</v>
      </c>
    </row>
    <row r="179" spans="1:29" ht="135" x14ac:dyDescent="0.25">
      <c r="A179" s="58" t="s">
        <v>187</v>
      </c>
      <c r="B179" s="24" t="s">
        <v>260</v>
      </c>
      <c r="C179" s="98" t="s">
        <v>189</v>
      </c>
      <c r="D179" s="147"/>
      <c r="E179" s="98" t="s">
        <v>190</v>
      </c>
      <c r="F179" s="148"/>
      <c r="G179" s="24" t="s">
        <v>191</v>
      </c>
      <c r="H179" s="24" t="s">
        <v>192</v>
      </c>
      <c r="I179" s="24" t="s">
        <v>191</v>
      </c>
      <c r="J179" s="25" t="s">
        <v>193</v>
      </c>
      <c r="K179" s="149"/>
      <c r="L179" s="38" t="s">
        <v>688</v>
      </c>
      <c r="M179" s="27" t="s">
        <v>150</v>
      </c>
      <c r="N179" s="51" t="s">
        <v>689</v>
      </c>
      <c r="O179" s="25" t="s">
        <v>208</v>
      </c>
      <c r="P179" s="25" t="s">
        <v>339</v>
      </c>
      <c r="Q179" s="25">
        <v>2019</v>
      </c>
      <c r="R179" s="47" t="s">
        <v>378</v>
      </c>
      <c r="S179" s="47">
        <v>15000</v>
      </c>
      <c r="T179" s="47">
        <v>7315</v>
      </c>
      <c r="U179" s="32">
        <f t="shared" si="18"/>
        <v>7.6999999999999999E-2</v>
      </c>
      <c r="V179" s="32">
        <f t="shared" ref="V179" si="20">+T179/S179</f>
        <v>0.48766666666666669</v>
      </c>
      <c r="W179" s="148"/>
      <c r="X179" s="148"/>
      <c r="Y179" s="139"/>
      <c r="Z179" s="139"/>
      <c r="AA179" s="139"/>
      <c r="AB179" s="140"/>
      <c r="AC179" s="140"/>
    </row>
    <row r="180" spans="1:29" ht="11.25" customHeight="1" x14ac:dyDescent="0.25">
      <c r="A180" s="62" t="s">
        <v>388</v>
      </c>
      <c r="B180" s="70"/>
      <c r="Y180" s="67"/>
      <c r="Z180" s="67"/>
      <c r="AA180" s="67"/>
    </row>
    <row r="181" spans="1:29" ht="11.25" customHeight="1" x14ac:dyDescent="0.25">
      <c r="A181" s="62"/>
      <c r="B181" s="63"/>
      <c r="C181" s="64"/>
      <c r="D181" s="64"/>
      <c r="E181" s="64"/>
      <c r="F181" s="64"/>
      <c r="G181" s="64"/>
      <c r="H181" s="64"/>
      <c r="I181" s="64"/>
      <c r="J181" s="64"/>
      <c r="K181" s="65"/>
      <c r="L181"/>
      <c r="M181"/>
      <c r="N181"/>
      <c r="O181"/>
      <c r="P181"/>
      <c r="Q181"/>
      <c r="R181" s="66"/>
      <c r="S181" s="66"/>
      <c r="T181" s="66"/>
      <c r="U181"/>
      <c r="V181"/>
      <c r="W181"/>
      <c r="X181"/>
      <c r="Y181" s="71"/>
      <c r="Z181" s="71"/>
      <c r="AA181" s="71"/>
      <c r="AB181"/>
      <c r="AC181"/>
    </row>
    <row r="182" spans="1:29" x14ac:dyDescent="0.25">
      <c r="A182"/>
      <c r="B182"/>
      <c r="C182"/>
      <c r="D182" s="72"/>
      <c r="E182"/>
      <c r="F182"/>
      <c r="G182"/>
      <c r="H182"/>
      <c r="I182"/>
      <c r="J182"/>
      <c r="K182" s="73"/>
      <c r="L182" s="73"/>
      <c r="M182" s="73"/>
      <c r="N182"/>
      <c r="O182"/>
      <c r="P182"/>
      <c r="Q182"/>
      <c r="R182" s="66"/>
      <c r="S182" s="66"/>
      <c r="T182" s="66"/>
      <c r="U182"/>
      <c r="V182"/>
      <c r="W182"/>
      <c r="X182"/>
      <c r="Y182"/>
      <c r="AA182"/>
      <c r="AB182"/>
      <c r="AC182"/>
    </row>
    <row r="183" spans="1:29" ht="12" customHeight="1" x14ac:dyDescent="0.25">
      <c r="A183"/>
      <c r="B183"/>
      <c r="C183"/>
      <c r="D183" s="91" t="s">
        <v>389</v>
      </c>
      <c r="E183"/>
      <c r="F183"/>
      <c r="G183"/>
      <c r="H183"/>
      <c r="I183"/>
      <c r="J183"/>
      <c r="K183" s="144" t="s">
        <v>390</v>
      </c>
      <c r="L183" s="145"/>
      <c r="M183" s="145"/>
      <c r="N183" s="90"/>
      <c r="O183"/>
      <c r="P183"/>
      <c r="Q183"/>
      <c r="R183" s="66"/>
      <c r="S183" s="66"/>
      <c r="T183" s="66"/>
      <c r="U183"/>
      <c r="V183"/>
      <c r="W183"/>
      <c r="X183"/>
      <c r="Y183"/>
      <c r="AA183"/>
      <c r="AB183"/>
      <c r="AC183"/>
    </row>
    <row r="184" spans="1:29" x14ac:dyDescent="0.25">
      <c r="A184"/>
      <c r="B184"/>
      <c r="C184"/>
      <c r="D184" s="91" t="s">
        <v>391</v>
      </c>
      <c r="E184"/>
      <c r="F184"/>
      <c r="G184"/>
      <c r="H184"/>
      <c r="I184"/>
      <c r="J184"/>
      <c r="K184" s="146" t="s">
        <v>392</v>
      </c>
      <c r="L184" s="145"/>
      <c r="M184" s="145"/>
      <c r="N184" s="91"/>
      <c r="O184"/>
      <c r="P184"/>
      <c r="Q184"/>
      <c r="R184" s="66"/>
      <c r="S184" s="66"/>
      <c r="T184" s="66"/>
      <c r="U184"/>
      <c r="V184"/>
      <c r="W184"/>
      <c r="X184"/>
      <c r="Y184"/>
      <c r="AA184"/>
      <c r="AB184"/>
      <c r="AC184"/>
    </row>
    <row r="185" spans="1:29" x14ac:dyDescent="0.25">
      <c r="A185"/>
      <c r="B185"/>
      <c r="C185"/>
      <c r="D185"/>
      <c r="E185"/>
      <c r="F185"/>
      <c r="G185"/>
      <c r="H185"/>
      <c r="I185"/>
      <c r="J185"/>
      <c r="K185"/>
      <c r="L185"/>
      <c r="M185"/>
      <c r="N185"/>
      <c r="O185"/>
      <c r="P185"/>
      <c r="Q185"/>
      <c r="R185" s="66"/>
      <c r="S185" s="66"/>
      <c r="T185" s="66"/>
      <c r="U185"/>
      <c r="V185"/>
      <c r="W185"/>
      <c r="X185"/>
      <c r="Y185"/>
      <c r="AA185"/>
      <c r="AB185"/>
      <c r="AC185"/>
    </row>
    <row r="186" spans="1:29" x14ac:dyDescent="0.25">
      <c r="A186"/>
      <c r="B186"/>
      <c r="C186"/>
      <c r="D186"/>
      <c r="E186"/>
      <c r="F186"/>
      <c r="G186"/>
      <c r="H186"/>
      <c r="I186"/>
      <c r="J186"/>
      <c r="K186"/>
      <c r="L186"/>
      <c r="M186"/>
      <c r="N186"/>
      <c r="O186"/>
      <c r="P186"/>
      <c r="Q186"/>
      <c r="R186" s="66"/>
      <c r="S186" s="66"/>
      <c r="T186" s="66"/>
      <c r="U186"/>
      <c r="V186"/>
      <c r="W186"/>
      <c r="X186"/>
      <c r="Y186"/>
      <c r="AA186"/>
      <c r="AB186"/>
      <c r="AC186"/>
    </row>
    <row r="187" spans="1:29" x14ac:dyDescent="0.25">
      <c r="A187"/>
      <c r="B187"/>
      <c r="C187"/>
      <c r="D187"/>
      <c r="E187"/>
      <c r="F187"/>
      <c r="G187"/>
      <c r="H187"/>
      <c r="I187"/>
      <c r="J187"/>
      <c r="K187"/>
      <c r="L187"/>
      <c r="M187"/>
      <c r="N187"/>
      <c r="O187"/>
      <c r="P187"/>
      <c r="Q187"/>
      <c r="R187" s="66"/>
      <c r="S187" s="66"/>
      <c r="T187" s="66"/>
      <c r="U187"/>
      <c r="V187"/>
      <c r="W187"/>
      <c r="X187"/>
      <c r="Y187"/>
      <c r="AA187"/>
      <c r="AB187"/>
      <c r="AC187"/>
    </row>
    <row r="188" spans="1:29" x14ac:dyDescent="0.25">
      <c r="A188"/>
      <c r="B188"/>
      <c r="C188"/>
      <c r="D188"/>
      <c r="E188"/>
      <c r="F188"/>
      <c r="G188"/>
      <c r="H188"/>
      <c r="I188"/>
      <c r="J188"/>
      <c r="K188"/>
      <c r="L188"/>
      <c r="M188"/>
      <c r="N188"/>
      <c r="O188"/>
      <c r="P188"/>
      <c r="Q188"/>
      <c r="R188" s="66"/>
      <c r="S188" s="66"/>
      <c r="T188" s="66"/>
      <c r="U188"/>
      <c r="V188"/>
      <c r="W188"/>
      <c r="X188"/>
      <c r="Y188"/>
      <c r="AA188"/>
      <c r="AB188"/>
      <c r="AC188"/>
    </row>
    <row r="189" spans="1:29" x14ac:dyDescent="0.25">
      <c r="A189"/>
      <c r="B189"/>
      <c r="C189"/>
      <c r="D189"/>
      <c r="E189"/>
      <c r="F189"/>
      <c r="G189"/>
      <c r="H189"/>
      <c r="I189"/>
      <c r="J189"/>
      <c r="K189"/>
      <c r="L189"/>
      <c r="M189"/>
      <c r="N189"/>
      <c r="O189"/>
      <c r="P189"/>
      <c r="Q189"/>
      <c r="R189" s="66"/>
      <c r="S189" s="66"/>
      <c r="T189" s="66"/>
      <c r="U189"/>
      <c r="V189"/>
      <c r="W189"/>
      <c r="X189"/>
      <c r="Y189"/>
      <c r="AA189"/>
      <c r="AB189"/>
      <c r="AC189"/>
    </row>
    <row r="190" spans="1:29" x14ac:dyDescent="0.25">
      <c r="A190"/>
      <c r="B190"/>
      <c r="C190"/>
      <c r="D190"/>
      <c r="E190"/>
      <c r="F190"/>
      <c r="G190"/>
      <c r="H190"/>
      <c r="I190"/>
      <c r="J190"/>
      <c r="K190"/>
      <c r="L190"/>
      <c r="M190"/>
      <c r="N190"/>
      <c r="O190"/>
      <c r="P190"/>
      <c r="Q190"/>
      <c r="R190" s="66"/>
      <c r="S190" s="66"/>
      <c r="T190" s="66"/>
      <c r="U190"/>
      <c r="V190"/>
      <c r="W190"/>
      <c r="X190"/>
      <c r="Y190"/>
      <c r="AA190"/>
      <c r="AB190"/>
      <c r="AC190"/>
    </row>
    <row r="191" spans="1:29" x14ac:dyDescent="0.25">
      <c r="A191"/>
      <c r="B191"/>
      <c r="C191"/>
      <c r="D191"/>
      <c r="E191"/>
      <c r="F191"/>
      <c r="G191"/>
      <c r="H191"/>
      <c r="I191"/>
      <c r="J191"/>
      <c r="K191"/>
      <c r="L191"/>
      <c r="M191"/>
      <c r="N191"/>
      <c r="O191"/>
      <c r="P191"/>
      <c r="Q191"/>
      <c r="R191" s="66"/>
      <c r="S191" s="66"/>
      <c r="T191" s="66"/>
      <c r="U191"/>
      <c r="V191"/>
      <c r="W191"/>
      <c r="X191"/>
      <c r="Y191"/>
      <c r="AA191"/>
      <c r="AB191"/>
      <c r="AC191"/>
    </row>
    <row r="192" spans="1:29" x14ac:dyDescent="0.25">
      <c r="A192"/>
      <c r="B192"/>
      <c r="C192"/>
      <c r="D192"/>
      <c r="E192"/>
      <c r="F192"/>
      <c r="G192"/>
      <c r="H192"/>
      <c r="I192"/>
      <c r="J192"/>
      <c r="K192"/>
      <c r="L192"/>
      <c r="M192"/>
      <c r="N192"/>
      <c r="O192"/>
      <c r="P192"/>
      <c r="Q192"/>
      <c r="R192" s="66"/>
      <c r="S192" s="66"/>
      <c r="T192" s="66"/>
      <c r="U192"/>
      <c r="V192"/>
      <c r="W192"/>
      <c r="X192"/>
      <c r="Y192"/>
      <c r="AA192"/>
      <c r="AB192"/>
      <c r="AC192"/>
    </row>
    <row r="193" spans="1:29" x14ac:dyDescent="0.25">
      <c r="A193"/>
      <c r="B193"/>
      <c r="C193"/>
      <c r="D193"/>
      <c r="E193"/>
      <c r="F193"/>
      <c r="G193"/>
      <c r="H193"/>
      <c r="I193"/>
      <c r="J193"/>
      <c r="K193"/>
      <c r="L193"/>
      <c r="M193"/>
      <c r="N193"/>
      <c r="O193"/>
      <c r="P193"/>
      <c r="Q193"/>
      <c r="R193" s="66"/>
      <c r="S193" s="66"/>
      <c r="T193" s="66"/>
      <c r="U193"/>
      <c r="V193"/>
      <c r="W193"/>
      <c r="X193"/>
      <c r="Y193"/>
      <c r="AA193"/>
      <c r="AB193"/>
      <c r="AC193"/>
    </row>
    <row r="194" spans="1:29" x14ac:dyDescent="0.25">
      <c r="A194"/>
      <c r="B194"/>
      <c r="C194"/>
      <c r="D194"/>
      <c r="E194"/>
      <c r="F194"/>
      <c r="G194"/>
      <c r="H194"/>
      <c r="I194"/>
      <c r="J194"/>
      <c r="K194"/>
      <c r="L194"/>
      <c r="M194"/>
      <c r="N194"/>
      <c r="O194"/>
      <c r="P194"/>
      <c r="Q194"/>
      <c r="R194" s="66"/>
      <c r="S194" s="66"/>
      <c r="T194" s="66"/>
      <c r="U194"/>
      <c r="V194"/>
      <c r="W194"/>
      <c r="X194"/>
      <c r="Y194"/>
      <c r="AA194"/>
      <c r="AB194"/>
      <c r="AC194"/>
    </row>
    <row r="195" spans="1:29" x14ac:dyDescent="0.25">
      <c r="A195"/>
      <c r="B195"/>
      <c r="C195"/>
      <c r="D195"/>
      <c r="E195"/>
      <c r="F195"/>
      <c r="G195"/>
      <c r="H195"/>
      <c r="I195"/>
      <c r="J195"/>
      <c r="K195"/>
      <c r="L195"/>
      <c r="M195"/>
      <c r="N195"/>
      <c r="O195"/>
      <c r="P195"/>
      <c r="Q195"/>
      <c r="R195" s="66"/>
      <c r="S195" s="66"/>
      <c r="T195" s="66"/>
      <c r="U195"/>
      <c r="V195"/>
      <c r="W195"/>
      <c r="X195"/>
      <c r="Y195"/>
      <c r="AA195"/>
      <c r="AB195"/>
      <c r="AC195"/>
    </row>
    <row r="196" spans="1:29" x14ac:dyDescent="0.25">
      <c r="A196"/>
      <c r="B196"/>
      <c r="C196"/>
      <c r="D196"/>
      <c r="E196"/>
      <c r="F196"/>
      <c r="G196"/>
      <c r="H196"/>
      <c r="I196"/>
      <c r="J196"/>
      <c r="K196"/>
      <c r="L196"/>
      <c r="M196"/>
      <c r="N196"/>
      <c r="O196"/>
      <c r="P196"/>
      <c r="Q196"/>
      <c r="R196" s="66"/>
      <c r="S196" s="66"/>
      <c r="T196" s="66"/>
      <c r="U196"/>
      <c r="V196"/>
      <c r="W196"/>
      <c r="X196"/>
      <c r="Y196"/>
      <c r="AA196"/>
      <c r="AB196"/>
      <c r="AC196"/>
    </row>
    <row r="197" spans="1:29" x14ac:dyDescent="0.25">
      <c r="A197" s="59"/>
    </row>
    <row r="198" spans="1:29" x14ac:dyDescent="0.25">
      <c r="A198" s="59"/>
    </row>
    <row r="199" spans="1:29" x14ac:dyDescent="0.25">
      <c r="A199" s="59"/>
    </row>
    <row r="200" spans="1:29" x14ac:dyDescent="0.25">
      <c r="A200" s="59"/>
    </row>
    <row r="201" spans="1:29" x14ac:dyDescent="0.25">
      <c r="A201" s="59"/>
    </row>
    <row r="202" spans="1:29" x14ac:dyDescent="0.25">
      <c r="A202" s="59"/>
    </row>
    <row r="203" spans="1:29" x14ac:dyDescent="0.25">
      <c r="A203" s="59"/>
    </row>
    <row r="204" spans="1:29" x14ac:dyDescent="0.25">
      <c r="A204" s="59"/>
    </row>
    <row r="205" spans="1:29" x14ac:dyDescent="0.25">
      <c r="A205" s="59"/>
      <c r="B205"/>
      <c r="C205"/>
      <c r="D205"/>
      <c r="E205"/>
      <c r="F205"/>
      <c r="G205"/>
      <c r="H205"/>
      <c r="I205"/>
      <c r="J205"/>
      <c r="K205"/>
      <c r="L205"/>
      <c r="M205"/>
      <c r="N205"/>
      <c r="O205"/>
      <c r="P205"/>
      <c r="Q205"/>
      <c r="R205"/>
      <c r="S205"/>
      <c r="T205"/>
      <c r="U205"/>
      <c r="V205"/>
      <c r="W205"/>
      <c r="X205"/>
      <c r="Y205"/>
      <c r="Z205"/>
      <c r="AA205"/>
      <c r="AB205"/>
      <c r="AC205"/>
    </row>
    <row r="206" spans="1:29" x14ac:dyDescent="0.25">
      <c r="A206" s="59"/>
      <c r="B206"/>
      <c r="C206"/>
      <c r="D206"/>
      <c r="E206"/>
      <c r="F206"/>
      <c r="G206"/>
      <c r="H206"/>
      <c r="I206"/>
      <c r="J206"/>
      <c r="K206"/>
      <c r="L206"/>
      <c r="M206"/>
      <c r="N206"/>
      <c r="O206"/>
      <c r="P206"/>
      <c r="Q206"/>
      <c r="R206"/>
      <c r="S206"/>
      <c r="T206"/>
      <c r="U206"/>
      <c r="V206"/>
      <c r="W206"/>
      <c r="X206"/>
      <c r="Y206"/>
      <c r="Z206"/>
      <c r="AA206"/>
      <c r="AB206"/>
      <c r="AC206"/>
    </row>
    <row r="207" spans="1:29" x14ac:dyDescent="0.25">
      <c r="A207" s="59"/>
      <c r="B207"/>
      <c r="C207"/>
      <c r="D207"/>
      <c r="E207"/>
      <c r="F207"/>
      <c r="G207"/>
      <c r="H207"/>
      <c r="I207"/>
      <c r="J207"/>
      <c r="K207"/>
      <c r="L207"/>
      <c r="M207"/>
      <c r="N207"/>
      <c r="O207"/>
      <c r="P207"/>
      <c r="Q207"/>
      <c r="R207"/>
      <c r="S207"/>
      <c r="T207"/>
      <c r="U207"/>
      <c r="V207"/>
      <c r="W207"/>
      <c r="X207"/>
      <c r="Y207"/>
      <c r="Z207"/>
      <c r="AA207"/>
      <c r="AB207"/>
      <c r="AC207"/>
    </row>
    <row r="208" spans="1:29" x14ac:dyDescent="0.25">
      <c r="A208" s="59"/>
      <c r="B208"/>
      <c r="C208"/>
      <c r="D208"/>
      <c r="E208"/>
      <c r="F208"/>
      <c r="G208"/>
      <c r="H208"/>
      <c r="I208"/>
      <c r="J208"/>
      <c r="K208"/>
      <c r="L208"/>
      <c r="M208"/>
      <c r="N208"/>
      <c r="O208"/>
      <c r="P208"/>
      <c r="Q208"/>
      <c r="R208"/>
      <c r="S208"/>
      <c r="T208"/>
      <c r="U208"/>
      <c r="V208"/>
      <c r="W208"/>
      <c r="X208"/>
      <c r="Y208"/>
      <c r="Z208"/>
      <c r="AA208"/>
      <c r="AB208"/>
      <c r="AC208"/>
    </row>
    <row r="209" spans="1:29" x14ac:dyDescent="0.25">
      <c r="A209" s="59"/>
      <c r="B209"/>
      <c r="C209"/>
      <c r="D209"/>
      <c r="E209"/>
      <c r="F209"/>
      <c r="G209"/>
      <c r="H209"/>
      <c r="I209"/>
      <c r="J209"/>
      <c r="K209"/>
      <c r="L209"/>
      <c r="M209"/>
      <c r="N209"/>
      <c r="O209"/>
      <c r="P209"/>
      <c r="Q209"/>
      <c r="R209"/>
      <c r="S209"/>
      <c r="T209"/>
      <c r="U209"/>
      <c r="V209"/>
      <c r="W209"/>
      <c r="X209"/>
      <c r="Y209"/>
      <c r="Z209"/>
      <c r="AA209"/>
      <c r="AB209"/>
      <c r="AC209"/>
    </row>
    <row r="210" spans="1:29" x14ac:dyDescent="0.25">
      <c r="A210" s="59"/>
      <c r="B210"/>
      <c r="C210"/>
      <c r="D210"/>
      <c r="E210"/>
      <c r="F210"/>
      <c r="G210"/>
      <c r="H210"/>
      <c r="I210"/>
      <c r="J210"/>
      <c r="K210"/>
      <c r="L210"/>
      <c r="M210"/>
      <c r="N210"/>
      <c r="O210"/>
      <c r="P210"/>
      <c r="Q210"/>
      <c r="R210"/>
      <c r="S210"/>
      <c r="T210"/>
      <c r="U210"/>
      <c r="V210"/>
      <c r="W210"/>
      <c r="X210"/>
      <c r="Y210"/>
      <c r="Z210"/>
      <c r="AA210"/>
      <c r="AB210"/>
      <c r="AC210"/>
    </row>
    <row r="211" spans="1:29" x14ac:dyDescent="0.25">
      <c r="A211" s="59"/>
      <c r="B211"/>
      <c r="C211"/>
      <c r="D211"/>
      <c r="E211"/>
      <c r="F211"/>
      <c r="G211"/>
      <c r="H211"/>
      <c r="I211"/>
      <c r="J211"/>
      <c r="K211"/>
      <c r="L211"/>
      <c r="M211"/>
      <c r="N211"/>
      <c r="O211"/>
      <c r="P211"/>
      <c r="Q211"/>
      <c r="R211"/>
      <c r="S211"/>
      <c r="T211"/>
      <c r="U211"/>
      <c r="V211"/>
      <c r="W211"/>
      <c r="X211"/>
      <c r="Y211"/>
      <c r="Z211"/>
      <c r="AA211"/>
      <c r="AB211"/>
      <c r="AC211"/>
    </row>
    <row r="212" spans="1:29" x14ac:dyDescent="0.25">
      <c r="A212" s="59"/>
      <c r="B212"/>
      <c r="C212"/>
      <c r="D212"/>
      <c r="E212"/>
      <c r="F212"/>
      <c r="G212"/>
      <c r="H212"/>
      <c r="I212"/>
      <c r="J212"/>
      <c r="K212"/>
      <c r="L212"/>
      <c r="M212"/>
      <c r="N212"/>
      <c r="O212"/>
      <c r="P212"/>
      <c r="Q212"/>
      <c r="R212"/>
      <c r="S212"/>
      <c r="T212"/>
      <c r="U212"/>
      <c r="V212"/>
      <c r="W212"/>
      <c r="X212"/>
      <c r="Y212"/>
      <c r="Z212"/>
      <c r="AA212"/>
      <c r="AB212"/>
      <c r="AC212"/>
    </row>
    <row r="213" spans="1:29" x14ac:dyDescent="0.25">
      <c r="A213" s="59"/>
      <c r="B213"/>
      <c r="C213"/>
      <c r="D213"/>
      <c r="E213"/>
      <c r="F213"/>
      <c r="G213"/>
      <c r="H213"/>
      <c r="I213"/>
      <c r="J213"/>
      <c r="K213"/>
      <c r="L213"/>
      <c r="M213"/>
      <c r="N213"/>
      <c r="O213"/>
      <c r="P213"/>
      <c r="Q213"/>
      <c r="R213"/>
      <c r="S213"/>
      <c r="T213"/>
      <c r="U213"/>
      <c r="V213"/>
      <c r="W213"/>
      <c r="X213"/>
      <c r="Y213"/>
      <c r="Z213"/>
      <c r="AA213"/>
      <c r="AB213"/>
      <c r="AC213"/>
    </row>
    <row r="214" spans="1:29" x14ac:dyDescent="0.25">
      <c r="A214" s="59"/>
      <c r="B214"/>
      <c r="C214"/>
      <c r="D214"/>
      <c r="E214"/>
      <c r="F214"/>
      <c r="G214"/>
      <c r="H214"/>
      <c r="I214"/>
      <c r="J214"/>
      <c r="K214"/>
      <c r="L214"/>
      <c r="M214"/>
      <c r="N214"/>
      <c r="O214"/>
      <c r="P214"/>
      <c r="Q214"/>
      <c r="R214"/>
      <c r="S214"/>
      <c r="T214"/>
      <c r="U214"/>
      <c r="V214"/>
      <c r="W214"/>
      <c r="X214"/>
      <c r="Y214"/>
      <c r="Z214"/>
      <c r="AA214"/>
      <c r="AB214"/>
      <c r="AC214"/>
    </row>
    <row r="215" spans="1:29" x14ac:dyDescent="0.25">
      <c r="A215" s="59"/>
      <c r="B215"/>
      <c r="C215"/>
      <c r="D215"/>
      <c r="E215"/>
      <c r="F215"/>
      <c r="G215"/>
      <c r="H215"/>
      <c r="I215"/>
      <c r="J215"/>
      <c r="K215"/>
      <c r="L215"/>
      <c r="M215"/>
      <c r="N215"/>
      <c r="O215"/>
      <c r="P215"/>
      <c r="Q215"/>
      <c r="R215"/>
      <c r="S215"/>
      <c r="T215"/>
      <c r="U215"/>
      <c r="V215"/>
      <c r="W215"/>
      <c r="X215"/>
      <c r="Y215"/>
      <c r="Z215"/>
      <c r="AA215"/>
      <c r="AB215"/>
      <c r="AC215"/>
    </row>
    <row r="216" spans="1:29" x14ac:dyDescent="0.25">
      <c r="A216" s="59"/>
      <c r="B216"/>
      <c r="C216"/>
      <c r="D216"/>
      <c r="E216"/>
      <c r="F216"/>
      <c r="G216"/>
      <c r="H216"/>
      <c r="I216"/>
      <c r="J216"/>
      <c r="K216"/>
      <c r="L216"/>
      <c r="M216"/>
      <c r="N216"/>
      <c r="O216"/>
      <c r="P216"/>
      <c r="Q216"/>
      <c r="R216"/>
      <c r="S216"/>
      <c r="T216"/>
      <c r="U216"/>
      <c r="V216"/>
      <c r="W216"/>
      <c r="X216"/>
      <c r="Y216"/>
      <c r="Z216"/>
      <c r="AA216"/>
      <c r="AB216"/>
      <c r="AC216"/>
    </row>
    <row r="217" spans="1:29" x14ac:dyDescent="0.25">
      <c r="A217" s="59"/>
      <c r="B217"/>
      <c r="C217"/>
      <c r="D217"/>
      <c r="E217"/>
      <c r="F217"/>
      <c r="G217"/>
      <c r="H217"/>
      <c r="I217"/>
      <c r="J217"/>
      <c r="K217"/>
      <c r="L217"/>
      <c r="M217"/>
      <c r="N217"/>
      <c r="O217"/>
      <c r="P217"/>
      <c r="Q217"/>
      <c r="R217"/>
      <c r="S217"/>
      <c r="T217"/>
      <c r="U217"/>
      <c r="V217"/>
      <c r="W217"/>
      <c r="X217"/>
      <c r="Y217"/>
      <c r="Z217"/>
      <c r="AA217"/>
      <c r="AB217"/>
      <c r="AC217"/>
    </row>
    <row r="218" spans="1:29" x14ac:dyDescent="0.25">
      <c r="A218" s="59"/>
      <c r="B218"/>
      <c r="C218"/>
      <c r="D218"/>
      <c r="E218"/>
      <c r="F218"/>
      <c r="G218"/>
      <c r="H218"/>
      <c r="I218"/>
      <c r="J218"/>
      <c r="K218"/>
      <c r="L218"/>
      <c r="M218"/>
      <c r="N218"/>
      <c r="O218"/>
      <c r="P218"/>
      <c r="Q218"/>
      <c r="R218"/>
      <c r="S218"/>
      <c r="T218"/>
      <c r="U218"/>
      <c r="V218"/>
      <c r="W218"/>
      <c r="X218"/>
      <c r="Y218"/>
      <c r="Z218"/>
      <c r="AA218"/>
      <c r="AB218"/>
      <c r="AC218"/>
    </row>
    <row r="219" spans="1:29" x14ac:dyDescent="0.25">
      <c r="A219" s="59"/>
      <c r="B219"/>
      <c r="C219"/>
      <c r="D219"/>
      <c r="E219"/>
      <c r="F219"/>
      <c r="G219"/>
      <c r="H219"/>
      <c r="I219"/>
      <c r="J219"/>
      <c r="K219"/>
      <c r="L219"/>
      <c r="M219"/>
      <c r="N219"/>
      <c r="O219"/>
      <c r="P219"/>
      <c r="Q219"/>
      <c r="R219"/>
      <c r="S219"/>
      <c r="T219"/>
      <c r="U219"/>
      <c r="V219"/>
      <c r="W219"/>
      <c r="X219"/>
      <c r="Y219"/>
      <c r="Z219"/>
      <c r="AA219"/>
      <c r="AB219"/>
      <c r="AC219"/>
    </row>
    <row r="220" spans="1:29" x14ac:dyDescent="0.25">
      <c r="A220" s="59"/>
      <c r="B220"/>
      <c r="C220"/>
      <c r="D220"/>
      <c r="E220"/>
      <c r="F220"/>
      <c r="G220"/>
      <c r="H220"/>
      <c r="I220"/>
      <c r="J220"/>
      <c r="K220"/>
      <c r="L220"/>
      <c r="M220"/>
      <c r="N220"/>
      <c r="O220"/>
      <c r="P220"/>
      <c r="Q220"/>
      <c r="R220"/>
      <c r="S220"/>
      <c r="T220"/>
      <c r="U220"/>
      <c r="V220"/>
      <c r="W220"/>
      <c r="X220"/>
      <c r="Y220"/>
      <c r="Z220"/>
      <c r="AA220"/>
      <c r="AB220"/>
      <c r="AC220"/>
    </row>
    <row r="221" spans="1:29" x14ac:dyDescent="0.25">
      <c r="A221" s="59"/>
      <c r="B221"/>
      <c r="C221"/>
      <c r="D221"/>
      <c r="E221"/>
      <c r="F221"/>
      <c r="G221"/>
      <c r="H221"/>
      <c r="I221"/>
      <c r="J221"/>
      <c r="K221"/>
      <c r="L221"/>
      <c r="M221"/>
      <c r="N221"/>
      <c r="O221"/>
      <c r="P221"/>
      <c r="Q221"/>
      <c r="R221"/>
      <c r="S221"/>
      <c r="T221"/>
      <c r="U221"/>
      <c r="V221"/>
      <c r="W221"/>
      <c r="X221"/>
      <c r="Y221"/>
      <c r="Z221"/>
      <c r="AA221"/>
      <c r="AB221"/>
      <c r="AC221"/>
    </row>
    <row r="222" spans="1:29" x14ac:dyDescent="0.25">
      <c r="A222" s="59"/>
      <c r="B222"/>
      <c r="C222"/>
      <c r="D222"/>
      <c r="E222"/>
      <c r="F222"/>
      <c r="G222"/>
      <c r="H222"/>
      <c r="I222"/>
      <c r="J222"/>
      <c r="K222"/>
      <c r="L222"/>
      <c r="M222"/>
      <c r="N222"/>
      <c r="O222"/>
      <c r="P222"/>
      <c r="Q222"/>
      <c r="R222"/>
      <c r="S222"/>
      <c r="T222"/>
      <c r="U222"/>
      <c r="V222"/>
      <c r="W222"/>
      <c r="X222"/>
      <c r="Y222"/>
      <c r="Z222"/>
      <c r="AA222"/>
      <c r="AB222"/>
      <c r="AC222"/>
    </row>
    <row r="223" spans="1:29" x14ac:dyDescent="0.25">
      <c r="A223" s="59"/>
      <c r="B223"/>
      <c r="C223"/>
      <c r="D223"/>
      <c r="E223"/>
      <c r="F223"/>
      <c r="G223"/>
      <c r="H223"/>
      <c r="I223"/>
      <c r="J223"/>
      <c r="K223"/>
      <c r="L223"/>
      <c r="M223"/>
      <c r="N223"/>
      <c r="O223"/>
      <c r="P223"/>
      <c r="Q223"/>
      <c r="R223"/>
      <c r="S223"/>
      <c r="T223"/>
      <c r="U223"/>
      <c r="V223"/>
      <c r="W223"/>
      <c r="X223"/>
      <c r="Y223"/>
      <c r="Z223"/>
      <c r="AA223"/>
      <c r="AB223"/>
      <c r="AC223"/>
    </row>
    <row r="224" spans="1:29" x14ac:dyDescent="0.25">
      <c r="A224" s="59"/>
      <c r="B224"/>
      <c r="C224"/>
      <c r="D224"/>
      <c r="E224"/>
      <c r="F224"/>
      <c r="G224"/>
      <c r="H224"/>
      <c r="I224"/>
      <c r="J224"/>
      <c r="K224"/>
      <c r="L224"/>
      <c r="M224"/>
      <c r="N224"/>
      <c r="O224"/>
      <c r="P224"/>
      <c r="Q224"/>
      <c r="R224"/>
      <c r="S224"/>
      <c r="T224"/>
      <c r="U224"/>
      <c r="V224"/>
      <c r="W224"/>
      <c r="X224"/>
      <c r="Y224"/>
      <c r="Z224"/>
      <c r="AA224"/>
      <c r="AB224"/>
      <c r="AC224"/>
    </row>
    <row r="225" spans="1:29" x14ac:dyDescent="0.25">
      <c r="A225" s="59"/>
      <c r="B225"/>
      <c r="C225"/>
      <c r="D225"/>
      <c r="E225"/>
      <c r="F225"/>
      <c r="G225"/>
      <c r="H225"/>
      <c r="I225"/>
      <c r="J225"/>
      <c r="K225"/>
      <c r="L225"/>
      <c r="M225"/>
      <c r="N225"/>
      <c r="O225"/>
      <c r="P225"/>
      <c r="Q225"/>
      <c r="R225"/>
      <c r="S225"/>
      <c r="T225"/>
      <c r="U225"/>
      <c r="V225"/>
      <c r="W225"/>
      <c r="X225"/>
      <c r="Y225"/>
      <c r="Z225"/>
      <c r="AA225"/>
      <c r="AB225"/>
      <c r="AC225"/>
    </row>
    <row r="226" spans="1:29" x14ac:dyDescent="0.25">
      <c r="A226" s="59"/>
      <c r="B226"/>
      <c r="C226"/>
      <c r="D226"/>
      <c r="E226"/>
      <c r="F226"/>
      <c r="G226"/>
      <c r="H226"/>
      <c r="I226"/>
      <c r="J226"/>
      <c r="K226"/>
      <c r="L226"/>
      <c r="M226"/>
      <c r="N226"/>
      <c r="O226"/>
      <c r="P226"/>
      <c r="Q226"/>
      <c r="R226"/>
      <c r="S226"/>
      <c r="T226"/>
      <c r="U226"/>
      <c r="V226"/>
      <c r="W226"/>
      <c r="X226"/>
      <c r="Y226"/>
      <c r="Z226"/>
      <c r="AA226"/>
      <c r="AB226"/>
      <c r="AC226"/>
    </row>
    <row r="227" spans="1:29" x14ac:dyDescent="0.25">
      <c r="A227" s="59"/>
      <c r="B227"/>
      <c r="C227"/>
      <c r="D227"/>
      <c r="E227"/>
      <c r="F227"/>
      <c r="G227"/>
      <c r="H227"/>
      <c r="I227"/>
      <c r="J227"/>
      <c r="K227"/>
      <c r="L227"/>
      <c r="M227"/>
      <c r="N227"/>
      <c r="O227"/>
      <c r="P227"/>
      <c r="Q227"/>
      <c r="R227"/>
      <c r="S227"/>
      <c r="T227"/>
      <c r="U227"/>
      <c r="V227"/>
      <c r="W227"/>
      <c r="X227"/>
      <c r="Y227"/>
      <c r="Z227"/>
      <c r="AA227"/>
      <c r="AB227"/>
      <c r="AC227"/>
    </row>
    <row r="228" spans="1:29" x14ac:dyDescent="0.25">
      <c r="A228" s="59"/>
      <c r="B228"/>
      <c r="C228"/>
      <c r="D228"/>
      <c r="E228"/>
      <c r="F228"/>
      <c r="G228"/>
      <c r="H228"/>
      <c r="I228"/>
      <c r="J228"/>
      <c r="K228"/>
      <c r="L228"/>
      <c r="M228"/>
      <c r="N228"/>
      <c r="O228"/>
      <c r="P228"/>
      <c r="Q228"/>
      <c r="R228"/>
      <c r="S228"/>
      <c r="T228"/>
      <c r="U228"/>
      <c r="V228"/>
      <c r="W228"/>
      <c r="X228"/>
      <c r="Y228"/>
      <c r="Z228"/>
      <c r="AA228"/>
      <c r="AB228"/>
      <c r="AC228"/>
    </row>
    <row r="229" spans="1:29" x14ac:dyDescent="0.25">
      <c r="A229" s="59"/>
      <c r="B229"/>
      <c r="C229"/>
      <c r="D229"/>
      <c r="E229"/>
      <c r="F229"/>
      <c r="G229"/>
      <c r="H229"/>
      <c r="I229"/>
      <c r="J229"/>
      <c r="K229"/>
      <c r="L229"/>
      <c r="M229"/>
      <c r="N229"/>
      <c r="O229"/>
      <c r="P229"/>
      <c r="Q229"/>
      <c r="R229"/>
      <c r="S229"/>
      <c r="T229"/>
      <c r="U229"/>
      <c r="V229"/>
      <c r="W229"/>
      <c r="X229"/>
      <c r="Y229"/>
      <c r="Z229"/>
      <c r="AA229"/>
      <c r="AB229"/>
      <c r="AC229"/>
    </row>
    <row r="230" spans="1:29" x14ac:dyDescent="0.25">
      <c r="A230" s="59"/>
      <c r="B230"/>
      <c r="C230"/>
      <c r="D230"/>
      <c r="E230"/>
      <c r="F230"/>
      <c r="G230"/>
      <c r="H230"/>
      <c r="I230"/>
      <c r="J230"/>
      <c r="K230"/>
      <c r="L230"/>
      <c r="M230"/>
      <c r="N230"/>
      <c r="O230"/>
      <c r="P230"/>
      <c r="Q230"/>
      <c r="R230"/>
      <c r="S230"/>
      <c r="T230"/>
      <c r="U230"/>
      <c r="V230"/>
      <c r="W230"/>
      <c r="X230"/>
      <c r="Y230"/>
      <c r="Z230"/>
      <c r="AA230"/>
      <c r="AB230"/>
      <c r="AC230"/>
    </row>
    <row r="231" spans="1:29" x14ac:dyDescent="0.25">
      <c r="A231" s="59"/>
      <c r="B231"/>
      <c r="C231"/>
      <c r="D231"/>
      <c r="E231"/>
      <c r="F231"/>
      <c r="G231"/>
      <c r="H231"/>
      <c r="I231"/>
      <c r="J231"/>
      <c r="K231"/>
      <c r="L231"/>
      <c r="M231"/>
      <c r="N231"/>
      <c r="O231"/>
      <c r="P231"/>
      <c r="Q231"/>
      <c r="R231"/>
      <c r="S231"/>
      <c r="T231"/>
      <c r="U231"/>
      <c r="V231"/>
      <c r="W231"/>
      <c r="X231"/>
      <c r="Y231"/>
      <c r="Z231"/>
      <c r="AA231"/>
      <c r="AB231"/>
      <c r="AC231"/>
    </row>
    <row r="232" spans="1:29" x14ac:dyDescent="0.25">
      <c r="A232" s="59"/>
      <c r="B232"/>
      <c r="C232"/>
      <c r="D232"/>
      <c r="E232"/>
      <c r="F232"/>
      <c r="G232"/>
      <c r="H232"/>
      <c r="I232"/>
      <c r="J232"/>
      <c r="K232"/>
      <c r="L232"/>
      <c r="M232"/>
      <c r="N232"/>
      <c r="O232"/>
      <c r="P232"/>
      <c r="Q232"/>
      <c r="R232"/>
      <c r="S232"/>
      <c r="T232"/>
      <c r="U232"/>
      <c r="V232"/>
      <c r="W232"/>
      <c r="X232"/>
      <c r="Y232"/>
      <c r="Z232"/>
      <c r="AA232"/>
      <c r="AB232"/>
      <c r="AC232"/>
    </row>
    <row r="233" spans="1:29" x14ac:dyDescent="0.25">
      <c r="A233" s="59"/>
      <c r="B233"/>
      <c r="C233"/>
      <c r="D233"/>
      <c r="E233"/>
      <c r="F233"/>
      <c r="G233"/>
      <c r="H233"/>
      <c r="I233"/>
      <c r="J233"/>
      <c r="K233"/>
      <c r="L233"/>
      <c r="M233"/>
      <c r="N233"/>
      <c r="O233"/>
      <c r="P233"/>
      <c r="Q233"/>
      <c r="R233"/>
      <c r="S233"/>
      <c r="T233"/>
      <c r="U233"/>
      <c r="V233"/>
      <c r="W233"/>
      <c r="X233"/>
      <c r="Y233"/>
      <c r="Z233"/>
      <c r="AA233"/>
      <c r="AB233"/>
      <c r="AC233"/>
    </row>
    <row r="234" spans="1:29" x14ac:dyDescent="0.25">
      <c r="A234" s="59"/>
      <c r="B234"/>
      <c r="C234"/>
      <c r="D234"/>
      <c r="E234"/>
      <c r="F234"/>
      <c r="G234"/>
      <c r="H234"/>
      <c r="I234"/>
      <c r="J234"/>
      <c r="K234"/>
      <c r="L234"/>
      <c r="M234"/>
      <c r="N234"/>
      <c r="O234"/>
      <c r="P234"/>
      <c r="Q234"/>
      <c r="R234"/>
      <c r="S234"/>
      <c r="T234"/>
      <c r="U234"/>
      <c r="V234"/>
      <c r="W234"/>
      <c r="X234"/>
      <c r="Y234"/>
      <c r="Z234"/>
      <c r="AA234"/>
      <c r="AB234"/>
      <c r="AC234"/>
    </row>
    <row r="235" spans="1:29" x14ac:dyDescent="0.25">
      <c r="A235" s="59"/>
      <c r="B235"/>
      <c r="C235"/>
      <c r="D235"/>
      <c r="E235"/>
      <c r="F235"/>
      <c r="G235"/>
      <c r="H235"/>
      <c r="I235"/>
      <c r="J235"/>
      <c r="K235"/>
      <c r="L235"/>
      <c r="M235"/>
      <c r="N235"/>
      <c r="O235"/>
      <c r="P235"/>
      <c r="Q235"/>
      <c r="R235"/>
      <c r="S235"/>
      <c r="T235"/>
      <c r="U235"/>
      <c r="V235"/>
      <c r="W235"/>
      <c r="X235"/>
      <c r="Y235"/>
      <c r="Z235"/>
      <c r="AA235"/>
      <c r="AB235"/>
      <c r="AC235"/>
    </row>
    <row r="236" spans="1:29" x14ac:dyDescent="0.25">
      <c r="A236" s="59"/>
      <c r="B236"/>
      <c r="C236"/>
      <c r="D236"/>
      <c r="E236"/>
      <c r="F236"/>
      <c r="G236"/>
      <c r="H236"/>
      <c r="I236"/>
      <c r="J236"/>
      <c r="K236"/>
      <c r="L236"/>
      <c r="M236"/>
      <c r="N236"/>
      <c r="O236"/>
      <c r="P236"/>
      <c r="Q236"/>
      <c r="R236"/>
      <c r="S236"/>
      <c r="T236"/>
      <c r="U236"/>
      <c r="V236"/>
      <c r="W236"/>
      <c r="X236"/>
      <c r="Y236"/>
      <c r="Z236"/>
      <c r="AA236"/>
      <c r="AB236"/>
      <c r="AC236"/>
    </row>
    <row r="237" spans="1:29" x14ac:dyDescent="0.25">
      <c r="A237" s="59"/>
      <c r="B237"/>
      <c r="C237"/>
      <c r="D237"/>
      <c r="E237"/>
      <c r="F237"/>
      <c r="G237"/>
      <c r="H237"/>
      <c r="I237"/>
      <c r="J237"/>
      <c r="K237"/>
      <c r="L237"/>
      <c r="M237"/>
      <c r="N237"/>
      <c r="O237"/>
      <c r="P237"/>
      <c r="Q237"/>
      <c r="R237"/>
      <c r="S237"/>
      <c r="T237"/>
      <c r="U237"/>
      <c r="V237"/>
      <c r="W237"/>
      <c r="X237"/>
      <c r="Y237"/>
      <c r="Z237"/>
      <c r="AA237"/>
      <c r="AB237"/>
      <c r="AC237"/>
    </row>
    <row r="238" spans="1:29" x14ac:dyDescent="0.25">
      <c r="A238" s="59"/>
      <c r="B238"/>
      <c r="C238"/>
      <c r="D238"/>
      <c r="E238"/>
      <c r="F238"/>
      <c r="G238"/>
      <c r="H238"/>
      <c r="I238"/>
      <c r="J238"/>
      <c r="K238"/>
      <c r="L238"/>
      <c r="M238"/>
      <c r="N238"/>
      <c r="O238"/>
      <c r="P238"/>
      <c r="Q238"/>
      <c r="R238"/>
      <c r="S238"/>
      <c r="T238"/>
      <c r="U238"/>
      <c r="V238"/>
      <c r="W238"/>
      <c r="X238"/>
      <c r="Y238"/>
      <c r="Z238"/>
      <c r="AA238"/>
      <c r="AB238"/>
      <c r="AC238"/>
    </row>
    <row r="239" spans="1:29" x14ac:dyDescent="0.25">
      <c r="A239" s="59"/>
      <c r="B239"/>
      <c r="C239"/>
      <c r="D239"/>
      <c r="E239"/>
      <c r="F239"/>
      <c r="G239"/>
      <c r="H239"/>
      <c r="I239"/>
      <c r="J239"/>
      <c r="K239"/>
      <c r="L239"/>
      <c r="M239"/>
      <c r="N239"/>
      <c r="O239"/>
      <c r="P239"/>
      <c r="Q239"/>
      <c r="R239"/>
      <c r="S239"/>
      <c r="T239"/>
      <c r="U239"/>
      <c r="V239"/>
      <c r="W239"/>
      <c r="X239"/>
      <c r="Y239"/>
      <c r="Z239"/>
      <c r="AA239"/>
      <c r="AB239"/>
      <c r="AC239"/>
    </row>
    <row r="240" spans="1:29" x14ac:dyDescent="0.25">
      <c r="A240" s="59"/>
      <c r="B240"/>
      <c r="C240"/>
      <c r="D240"/>
      <c r="E240"/>
      <c r="F240"/>
      <c r="G240"/>
      <c r="H240"/>
      <c r="I240"/>
      <c r="J240"/>
      <c r="K240"/>
      <c r="L240"/>
      <c r="M240"/>
      <c r="N240"/>
      <c r="O240"/>
      <c r="P240"/>
      <c r="Q240"/>
      <c r="R240"/>
      <c r="S240"/>
      <c r="T240"/>
      <c r="U240"/>
      <c r="V240"/>
      <c r="W240"/>
      <c r="X240"/>
      <c r="Y240"/>
      <c r="Z240"/>
      <c r="AA240"/>
      <c r="AB240"/>
      <c r="AC240"/>
    </row>
    <row r="241" spans="1:29" x14ac:dyDescent="0.25">
      <c r="A241" s="59"/>
      <c r="B241"/>
      <c r="C241"/>
      <c r="D241"/>
      <c r="E241"/>
      <c r="F241"/>
      <c r="G241"/>
      <c r="H241"/>
      <c r="I241"/>
      <c r="J241"/>
      <c r="K241"/>
      <c r="L241"/>
      <c r="M241"/>
      <c r="N241"/>
      <c r="O241"/>
      <c r="P241"/>
      <c r="Q241"/>
      <c r="R241"/>
      <c r="S241"/>
      <c r="T241"/>
      <c r="U241"/>
      <c r="V241"/>
      <c r="W241"/>
      <c r="X241"/>
      <c r="Y241"/>
      <c r="Z241"/>
      <c r="AA241"/>
      <c r="AB241"/>
      <c r="AC241"/>
    </row>
    <row r="242" spans="1:29" x14ac:dyDescent="0.25">
      <c r="A242" s="59"/>
      <c r="B242"/>
      <c r="C242"/>
      <c r="D242"/>
      <c r="E242"/>
      <c r="F242"/>
      <c r="G242"/>
      <c r="H242"/>
      <c r="I242"/>
      <c r="J242"/>
      <c r="K242"/>
      <c r="L242"/>
      <c r="M242"/>
      <c r="N242"/>
      <c r="O242"/>
      <c r="P242"/>
      <c r="Q242"/>
      <c r="R242"/>
      <c r="S242"/>
      <c r="T242"/>
      <c r="U242"/>
      <c r="V242"/>
      <c r="W242"/>
      <c r="X242"/>
      <c r="Y242"/>
      <c r="Z242"/>
      <c r="AA242"/>
      <c r="AB242"/>
      <c r="AC242"/>
    </row>
    <row r="243" spans="1:29" x14ac:dyDescent="0.25">
      <c r="A243" s="59"/>
      <c r="B243"/>
      <c r="C243"/>
      <c r="D243"/>
      <c r="E243"/>
      <c r="F243"/>
      <c r="G243"/>
      <c r="H243"/>
      <c r="I243"/>
      <c r="J243"/>
      <c r="K243"/>
      <c r="L243"/>
      <c r="M243"/>
      <c r="N243"/>
      <c r="O243"/>
      <c r="P243"/>
      <c r="Q243"/>
      <c r="R243"/>
      <c r="S243"/>
      <c r="T243"/>
      <c r="U243"/>
      <c r="V243"/>
      <c r="W243"/>
      <c r="X243"/>
      <c r="Y243"/>
      <c r="Z243"/>
      <c r="AA243"/>
      <c r="AB243"/>
      <c r="AC243"/>
    </row>
    <row r="244" spans="1:29" x14ac:dyDescent="0.25">
      <c r="A244" s="59"/>
      <c r="B244"/>
      <c r="C244"/>
      <c r="D244"/>
      <c r="E244"/>
      <c r="F244"/>
      <c r="G244"/>
      <c r="H244"/>
      <c r="I244"/>
      <c r="J244"/>
      <c r="K244"/>
      <c r="L244"/>
      <c r="M244"/>
      <c r="N244"/>
      <c r="O244"/>
      <c r="P244"/>
      <c r="Q244"/>
      <c r="R244"/>
      <c r="S244"/>
      <c r="T244"/>
      <c r="U244"/>
      <c r="V244"/>
      <c r="W244"/>
      <c r="X244"/>
      <c r="Y244"/>
      <c r="Z244"/>
      <c r="AA244"/>
      <c r="AB244"/>
      <c r="AC244"/>
    </row>
    <row r="245" spans="1:29" x14ac:dyDescent="0.25">
      <c r="A245" s="59"/>
      <c r="B245"/>
      <c r="C245"/>
      <c r="D245"/>
      <c r="E245"/>
      <c r="F245"/>
      <c r="G245"/>
      <c r="H245"/>
      <c r="I245"/>
      <c r="J245"/>
      <c r="K245"/>
      <c r="L245"/>
      <c r="M245"/>
      <c r="N245"/>
      <c r="O245"/>
      <c r="P245"/>
      <c r="Q245"/>
      <c r="R245"/>
      <c r="S245"/>
      <c r="T245"/>
      <c r="U245"/>
      <c r="V245"/>
      <c r="W245"/>
      <c r="X245"/>
      <c r="Y245"/>
      <c r="Z245"/>
      <c r="AA245"/>
      <c r="AB245"/>
      <c r="AC245"/>
    </row>
    <row r="246" spans="1:29" x14ac:dyDescent="0.25">
      <c r="A246" s="59"/>
      <c r="B246"/>
      <c r="C246"/>
      <c r="D246"/>
      <c r="E246"/>
      <c r="F246"/>
      <c r="G246"/>
      <c r="H246"/>
      <c r="I246"/>
      <c r="J246"/>
      <c r="K246"/>
      <c r="L246"/>
      <c r="M246"/>
      <c r="N246"/>
      <c r="O246"/>
      <c r="P246"/>
      <c r="Q246"/>
      <c r="R246"/>
      <c r="S246"/>
      <c r="T246"/>
      <c r="U246"/>
      <c r="V246"/>
      <c r="W246"/>
      <c r="X246"/>
      <c r="Y246"/>
      <c r="Z246"/>
      <c r="AA246"/>
      <c r="AB246"/>
      <c r="AC246"/>
    </row>
    <row r="247" spans="1:29" x14ac:dyDescent="0.25">
      <c r="A247" s="59"/>
      <c r="B247"/>
      <c r="C247"/>
      <c r="D247"/>
      <c r="E247"/>
      <c r="F247"/>
      <c r="G247"/>
      <c r="H247"/>
      <c r="I247"/>
      <c r="J247"/>
      <c r="K247"/>
      <c r="L247"/>
      <c r="M247"/>
      <c r="N247"/>
      <c r="O247"/>
      <c r="P247"/>
      <c r="Q247"/>
      <c r="R247"/>
      <c r="S247"/>
      <c r="T247"/>
      <c r="U247"/>
      <c r="V247"/>
      <c r="W247"/>
      <c r="X247"/>
      <c r="Y247"/>
      <c r="Z247"/>
      <c r="AA247"/>
      <c r="AB247"/>
      <c r="AC247"/>
    </row>
    <row r="248" spans="1:29" x14ac:dyDescent="0.25">
      <c r="A248" s="59"/>
      <c r="B248"/>
      <c r="C248"/>
      <c r="D248"/>
      <c r="E248"/>
      <c r="F248"/>
      <c r="G248"/>
      <c r="H248"/>
      <c r="I248"/>
      <c r="J248"/>
      <c r="K248"/>
      <c r="L248"/>
      <c r="M248"/>
      <c r="N248"/>
      <c r="O248"/>
      <c r="P248"/>
      <c r="Q248"/>
      <c r="R248"/>
      <c r="S248"/>
      <c r="T248"/>
      <c r="U248"/>
      <c r="V248"/>
      <c r="W248"/>
      <c r="X248"/>
      <c r="Y248"/>
      <c r="Z248"/>
      <c r="AA248"/>
      <c r="AB248"/>
      <c r="AC248"/>
    </row>
    <row r="249" spans="1:29" x14ac:dyDescent="0.25">
      <c r="A249" s="59"/>
      <c r="B249"/>
      <c r="C249"/>
      <c r="D249"/>
      <c r="E249"/>
      <c r="F249"/>
      <c r="G249"/>
      <c r="H249"/>
      <c r="I249"/>
      <c r="J249"/>
      <c r="K249"/>
      <c r="L249"/>
      <c r="M249"/>
      <c r="N249"/>
      <c r="O249"/>
      <c r="P249"/>
      <c r="Q249"/>
      <c r="R249"/>
      <c r="S249"/>
      <c r="T249"/>
      <c r="U249"/>
      <c r="V249"/>
      <c r="W249"/>
      <c r="X249"/>
      <c r="Y249"/>
      <c r="Z249"/>
      <c r="AA249"/>
      <c r="AB249"/>
      <c r="AC249"/>
    </row>
    <row r="250" spans="1:29" x14ac:dyDescent="0.25">
      <c r="A250" s="59"/>
      <c r="B250"/>
      <c r="C250"/>
      <c r="D250"/>
      <c r="E250"/>
      <c r="F250"/>
      <c r="G250"/>
      <c r="H250"/>
      <c r="I250"/>
      <c r="J250"/>
      <c r="K250"/>
      <c r="L250"/>
      <c r="M250"/>
      <c r="N250"/>
      <c r="O250"/>
      <c r="P250"/>
      <c r="Q250"/>
      <c r="R250"/>
      <c r="S250"/>
      <c r="T250"/>
      <c r="U250"/>
      <c r="V250"/>
      <c r="W250"/>
      <c r="X250"/>
      <c r="Y250"/>
      <c r="Z250"/>
      <c r="AA250"/>
      <c r="AB250"/>
      <c r="AC250"/>
    </row>
    <row r="251" spans="1:29" x14ac:dyDescent="0.25">
      <c r="A251" s="59"/>
      <c r="B251"/>
      <c r="C251"/>
      <c r="D251"/>
      <c r="E251"/>
      <c r="F251"/>
      <c r="G251"/>
      <c r="H251"/>
      <c r="I251"/>
      <c r="J251"/>
      <c r="K251"/>
      <c r="L251"/>
      <c r="M251"/>
      <c r="N251"/>
      <c r="O251"/>
      <c r="P251"/>
      <c r="Q251"/>
      <c r="R251"/>
      <c r="S251"/>
      <c r="T251"/>
      <c r="U251"/>
      <c r="V251"/>
      <c r="W251"/>
      <c r="X251"/>
      <c r="Y251"/>
      <c r="Z251"/>
      <c r="AA251"/>
      <c r="AB251"/>
      <c r="AC251"/>
    </row>
    <row r="252" spans="1:29" x14ac:dyDescent="0.25">
      <c r="A252" s="59"/>
      <c r="B252"/>
      <c r="C252"/>
      <c r="D252"/>
      <c r="E252"/>
      <c r="F252"/>
      <c r="G252"/>
      <c r="H252"/>
      <c r="I252"/>
      <c r="J252"/>
      <c r="K252"/>
      <c r="L252"/>
      <c r="M252"/>
      <c r="N252"/>
      <c r="O252"/>
      <c r="P252"/>
      <c r="Q252"/>
      <c r="R252"/>
      <c r="S252"/>
      <c r="T252"/>
      <c r="U252"/>
      <c r="V252"/>
      <c r="W252"/>
      <c r="X252"/>
      <c r="Y252"/>
      <c r="Z252"/>
      <c r="AA252"/>
      <c r="AB252"/>
      <c r="AC252"/>
    </row>
    <row r="253" spans="1:29" x14ac:dyDescent="0.25">
      <c r="A253" s="59"/>
      <c r="B253"/>
      <c r="C253"/>
      <c r="D253"/>
      <c r="E253"/>
      <c r="F253"/>
      <c r="G253"/>
      <c r="H253"/>
      <c r="I253"/>
      <c r="J253"/>
      <c r="K253"/>
      <c r="L253"/>
      <c r="M253"/>
      <c r="N253"/>
      <c r="O253"/>
      <c r="P253"/>
      <c r="Q253"/>
      <c r="R253"/>
      <c r="S253"/>
      <c r="T253"/>
      <c r="U253"/>
      <c r="V253"/>
      <c r="W253"/>
      <c r="X253"/>
      <c r="Y253"/>
      <c r="Z253"/>
      <c r="AA253"/>
      <c r="AB253"/>
      <c r="AC253"/>
    </row>
    <row r="254" spans="1:29" x14ac:dyDescent="0.25">
      <c r="A254" s="59"/>
      <c r="B254"/>
      <c r="C254"/>
      <c r="D254"/>
      <c r="E254"/>
      <c r="F254"/>
      <c r="G254"/>
      <c r="H254"/>
      <c r="I254"/>
      <c r="J254"/>
      <c r="K254"/>
      <c r="L254"/>
      <c r="M254"/>
      <c r="N254"/>
      <c r="O254"/>
      <c r="P254"/>
      <c r="Q254"/>
      <c r="R254"/>
      <c r="S254"/>
      <c r="T254"/>
      <c r="U254"/>
      <c r="V254"/>
      <c r="W254"/>
      <c r="X254"/>
      <c r="Y254"/>
      <c r="Z254"/>
      <c r="AA254"/>
      <c r="AB254"/>
      <c r="AC254"/>
    </row>
    <row r="255" spans="1:29" x14ac:dyDescent="0.25">
      <c r="A255" s="59"/>
      <c r="B255"/>
      <c r="C255"/>
      <c r="D255"/>
      <c r="E255"/>
      <c r="F255"/>
      <c r="G255"/>
      <c r="H255"/>
      <c r="I255"/>
      <c r="J255"/>
      <c r="K255"/>
      <c r="L255"/>
      <c r="M255"/>
      <c r="N255"/>
      <c r="O255"/>
      <c r="P255"/>
      <c r="Q255"/>
      <c r="R255"/>
      <c r="S255"/>
      <c r="T255"/>
      <c r="U255"/>
      <c r="V255"/>
      <c r="W255"/>
      <c r="X255"/>
      <c r="Y255"/>
      <c r="Z255"/>
      <c r="AA255"/>
      <c r="AB255"/>
      <c r="AC255"/>
    </row>
    <row r="256" spans="1:29" x14ac:dyDescent="0.25">
      <c r="A256" s="59"/>
      <c r="B256"/>
      <c r="C256"/>
      <c r="D256"/>
      <c r="E256"/>
      <c r="F256"/>
      <c r="G256"/>
      <c r="H256"/>
      <c r="I256"/>
      <c r="J256"/>
      <c r="K256"/>
      <c r="L256"/>
      <c r="M256"/>
      <c r="N256"/>
      <c r="O256"/>
      <c r="P256"/>
      <c r="Q256"/>
      <c r="R256"/>
      <c r="S256"/>
      <c r="T256"/>
      <c r="U256"/>
      <c r="V256"/>
      <c r="W256"/>
      <c r="X256"/>
      <c r="Y256"/>
      <c r="Z256"/>
      <c r="AA256"/>
      <c r="AB256"/>
      <c r="AC256"/>
    </row>
    <row r="257" spans="1:29" x14ac:dyDescent="0.25">
      <c r="A257" s="59"/>
      <c r="B257"/>
      <c r="C257"/>
      <c r="D257"/>
      <c r="E257"/>
      <c r="F257"/>
      <c r="G257"/>
      <c r="H257"/>
      <c r="I257"/>
      <c r="J257"/>
      <c r="K257"/>
      <c r="L257"/>
      <c r="M257"/>
      <c r="N257"/>
      <c r="O257"/>
      <c r="P257"/>
      <c r="Q257"/>
      <c r="R257"/>
      <c r="S257"/>
      <c r="T257"/>
      <c r="U257"/>
      <c r="V257"/>
      <c r="W257"/>
      <c r="X257"/>
      <c r="Y257"/>
      <c r="Z257"/>
      <c r="AA257"/>
      <c r="AB257"/>
      <c r="AC257"/>
    </row>
    <row r="258" spans="1:29" x14ac:dyDescent="0.25">
      <c r="A258" s="59"/>
      <c r="B258"/>
      <c r="C258"/>
      <c r="D258"/>
      <c r="E258"/>
      <c r="F258"/>
      <c r="G258"/>
      <c r="H258"/>
      <c r="I258"/>
      <c r="J258"/>
      <c r="K258"/>
      <c r="L258"/>
      <c r="M258"/>
      <c r="N258"/>
      <c r="O258"/>
      <c r="P258"/>
      <c r="Q258"/>
      <c r="R258"/>
      <c r="S258"/>
      <c r="T258"/>
      <c r="U258"/>
      <c r="V258"/>
      <c r="W258"/>
      <c r="X258"/>
      <c r="Y258"/>
      <c r="Z258"/>
      <c r="AA258"/>
      <c r="AB258"/>
      <c r="AC258"/>
    </row>
    <row r="259" spans="1:29" x14ac:dyDescent="0.25">
      <c r="A259" s="59"/>
      <c r="B259"/>
      <c r="C259"/>
      <c r="D259"/>
      <c r="E259"/>
      <c r="F259"/>
      <c r="G259"/>
      <c r="H259"/>
      <c r="I259"/>
      <c r="J259"/>
      <c r="K259"/>
      <c r="L259"/>
      <c r="M259"/>
      <c r="N259"/>
      <c r="O259"/>
      <c r="P259"/>
      <c r="Q259"/>
      <c r="R259"/>
      <c r="S259"/>
      <c r="T259"/>
      <c r="U259"/>
      <c r="V259"/>
      <c r="W259"/>
      <c r="X259"/>
      <c r="Y259"/>
      <c r="Z259"/>
      <c r="AA259"/>
      <c r="AB259"/>
      <c r="AC259"/>
    </row>
    <row r="260" spans="1:29" x14ac:dyDescent="0.25">
      <c r="A260" s="59"/>
      <c r="B260"/>
      <c r="C260"/>
      <c r="D260"/>
      <c r="E260"/>
      <c r="F260"/>
      <c r="G260"/>
      <c r="H260"/>
      <c r="I260"/>
      <c r="J260"/>
      <c r="K260"/>
      <c r="L260"/>
      <c r="M260"/>
      <c r="N260"/>
      <c r="O260"/>
      <c r="P260"/>
      <c r="Q260"/>
      <c r="R260"/>
      <c r="S260"/>
      <c r="T260"/>
      <c r="U260"/>
      <c r="V260"/>
      <c r="W260"/>
      <c r="X260"/>
      <c r="Y260"/>
      <c r="Z260"/>
      <c r="AA260"/>
      <c r="AB260"/>
      <c r="AC260"/>
    </row>
    <row r="261" spans="1:29" x14ac:dyDescent="0.25">
      <c r="A261" s="59"/>
      <c r="B261"/>
      <c r="C261"/>
      <c r="D261"/>
      <c r="E261"/>
      <c r="F261"/>
      <c r="G261"/>
      <c r="H261"/>
      <c r="I261"/>
      <c r="J261"/>
      <c r="K261"/>
      <c r="L261"/>
      <c r="M261"/>
      <c r="N261"/>
      <c r="O261"/>
      <c r="P261"/>
      <c r="Q261"/>
      <c r="R261"/>
      <c r="S261"/>
      <c r="T261"/>
      <c r="U261"/>
      <c r="V261"/>
      <c r="W261"/>
      <c r="X261"/>
      <c r="Y261"/>
      <c r="Z261"/>
      <c r="AA261"/>
      <c r="AB261"/>
      <c r="AC261"/>
    </row>
    <row r="262" spans="1:29" x14ac:dyDescent="0.25">
      <c r="A262" s="59"/>
      <c r="B262"/>
      <c r="C262"/>
      <c r="D262"/>
      <c r="E262"/>
      <c r="F262"/>
      <c r="G262"/>
      <c r="H262"/>
      <c r="I262"/>
      <c r="J262"/>
      <c r="K262"/>
      <c r="L262"/>
      <c r="M262"/>
      <c r="N262"/>
      <c r="O262"/>
      <c r="P262"/>
      <c r="Q262"/>
      <c r="R262"/>
      <c r="S262"/>
      <c r="T262"/>
      <c r="U262"/>
      <c r="V262"/>
      <c r="W262"/>
      <c r="X262"/>
      <c r="Y262"/>
      <c r="Z262"/>
      <c r="AA262"/>
      <c r="AB262"/>
      <c r="AC262"/>
    </row>
    <row r="263" spans="1:29" x14ac:dyDescent="0.25">
      <c r="A263" s="59"/>
      <c r="B263"/>
      <c r="C263"/>
      <c r="D263"/>
      <c r="E263"/>
      <c r="F263"/>
      <c r="G263"/>
      <c r="H263"/>
      <c r="I263"/>
      <c r="J263"/>
      <c r="K263"/>
      <c r="L263"/>
      <c r="M263"/>
      <c r="N263"/>
      <c r="O263"/>
      <c r="P263"/>
      <c r="Q263"/>
      <c r="R263"/>
      <c r="S263"/>
      <c r="T263"/>
      <c r="U263"/>
      <c r="V263"/>
      <c r="W263"/>
      <c r="X263"/>
      <c r="Y263"/>
      <c r="Z263"/>
      <c r="AA263"/>
      <c r="AB263"/>
      <c r="AC263"/>
    </row>
    <row r="264" spans="1:29" x14ac:dyDescent="0.25">
      <c r="A264" s="59"/>
      <c r="B264"/>
      <c r="C264"/>
      <c r="D264"/>
      <c r="E264"/>
      <c r="F264"/>
      <c r="G264"/>
      <c r="H264"/>
      <c r="I264"/>
      <c r="J264"/>
      <c r="K264"/>
      <c r="L264"/>
      <c r="M264"/>
      <c r="N264"/>
      <c r="O264"/>
      <c r="P264"/>
      <c r="Q264"/>
      <c r="R264"/>
      <c r="S264"/>
      <c r="T264"/>
      <c r="U264"/>
      <c r="V264"/>
      <c r="W264"/>
      <c r="X264"/>
      <c r="Y264"/>
      <c r="Z264"/>
      <c r="AA264"/>
      <c r="AB264"/>
      <c r="AC264"/>
    </row>
    <row r="265" spans="1:29" x14ac:dyDescent="0.25">
      <c r="A265" s="59"/>
      <c r="B265"/>
      <c r="C265"/>
      <c r="D265"/>
      <c r="E265"/>
      <c r="F265"/>
      <c r="G265"/>
      <c r="H265"/>
      <c r="I265"/>
      <c r="J265"/>
      <c r="K265"/>
      <c r="L265"/>
      <c r="M265"/>
      <c r="N265"/>
      <c r="O265"/>
      <c r="P265"/>
      <c r="Q265"/>
      <c r="R265"/>
      <c r="S265"/>
      <c r="T265"/>
      <c r="U265"/>
      <c r="V265"/>
      <c r="W265"/>
      <c r="X265"/>
      <c r="Y265"/>
      <c r="Z265"/>
      <c r="AA265"/>
      <c r="AB265"/>
      <c r="AC265"/>
    </row>
    <row r="266" spans="1:29" x14ac:dyDescent="0.25">
      <c r="A266" s="59"/>
      <c r="B266"/>
      <c r="C266"/>
      <c r="D266"/>
      <c r="E266"/>
      <c r="F266"/>
      <c r="G266"/>
      <c r="H266"/>
      <c r="I266"/>
      <c r="J266"/>
      <c r="K266"/>
      <c r="L266"/>
      <c r="M266"/>
      <c r="N266"/>
      <c r="O266"/>
      <c r="P266"/>
      <c r="Q266"/>
      <c r="R266"/>
      <c r="S266"/>
      <c r="T266"/>
      <c r="U266"/>
      <c r="V266"/>
      <c r="W266"/>
      <c r="X266"/>
      <c r="Y266"/>
      <c r="Z266"/>
      <c r="AA266"/>
      <c r="AB266"/>
      <c r="AC266"/>
    </row>
    <row r="267" spans="1:29" x14ac:dyDescent="0.25">
      <c r="A267" s="59"/>
      <c r="B267"/>
      <c r="C267"/>
      <c r="D267"/>
      <c r="E267"/>
      <c r="F267"/>
      <c r="G267"/>
      <c r="H267"/>
      <c r="I267"/>
      <c r="J267"/>
      <c r="K267"/>
      <c r="L267"/>
      <c r="M267"/>
      <c r="N267"/>
      <c r="O267"/>
      <c r="P267"/>
      <c r="Q267"/>
      <c r="R267"/>
      <c r="S267"/>
      <c r="T267"/>
      <c r="U267"/>
      <c r="V267"/>
      <c r="W267"/>
      <c r="X267"/>
      <c r="Y267"/>
      <c r="Z267"/>
      <c r="AA267"/>
      <c r="AB267"/>
      <c r="AC267"/>
    </row>
    <row r="268" spans="1:29" x14ac:dyDescent="0.25">
      <c r="A268" s="59"/>
      <c r="B268"/>
      <c r="C268"/>
      <c r="D268"/>
      <c r="E268"/>
      <c r="F268"/>
      <c r="G268"/>
      <c r="H268"/>
      <c r="I268"/>
      <c r="J268"/>
      <c r="K268"/>
      <c r="L268"/>
      <c r="M268"/>
      <c r="N268"/>
      <c r="O268"/>
      <c r="P268"/>
      <c r="Q268"/>
      <c r="R268"/>
      <c r="S268"/>
      <c r="T268"/>
      <c r="U268"/>
      <c r="V268"/>
      <c r="W268"/>
      <c r="X268"/>
      <c r="Y268"/>
      <c r="Z268"/>
      <c r="AA268"/>
      <c r="AB268"/>
      <c r="AC268"/>
    </row>
    <row r="269" spans="1:29" x14ac:dyDescent="0.25">
      <c r="A269" s="59"/>
      <c r="B269"/>
      <c r="C269"/>
      <c r="D269"/>
      <c r="E269"/>
      <c r="F269"/>
      <c r="G269"/>
      <c r="H269"/>
      <c r="I269"/>
      <c r="J269"/>
      <c r="K269"/>
      <c r="L269"/>
      <c r="M269"/>
      <c r="N269"/>
      <c r="O269"/>
      <c r="P269"/>
      <c r="Q269"/>
      <c r="R269"/>
      <c r="S269"/>
      <c r="T269"/>
      <c r="U269"/>
      <c r="V269"/>
      <c r="W269"/>
      <c r="X269"/>
      <c r="Y269"/>
      <c r="Z269"/>
      <c r="AA269"/>
      <c r="AB269"/>
      <c r="AC269"/>
    </row>
    <row r="270" spans="1:29" x14ac:dyDescent="0.25">
      <c r="A270" s="59"/>
      <c r="B270"/>
      <c r="C270"/>
      <c r="D270"/>
      <c r="E270"/>
      <c r="F270"/>
      <c r="G270"/>
      <c r="H270"/>
      <c r="I270"/>
      <c r="J270"/>
      <c r="K270"/>
      <c r="L270"/>
      <c r="M270"/>
      <c r="N270"/>
      <c r="O270"/>
      <c r="P270"/>
      <c r="Q270"/>
      <c r="R270"/>
      <c r="S270"/>
      <c r="T270"/>
      <c r="U270"/>
      <c r="V270"/>
      <c r="W270"/>
      <c r="X270"/>
      <c r="Y270"/>
      <c r="Z270"/>
      <c r="AA270"/>
      <c r="AB270"/>
      <c r="AC270"/>
    </row>
    <row r="271" spans="1:29" x14ac:dyDescent="0.25">
      <c r="A271" s="59"/>
      <c r="B271"/>
      <c r="C271"/>
      <c r="D271"/>
      <c r="E271"/>
      <c r="F271"/>
      <c r="G271"/>
      <c r="H271"/>
      <c r="I271"/>
      <c r="J271"/>
      <c r="K271"/>
      <c r="L271"/>
      <c r="M271"/>
      <c r="N271"/>
      <c r="O271"/>
      <c r="P271"/>
      <c r="Q271"/>
      <c r="R271"/>
      <c r="S271"/>
      <c r="T271"/>
      <c r="U271"/>
      <c r="V271"/>
      <c r="W271"/>
      <c r="X271"/>
      <c r="Y271"/>
      <c r="Z271"/>
      <c r="AA271"/>
      <c r="AB271"/>
      <c r="AC271"/>
    </row>
    <row r="272" spans="1:29" x14ac:dyDescent="0.25">
      <c r="A272" s="59"/>
      <c r="B272"/>
      <c r="C272"/>
      <c r="D272"/>
      <c r="E272"/>
      <c r="F272"/>
      <c r="G272"/>
      <c r="H272"/>
      <c r="I272"/>
      <c r="J272"/>
      <c r="K272"/>
      <c r="L272"/>
      <c r="M272"/>
      <c r="N272"/>
      <c r="O272"/>
      <c r="P272"/>
      <c r="Q272"/>
      <c r="R272"/>
      <c r="S272"/>
      <c r="T272"/>
      <c r="U272"/>
      <c r="V272"/>
      <c r="W272"/>
      <c r="X272"/>
      <c r="Y272"/>
      <c r="Z272"/>
      <c r="AA272"/>
      <c r="AB272"/>
      <c r="AC272"/>
    </row>
    <row r="273" spans="1:29" x14ac:dyDescent="0.25">
      <c r="A273" s="59"/>
      <c r="B273"/>
      <c r="C273"/>
      <c r="D273"/>
      <c r="E273"/>
      <c r="F273"/>
      <c r="G273"/>
      <c r="H273"/>
      <c r="I273"/>
      <c r="J273"/>
      <c r="K273"/>
      <c r="L273"/>
      <c r="M273"/>
      <c r="N273"/>
      <c r="O273"/>
      <c r="P273"/>
      <c r="Q273"/>
      <c r="R273"/>
      <c r="S273"/>
      <c r="T273"/>
      <c r="U273"/>
      <c r="V273"/>
      <c r="W273"/>
      <c r="X273"/>
      <c r="Y273"/>
      <c r="Z273"/>
      <c r="AA273"/>
      <c r="AB273"/>
      <c r="AC273"/>
    </row>
    <row r="274" spans="1:29" x14ac:dyDescent="0.25">
      <c r="A274" s="59"/>
      <c r="B274"/>
      <c r="C274"/>
      <c r="D274"/>
      <c r="E274"/>
      <c r="F274"/>
      <c r="G274"/>
      <c r="H274"/>
      <c r="I274"/>
      <c r="J274"/>
      <c r="K274"/>
      <c r="L274"/>
      <c r="M274"/>
      <c r="N274"/>
      <c r="O274"/>
      <c r="P274"/>
      <c r="Q274"/>
      <c r="R274"/>
      <c r="S274"/>
      <c r="T274"/>
      <c r="U274"/>
      <c r="V274"/>
      <c r="W274"/>
      <c r="X274"/>
      <c r="Y274"/>
      <c r="Z274"/>
      <c r="AA274"/>
      <c r="AB274"/>
      <c r="AC274"/>
    </row>
    <row r="275" spans="1:29" x14ac:dyDescent="0.25">
      <c r="A275" s="59"/>
      <c r="B275"/>
      <c r="C275"/>
      <c r="D275"/>
      <c r="E275"/>
      <c r="F275"/>
      <c r="G275"/>
      <c r="H275"/>
      <c r="I275"/>
      <c r="J275"/>
      <c r="K275"/>
      <c r="L275"/>
      <c r="M275"/>
      <c r="N275"/>
      <c r="O275"/>
      <c r="P275"/>
      <c r="Q275"/>
      <c r="R275"/>
      <c r="S275"/>
      <c r="T275"/>
      <c r="U275"/>
      <c r="V275"/>
      <c r="W275"/>
      <c r="X275"/>
      <c r="Y275"/>
      <c r="Z275"/>
      <c r="AA275"/>
      <c r="AB275"/>
      <c r="AC275"/>
    </row>
    <row r="276" spans="1:29" x14ac:dyDescent="0.25">
      <c r="A276" s="59"/>
      <c r="B276"/>
      <c r="C276"/>
      <c r="D276"/>
      <c r="E276"/>
      <c r="F276"/>
      <c r="G276"/>
      <c r="H276"/>
      <c r="I276"/>
      <c r="J276"/>
      <c r="K276"/>
      <c r="L276"/>
      <c r="M276"/>
      <c r="N276"/>
      <c r="O276"/>
      <c r="P276"/>
      <c r="Q276"/>
      <c r="R276"/>
      <c r="S276"/>
      <c r="T276"/>
      <c r="U276"/>
      <c r="V276"/>
      <c r="W276"/>
      <c r="X276"/>
      <c r="Y276"/>
      <c r="Z276"/>
      <c r="AA276"/>
      <c r="AB276"/>
      <c r="AC276"/>
    </row>
    <row r="277" spans="1:29" x14ac:dyDescent="0.25">
      <c r="A277" s="59"/>
      <c r="B277"/>
      <c r="C277"/>
      <c r="D277"/>
      <c r="E277"/>
      <c r="F277"/>
      <c r="G277"/>
      <c r="H277"/>
      <c r="I277"/>
      <c r="J277"/>
      <c r="K277"/>
      <c r="L277"/>
      <c r="M277"/>
      <c r="N277"/>
      <c r="O277"/>
      <c r="P277"/>
      <c r="Q277"/>
      <c r="R277"/>
      <c r="S277"/>
      <c r="T277"/>
      <c r="U277"/>
      <c r="V277"/>
      <c r="W277"/>
      <c r="X277"/>
      <c r="Y277"/>
      <c r="Z277"/>
      <c r="AA277"/>
      <c r="AB277"/>
      <c r="AC277"/>
    </row>
    <row r="278" spans="1:29" x14ac:dyDescent="0.25">
      <c r="A278" s="59"/>
      <c r="B278"/>
      <c r="C278"/>
      <c r="D278"/>
      <c r="E278"/>
      <c r="F278"/>
      <c r="G278"/>
      <c r="H278"/>
      <c r="I278"/>
      <c r="J278"/>
      <c r="K278"/>
      <c r="L278"/>
      <c r="M278"/>
      <c r="N278"/>
      <c r="O278"/>
      <c r="P278"/>
      <c r="Q278"/>
      <c r="R278"/>
      <c r="S278"/>
      <c r="T278"/>
      <c r="U278"/>
      <c r="V278"/>
      <c r="W278"/>
      <c r="X278"/>
      <c r="Y278"/>
      <c r="Z278"/>
      <c r="AA278"/>
      <c r="AB278"/>
      <c r="AC278"/>
    </row>
    <row r="279" spans="1:29" x14ac:dyDescent="0.25">
      <c r="A279" s="59"/>
      <c r="B279"/>
      <c r="C279"/>
      <c r="D279"/>
      <c r="E279"/>
      <c r="F279"/>
      <c r="G279"/>
      <c r="H279"/>
      <c r="I279"/>
      <c r="J279"/>
      <c r="K279"/>
      <c r="L279"/>
      <c r="M279"/>
      <c r="N279"/>
      <c r="O279"/>
      <c r="P279"/>
      <c r="Q279"/>
      <c r="R279"/>
      <c r="S279"/>
      <c r="T279"/>
      <c r="U279"/>
      <c r="V279"/>
      <c r="W279"/>
      <c r="X279"/>
      <c r="Y279"/>
      <c r="Z279"/>
      <c r="AA279"/>
      <c r="AB279"/>
      <c r="AC279"/>
    </row>
    <row r="280" spans="1:29" x14ac:dyDescent="0.25">
      <c r="A280" s="59"/>
      <c r="B280"/>
      <c r="C280"/>
      <c r="D280"/>
      <c r="E280"/>
      <c r="F280"/>
      <c r="G280"/>
      <c r="H280"/>
      <c r="I280"/>
      <c r="J280"/>
      <c r="K280"/>
      <c r="L280"/>
      <c r="M280"/>
      <c r="N280"/>
      <c r="O280"/>
      <c r="P280"/>
      <c r="Q280"/>
      <c r="R280"/>
      <c r="S280"/>
      <c r="T280"/>
      <c r="U280"/>
      <c r="V280"/>
      <c r="W280"/>
      <c r="X280"/>
      <c r="Y280"/>
      <c r="Z280"/>
      <c r="AA280"/>
      <c r="AB280"/>
      <c r="AC280"/>
    </row>
    <row r="281" spans="1:29" x14ac:dyDescent="0.25">
      <c r="A281" s="59"/>
      <c r="B281"/>
      <c r="C281"/>
      <c r="D281"/>
      <c r="E281"/>
      <c r="F281"/>
      <c r="G281"/>
      <c r="H281"/>
      <c r="I281"/>
      <c r="J281"/>
      <c r="K281"/>
      <c r="L281"/>
      <c r="M281"/>
      <c r="N281"/>
      <c r="O281"/>
      <c r="P281"/>
      <c r="Q281"/>
      <c r="R281"/>
      <c r="S281"/>
      <c r="T281"/>
      <c r="U281"/>
      <c r="V281"/>
      <c r="W281"/>
      <c r="X281"/>
      <c r="Y281"/>
      <c r="Z281"/>
      <c r="AA281"/>
      <c r="AB281"/>
      <c r="AC281"/>
    </row>
    <row r="282" spans="1:29" x14ac:dyDescent="0.25">
      <c r="A282" s="59"/>
      <c r="B282"/>
      <c r="C282"/>
      <c r="D282"/>
      <c r="E282"/>
      <c r="F282"/>
      <c r="G282"/>
      <c r="H282"/>
      <c r="I282"/>
      <c r="J282"/>
      <c r="K282"/>
      <c r="L282"/>
      <c r="M282"/>
      <c r="N282"/>
      <c r="O282"/>
      <c r="P282"/>
      <c r="Q282"/>
      <c r="R282"/>
      <c r="S282"/>
      <c r="T282"/>
      <c r="U282"/>
      <c r="V282"/>
      <c r="W282"/>
      <c r="X282"/>
      <c r="Y282"/>
      <c r="Z282"/>
      <c r="AA282"/>
      <c r="AB282"/>
      <c r="AC282"/>
    </row>
    <row r="283" spans="1:29" x14ac:dyDescent="0.25">
      <c r="A283" s="59"/>
      <c r="B283"/>
      <c r="C283"/>
      <c r="D283"/>
      <c r="E283"/>
      <c r="F283"/>
      <c r="G283"/>
      <c r="H283"/>
      <c r="I283"/>
      <c r="J283"/>
      <c r="K283"/>
      <c r="L283"/>
      <c r="M283"/>
      <c r="N283"/>
      <c r="O283"/>
      <c r="P283"/>
      <c r="Q283"/>
      <c r="R283"/>
      <c r="S283"/>
      <c r="T283"/>
      <c r="U283"/>
      <c r="V283"/>
      <c r="W283"/>
      <c r="X283"/>
      <c r="Y283"/>
      <c r="Z283"/>
      <c r="AA283"/>
      <c r="AB283"/>
      <c r="AC283"/>
    </row>
    <row r="284" spans="1:29" x14ac:dyDescent="0.25">
      <c r="A284" s="59"/>
      <c r="B284"/>
      <c r="C284"/>
      <c r="D284"/>
      <c r="E284"/>
      <c r="F284"/>
      <c r="G284"/>
      <c r="H284"/>
      <c r="I284"/>
      <c r="J284"/>
      <c r="K284"/>
      <c r="L284"/>
      <c r="M284"/>
      <c r="N284"/>
      <c r="O284"/>
      <c r="P284"/>
      <c r="Q284"/>
      <c r="R284"/>
      <c r="S284"/>
      <c r="T284"/>
      <c r="U284"/>
      <c r="V284"/>
      <c r="W284"/>
      <c r="X284"/>
      <c r="Y284"/>
      <c r="Z284"/>
      <c r="AA284"/>
      <c r="AB284"/>
      <c r="AC284"/>
    </row>
    <row r="285" spans="1:29" x14ac:dyDescent="0.25">
      <c r="A285" s="59"/>
      <c r="B285"/>
      <c r="C285"/>
      <c r="D285"/>
      <c r="E285"/>
      <c r="F285"/>
      <c r="G285"/>
      <c r="H285"/>
      <c r="I285"/>
      <c r="J285"/>
      <c r="K285"/>
      <c r="L285"/>
      <c r="M285"/>
      <c r="N285"/>
      <c r="O285"/>
      <c r="P285"/>
      <c r="Q285"/>
      <c r="R285"/>
      <c r="S285"/>
      <c r="T285"/>
      <c r="U285"/>
      <c r="V285"/>
      <c r="W285"/>
      <c r="X285"/>
      <c r="Y285"/>
      <c r="Z285"/>
      <c r="AA285"/>
      <c r="AB285"/>
      <c r="AC285"/>
    </row>
    <row r="286" spans="1:29" x14ac:dyDescent="0.25">
      <c r="A286" s="59"/>
      <c r="B286"/>
      <c r="C286"/>
      <c r="D286"/>
      <c r="E286"/>
      <c r="F286"/>
      <c r="G286"/>
      <c r="H286"/>
      <c r="I286"/>
      <c r="J286"/>
      <c r="K286"/>
      <c r="L286"/>
      <c r="M286"/>
      <c r="N286"/>
      <c r="O286"/>
      <c r="P286"/>
      <c r="Q286"/>
      <c r="R286"/>
      <c r="S286"/>
      <c r="T286"/>
      <c r="U286"/>
      <c r="V286"/>
      <c r="W286"/>
      <c r="X286"/>
      <c r="Y286"/>
      <c r="Z286"/>
      <c r="AA286"/>
      <c r="AB286"/>
      <c r="AC286"/>
    </row>
    <row r="287" spans="1:29" x14ac:dyDescent="0.25">
      <c r="A287" s="59"/>
      <c r="B287"/>
      <c r="C287"/>
      <c r="D287"/>
      <c r="E287"/>
      <c r="F287"/>
      <c r="G287"/>
      <c r="H287"/>
      <c r="I287"/>
      <c r="J287"/>
      <c r="K287"/>
      <c r="L287"/>
      <c r="M287"/>
      <c r="N287"/>
      <c r="O287"/>
      <c r="P287"/>
      <c r="Q287"/>
      <c r="R287"/>
      <c r="S287"/>
      <c r="T287"/>
      <c r="U287"/>
      <c r="V287"/>
      <c r="W287"/>
      <c r="X287"/>
      <c r="Y287"/>
      <c r="Z287"/>
      <c r="AA287"/>
      <c r="AB287"/>
      <c r="AC287"/>
    </row>
    <row r="288" spans="1:29" x14ac:dyDescent="0.25">
      <c r="A288" s="59"/>
      <c r="B288"/>
      <c r="C288"/>
      <c r="D288"/>
      <c r="E288"/>
      <c r="F288"/>
      <c r="G288"/>
      <c r="H288"/>
      <c r="I288"/>
      <c r="J288"/>
      <c r="K288"/>
      <c r="L288"/>
      <c r="M288"/>
      <c r="N288"/>
      <c r="O288"/>
      <c r="P288"/>
      <c r="Q288"/>
      <c r="R288"/>
      <c r="S288"/>
      <c r="T288"/>
      <c r="U288"/>
      <c r="V288"/>
      <c r="W288"/>
      <c r="X288"/>
      <c r="Y288"/>
      <c r="Z288"/>
      <c r="AA288"/>
      <c r="AB288"/>
      <c r="AC288"/>
    </row>
    <row r="289" spans="1:29" x14ac:dyDescent="0.25">
      <c r="A289" s="59"/>
      <c r="B289"/>
      <c r="C289"/>
      <c r="D289"/>
      <c r="E289"/>
      <c r="F289"/>
      <c r="G289"/>
      <c r="H289"/>
      <c r="I289"/>
      <c r="J289"/>
      <c r="K289"/>
      <c r="L289"/>
      <c r="M289"/>
      <c r="N289"/>
      <c r="O289"/>
      <c r="P289"/>
      <c r="Q289"/>
      <c r="R289"/>
      <c r="S289"/>
      <c r="T289"/>
      <c r="U289"/>
      <c r="V289"/>
      <c r="W289"/>
      <c r="X289"/>
      <c r="Y289"/>
      <c r="Z289"/>
      <c r="AA289"/>
      <c r="AB289"/>
      <c r="AC289"/>
    </row>
    <row r="290" spans="1:29" x14ac:dyDescent="0.25">
      <c r="A290" s="59"/>
      <c r="B290"/>
      <c r="C290"/>
      <c r="D290"/>
      <c r="E290"/>
      <c r="F290"/>
      <c r="G290"/>
      <c r="H290"/>
      <c r="I290"/>
      <c r="J290"/>
      <c r="K290"/>
      <c r="L290"/>
      <c r="M290"/>
      <c r="N290"/>
      <c r="O290"/>
      <c r="P290"/>
      <c r="Q290"/>
      <c r="R290"/>
      <c r="S290"/>
      <c r="T290"/>
      <c r="U290"/>
      <c r="V290"/>
      <c r="W290"/>
      <c r="X290"/>
      <c r="Y290"/>
      <c r="Z290"/>
      <c r="AA290"/>
      <c r="AB290"/>
      <c r="AC290"/>
    </row>
    <row r="291" spans="1:29" x14ac:dyDescent="0.25">
      <c r="A291" s="59"/>
      <c r="B291"/>
      <c r="C291"/>
      <c r="D291"/>
      <c r="E291"/>
      <c r="F291"/>
      <c r="G291"/>
      <c r="H291"/>
      <c r="I291"/>
      <c r="J291"/>
      <c r="K291"/>
      <c r="L291"/>
      <c r="M291"/>
      <c r="N291"/>
      <c r="O291"/>
      <c r="P291"/>
      <c r="Q291"/>
      <c r="R291"/>
      <c r="S291"/>
      <c r="T291"/>
      <c r="U291"/>
      <c r="V291"/>
      <c r="W291"/>
      <c r="X291"/>
      <c r="Y291"/>
      <c r="Z291"/>
      <c r="AA291"/>
      <c r="AB291"/>
      <c r="AC291"/>
    </row>
    <row r="292" spans="1:29" x14ac:dyDescent="0.25">
      <c r="A292" s="59"/>
      <c r="B292"/>
      <c r="C292"/>
      <c r="D292"/>
      <c r="E292"/>
      <c r="F292"/>
      <c r="G292"/>
      <c r="H292"/>
      <c r="I292"/>
      <c r="J292"/>
      <c r="K292"/>
      <c r="L292"/>
      <c r="M292"/>
      <c r="N292"/>
      <c r="O292"/>
      <c r="P292"/>
      <c r="Q292"/>
      <c r="R292"/>
      <c r="S292"/>
      <c r="T292"/>
      <c r="U292"/>
      <c r="V292"/>
      <c r="W292"/>
      <c r="X292"/>
      <c r="Y292"/>
      <c r="Z292"/>
      <c r="AA292"/>
      <c r="AB292"/>
      <c r="AC292"/>
    </row>
    <row r="293" spans="1:29" x14ac:dyDescent="0.25">
      <c r="A293" s="59"/>
      <c r="B293"/>
      <c r="C293"/>
      <c r="D293"/>
      <c r="E293"/>
      <c r="F293"/>
      <c r="G293"/>
      <c r="H293"/>
      <c r="I293"/>
      <c r="J293"/>
      <c r="K293"/>
      <c r="L293"/>
      <c r="M293"/>
      <c r="N293"/>
      <c r="O293"/>
      <c r="P293"/>
      <c r="Q293"/>
      <c r="R293"/>
      <c r="S293"/>
      <c r="T293"/>
      <c r="U293"/>
      <c r="V293"/>
      <c r="W293"/>
      <c r="X293"/>
      <c r="Y293"/>
      <c r="Z293"/>
      <c r="AA293"/>
      <c r="AB293"/>
      <c r="AC293"/>
    </row>
    <row r="294" spans="1:29" x14ac:dyDescent="0.25">
      <c r="A294" s="59"/>
      <c r="B294"/>
      <c r="C294"/>
      <c r="D294"/>
      <c r="E294"/>
      <c r="F294"/>
      <c r="G294"/>
      <c r="H294"/>
      <c r="I294"/>
      <c r="J294"/>
      <c r="K294"/>
      <c r="L294"/>
      <c r="M294"/>
      <c r="N294"/>
      <c r="O294"/>
      <c r="P294"/>
      <c r="Q294"/>
      <c r="R294"/>
      <c r="S294"/>
      <c r="T294"/>
      <c r="U294"/>
      <c r="V294"/>
      <c r="W294"/>
      <c r="X294"/>
      <c r="Y294"/>
      <c r="Z294"/>
      <c r="AA294"/>
      <c r="AB294"/>
      <c r="AC294"/>
    </row>
    <row r="295" spans="1:29" x14ac:dyDescent="0.25">
      <c r="A295" s="59"/>
      <c r="B295"/>
      <c r="C295"/>
      <c r="D295"/>
      <c r="E295"/>
      <c r="F295"/>
      <c r="G295"/>
      <c r="H295"/>
      <c r="I295"/>
      <c r="J295"/>
      <c r="K295"/>
      <c r="L295"/>
      <c r="M295"/>
      <c r="N295"/>
      <c r="O295"/>
      <c r="P295"/>
      <c r="Q295"/>
      <c r="R295"/>
      <c r="S295"/>
      <c r="T295"/>
      <c r="U295"/>
      <c r="V295"/>
      <c r="W295"/>
      <c r="X295"/>
      <c r="Y295"/>
      <c r="Z295"/>
      <c r="AA295"/>
      <c r="AB295"/>
      <c r="AC295"/>
    </row>
    <row r="296" spans="1:29" x14ac:dyDescent="0.25">
      <c r="A296" s="59"/>
      <c r="B296"/>
      <c r="C296"/>
      <c r="D296"/>
      <c r="E296"/>
      <c r="F296"/>
      <c r="G296"/>
      <c r="H296"/>
      <c r="I296"/>
      <c r="J296"/>
      <c r="K296"/>
      <c r="L296"/>
      <c r="M296"/>
      <c r="N296"/>
      <c r="O296"/>
      <c r="P296"/>
      <c r="Q296"/>
      <c r="R296"/>
      <c r="S296"/>
      <c r="T296"/>
      <c r="U296"/>
      <c r="V296"/>
      <c r="W296"/>
      <c r="X296"/>
      <c r="Y296"/>
      <c r="Z296"/>
      <c r="AA296"/>
      <c r="AB296"/>
      <c r="AC296"/>
    </row>
    <row r="297" spans="1:29" x14ac:dyDescent="0.25">
      <c r="A297" s="59"/>
      <c r="B297"/>
      <c r="C297"/>
      <c r="D297"/>
      <c r="E297"/>
      <c r="F297"/>
      <c r="G297"/>
      <c r="H297"/>
      <c r="I297"/>
      <c r="J297"/>
      <c r="K297"/>
      <c r="L297"/>
      <c r="M297"/>
      <c r="N297"/>
      <c r="O297"/>
      <c r="P297"/>
      <c r="Q297"/>
      <c r="R297"/>
      <c r="S297"/>
      <c r="T297"/>
      <c r="U297"/>
      <c r="V297"/>
      <c r="W297"/>
      <c r="X297"/>
      <c r="Y297"/>
      <c r="Z297"/>
      <c r="AA297"/>
      <c r="AB297"/>
      <c r="AC297"/>
    </row>
    <row r="298" spans="1:29" x14ac:dyDescent="0.25">
      <c r="A298" s="59"/>
      <c r="B298"/>
      <c r="C298"/>
      <c r="D298"/>
      <c r="E298"/>
      <c r="F298"/>
      <c r="G298"/>
      <c r="H298"/>
      <c r="I298"/>
      <c r="J298"/>
      <c r="K298"/>
      <c r="L298"/>
      <c r="M298"/>
      <c r="N298"/>
      <c r="O298"/>
      <c r="P298"/>
      <c r="Q298"/>
      <c r="R298"/>
      <c r="S298"/>
      <c r="T298"/>
      <c r="U298"/>
      <c r="V298"/>
      <c r="W298"/>
      <c r="X298"/>
      <c r="Y298"/>
      <c r="Z298"/>
      <c r="AA298"/>
      <c r="AB298"/>
      <c r="AC298"/>
    </row>
    <row r="299" spans="1:29" x14ac:dyDescent="0.25">
      <c r="A299" s="59"/>
      <c r="B299"/>
      <c r="C299"/>
      <c r="D299"/>
      <c r="E299"/>
      <c r="F299"/>
      <c r="G299"/>
      <c r="H299"/>
      <c r="I299"/>
      <c r="J299"/>
      <c r="K299"/>
      <c r="L299"/>
      <c r="M299"/>
      <c r="N299"/>
      <c r="O299"/>
      <c r="P299"/>
      <c r="Q299"/>
      <c r="R299"/>
      <c r="S299"/>
      <c r="T299"/>
      <c r="U299"/>
      <c r="V299"/>
      <c r="W299"/>
      <c r="X299"/>
      <c r="Y299"/>
      <c r="Z299"/>
      <c r="AA299"/>
      <c r="AB299"/>
      <c r="AC299"/>
    </row>
    <row r="300" spans="1:29" x14ac:dyDescent="0.25">
      <c r="A300" s="59"/>
      <c r="B300"/>
      <c r="C300"/>
      <c r="D300"/>
      <c r="E300"/>
      <c r="F300"/>
      <c r="G300"/>
      <c r="H300"/>
      <c r="I300"/>
      <c r="J300"/>
      <c r="K300"/>
      <c r="L300"/>
      <c r="M300"/>
      <c r="N300"/>
      <c r="O300"/>
      <c r="P300"/>
      <c r="Q300"/>
      <c r="R300"/>
      <c r="S300"/>
      <c r="T300"/>
      <c r="U300"/>
      <c r="V300"/>
      <c r="W300"/>
      <c r="X300"/>
      <c r="Y300"/>
      <c r="Z300"/>
      <c r="AA300"/>
      <c r="AB300"/>
      <c r="AC300"/>
    </row>
    <row r="301" spans="1:29" x14ac:dyDescent="0.25">
      <c r="A301" s="59"/>
      <c r="B301"/>
      <c r="C301"/>
      <c r="D301"/>
      <c r="E301"/>
      <c r="F301"/>
      <c r="G301"/>
      <c r="H301"/>
      <c r="I301"/>
      <c r="J301"/>
      <c r="K301"/>
      <c r="L301"/>
      <c r="M301"/>
      <c r="N301"/>
      <c r="O301"/>
      <c r="P301"/>
      <c r="Q301"/>
      <c r="R301"/>
      <c r="S301"/>
      <c r="T301"/>
      <c r="U301"/>
      <c r="V301"/>
      <c r="W301"/>
      <c r="X301"/>
      <c r="Y301"/>
      <c r="Z301"/>
      <c r="AA301"/>
      <c r="AB301"/>
      <c r="AC301"/>
    </row>
    <row r="302" spans="1:29" x14ac:dyDescent="0.25">
      <c r="A302" s="59"/>
      <c r="B302"/>
      <c r="C302"/>
      <c r="D302"/>
      <c r="E302"/>
      <c r="F302"/>
      <c r="G302"/>
      <c r="H302"/>
      <c r="I302"/>
      <c r="J302"/>
      <c r="K302"/>
      <c r="L302"/>
      <c r="M302"/>
      <c r="N302"/>
      <c r="O302"/>
      <c r="P302"/>
      <c r="Q302"/>
      <c r="R302"/>
      <c r="S302"/>
      <c r="T302"/>
      <c r="U302"/>
      <c r="V302"/>
      <c r="W302"/>
      <c r="X302"/>
      <c r="Y302"/>
      <c r="Z302"/>
      <c r="AA302"/>
      <c r="AB302"/>
      <c r="AC302"/>
    </row>
    <row r="303" spans="1:29" x14ac:dyDescent="0.25">
      <c r="A303" s="59"/>
      <c r="B303"/>
      <c r="C303"/>
      <c r="D303"/>
      <c r="E303"/>
      <c r="F303"/>
      <c r="G303"/>
      <c r="H303"/>
      <c r="I303"/>
      <c r="J303"/>
      <c r="K303"/>
      <c r="L303"/>
      <c r="M303"/>
      <c r="N303"/>
      <c r="O303"/>
      <c r="P303"/>
      <c r="Q303"/>
      <c r="R303"/>
      <c r="S303"/>
      <c r="T303"/>
      <c r="U303"/>
      <c r="V303"/>
      <c r="W303"/>
      <c r="X303"/>
      <c r="Y303"/>
      <c r="Z303"/>
      <c r="AA303"/>
      <c r="AB303"/>
      <c r="AC303"/>
    </row>
    <row r="304" spans="1:29" x14ac:dyDescent="0.25">
      <c r="A304" s="59"/>
      <c r="B304"/>
      <c r="C304"/>
      <c r="D304"/>
      <c r="E304"/>
      <c r="F304"/>
      <c r="G304"/>
      <c r="H304"/>
      <c r="I304"/>
      <c r="J304"/>
      <c r="K304"/>
      <c r="L304"/>
      <c r="M304"/>
      <c r="N304"/>
      <c r="O304"/>
      <c r="P304"/>
      <c r="Q304"/>
      <c r="R304"/>
      <c r="S304"/>
      <c r="T304"/>
      <c r="U304"/>
      <c r="V304"/>
      <c r="W304"/>
      <c r="X304"/>
      <c r="Y304"/>
      <c r="Z304"/>
      <c r="AA304"/>
      <c r="AB304"/>
      <c r="AC304"/>
    </row>
    <row r="305" spans="1:29" x14ac:dyDescent="0.25">
      <c r="A305" s="59"/>
      <c r="B305"/>
      <c r="C305"/>
      <c r="D305"/>
      <c r="E305"/>
      <c r="F305"/>
      <c r="G305"/>
      <c r="H305"/>
      <c r="I305"/>
      <c r="J305"/>
      <c r="K305"/>
      <c r="L305"/>
      <c r="M305"/>
      <c r="N305"/>
      <c r="O305"/>
      <c r="P305"/>
      <c r="Q305"/>
      <c r="R305"/>
      <c r="S305"/>
      <c r="T305"/>
      <c r="U305"/>
      <c r="V305"/>
      <c r="W305"/>
      <c r="X305"/>
      <c r="Y305"/>
      <c r="Z305"/>
      <c r="AA305"/>
      <c r="AB305"/>
      <c r="AC305"/>
    </row>
    <row r="306" spans="1:29" x14ac:dyDescent="0.25">
      <c r="A306" s="59"/>
      <c r="B306"/>
      <c r="C306"/>
      <c r="D306"/>
      <c r="E306"/>
      <c r="F306"/>
      <c r="G306"/>
      <c r="H306"/>
      <c r="I306"/>
      <c r="J306"/>
      <c r="K306"/>
      <c r="L306"/>
      <c r="M306"/>
      <c r="N306"/>
      <c r="O306"/>
      <c r="P306"/>
      <c r="Q306"/>
      <c r="R306"/>
      <c r="S306"/>
      <c r="T306"/>
      <c r="U306"/>
      <c r="V306"/>
      <c r="W306"/>
      <c r="X306"/>
      <c r="Y306"/>
      <c r="Z306"/>
      <c r="AA306"/>
      <c r="AB306"/>
      <c r="AC306"/>
    </row>
    <row r="307" spans="1:29" x14ac:dyDescent="0.25">
      <c r="A307" s="59"/>
      <c r="B307"/>
      <c r="C307"/>
      <c r="D307"/>
      <c r="E307"/>
      <c r="F307"/>
      <c r="G307"/>
      <c r="H307"/>
      <c r="I307"/>
      <c r="J307"/>
      <c r="K307"/>
      <c r="L307"/>
      <c r="M307"/>
      <c r="N307"/>
      <c r="O307"/>
      <c r="P307"/>
      <c r="Q307"/>
      <c r="R307"/>
      <c r="S307"/>
      <c r="T307"/>
      <c r="U307"/>
      <c r="V307"/>
      <c r="W307"/>
      <c r="X307"/>
      <c r="Y307"/>
      <c r="Z307"/>
      <c r="AA307"/>
      <c r="AB307"/>
      <c r="AC307"/>
    </row>
    <row r="308" spans="1:29" x14ac:dyDescent="0.25">
      <c r="A308" s="59"/>
      <c r="B308"/>
      <c r="C308"/>
      <c r="D308"/>
      <c r="E308"/>
      <c r="F308"/>
      <c r="G308"/>
      <c r="H308"/>
      <c r="I308"/>
      <c r="J308"/>
      <c r="K308"/>
      <c r="L308"/>
      <c r="M308"/>
      <c r="N308"/>
      <c r="O308"/>
      <c r="P308"/>
      <c r="Q308"/>
      <c r="R308"/>
      <c r="S308"/>
      <c r="T308"/>
      <c r="U308"/>
      <c r="V308"/>
      <c r="W308"/>
      <c r="X308"/>
      <c r="Y308"/>
      <c r="Z308"/>
      <c r="AA308"/>
      <c r="AB308"/>
      <c r="AC308"/>
    </row>
    <row r="309" spans="1:29" x14ac:dyDescent="0.25">
      <c r="A309" s="59"/>
      <c r="B309"/>
      <c r="C309"/>
      <c r="D309"/>
      <c r="E309"/>
      <c r="F309"/>
      <c r="G309"/>
      <c r="H309"/>
      <c r="I309"/>
      <c r="J309"/>
      <c r="K309"/>
      <c r="L309"/>
      <c r="M309"/>
      <c r="N309"/>
      <c r="O309"/>
      <c r="P309"/>
      <c r="Q309"/>
      <c r="R309"/>
      <c r="S309"/>
      <c r="T309"/>
      <c r="U309"/>
      <c r="V309"/>
      <c r="W309"/>
      <c r="X309"/>
      <c r="Y309"/>
      <c r="Z309"/>
      <c r="AA309"/>
      <c r="AB309"/>
      <c r="AC309"/>
    </row>
    <row r="310" spans="1:29" x14ac:dyDescent="0.25">
      <c r="A310" s="59"/>
      <c r="B310"/>
      <c r="C310"/>
      <c r="D310"/>
      <c r="E310"/>
      <c r="F310"/>
      <c r="G310"/>
      <c r="H310"/>
      <c r="I310"/>
      <c r="J310"/>
      <c r="K310"/>
      <c r="L310"/>
      <c r="M310"/>
      <c r="N310"/>
      <c r="O310"/>
      <c r="P310"/>
      <c r="Q310"/>
      <c r="R310"/>
      <c r="S310"/>
      <c r="T310"/>
      <c r="U310"/>
      <c r="V310"/>
      <c r="W310"/>
      <c r="X310"/>
      <c r="Y310"/>
      <c r="Z310"/>
      <c r="AA310"/>
      <c r="AB310"/>
      <c r="AC310"/>
    </row>
    <row r="311" spans="1:29" x14ac:dyDescent="0.25">
      <c r="A311" s="59"/>
      <c r="B311"/>
      <c r="C311"/>
      <c r="D311"/>
      <c r="E311"/>
      <c r="F311"/>
      <c r="G311"/>
      <c r="H311"/>
      <c r="I311"/>
      <c r="J311"/>
      <c r="K311"/>
      <c r="L311"/>
      <c r="M311"/>
      <c r="N311"/>
      <c r="O311"/>
      <c r="P311"/>
      <c r="Q311"/>
      <c r="R311"/>
      <c r="S311"/>
      <c r="T311"/>
      <c r="U311"/>
      <c r="V311"/>
      <c r="W311"/>
      <c r="X311"/>
      <c r="Y311"/>
      <c r="Z311"/>
      <c r="AA311"/>
      <c r="AB311"/>
      <c r="AC311"/>
    </row>
    <row r="312" spans="1:29" x14ac:dyDescent="0.25">
      <c r="A312" s="59"/>
      <c r="B312"/>
      <c r="C312"/>
      <c r="D312"/>
      <c r="E312"/>
      <c r="F312"/>
      <c r="G312"/>
      <c r="H312"/>
      <c r="I312"/>
      <c r="J312"/>
      <c r="K312"/>
      <c r="L312"/>
      <c r="M312"/>
      <c r="N312"/>
      <c r="O312"/>
      <c r="P312"/>
      <c r="Q312"/>
      <c r="R312"/>
      <c r="S312"/>
      <c r="T312"/>
      <c r="U312"/>
      <c r="V312"/>
      <c r="W312"/>
      <c r="X312"/>
      <c r="Y312"/>
      <c r="Z312"/>
      <c r="AA312"/>
      <c r="AB312"/>
      <c r="AC312"/>
    </row>
    <row r="313" spans="1:29" x14ac:dyDescent="0.25">
      <c r="A313" s="59"/>
      <c r="B313"/>
      <c r="C313"/>
      <c r="D313"/>
      <c r="E313"/>
      <c r="F313"/>
      <c r="G313"/>
      <c r="H313"/>
      <c r="I313"/>
      <c r="J313"/>
      <c r="K313"/>
      <c r="L313"/>
      <c r="M313"/>
      <c r="N313"/>
      <c r="O313"/>
      <c r="P313"/>
      <c r="Q313"/>
      <c r="R313"/>
      <c r="S313"/>
      <c r="T313"/>
      <c r="U313"/>
      <c r="V313"/>
      <c r="W313"/>
      <c r="X313"/>
      <c r="Y313"/>
      <c r="Z313"/>
      <c r="AA313"/>
      <c r="AB313"/>
      <c r="AC313"/>
    </row>
    <row r="314" spans="1:29" x14ac:dyDescent="0.25">
      <c r="A314" s="59"/>
      <c r="B314"/>
      <c r="C314"/>
      <c r="D314"/>
      <c r="E314"/>
      <c r="F314"/>
      <c r="G314"/>
      <c r="H314"/>
      <c r="I314"/>
      <c r="J314"/>
      <c r="K314"/>
      <c r="L314"/>
      <c r="M314"/>
      <c r="N314"/>
      <c r="O314"/>
      <c r="P314"/>
      <c r="Q314"/>
      <c r="R314"/>
      <c r="S314"/>
      <c r="T314"/>
      <c r="U314"/>
      <c r="V314"/>
      <c r="W314"/>
      <c r="X314"/>
      <c r="Y314"/>
      <c r="Z314"/>
      <c r="AA314"/>
      <c r="AB314"/>
      <c r="AC314"/>
    </row>
    <row r="315" spans="1:29" x14ac:dyDescent="0.25">
      <c r="A315" s="59"/>
      <c r="B315"/>
      <c r="C315"/>
      <c r="D315"/>
      <c r="E315"/>
      <c r="F315"/>
      <c r="G315"/>
      <c r="H315"/>
      <c r="I315"/>
      <c r="J315"/>
      <c r="K315"/>
      <c r="L315"/>
      <c r="M315"/>
      <c r="N315"/>
      <c r="O315"/>
      <c r="P315"/>
      <c r="Q315"/>
      <c r="R315"/>
      <c r="S315"/>
      <c r="T315"/>
      <c r="U315"/>
      <c r="V315"/>
      <c r="W315"/>
      <c r="X315"/>
      <c r="Y315"/>
      <c r="Z315"/>
      <c r="AA315"/>
      <c r="AB315"/>
      <c r="AC315"/>
    </row>
    <row r="316" spans="1:29" x14ac:dyDescent="0.25">
      <c r="A316" s="59"/>
      <c r="B316"/>
      <c r="C316"/>
      <c r="D316"/>
      <c r="E316"/>
      <c r="F316"/>
      <c r="G316"/>
      <c r="H316"/>
      <c r="I316"/>
      <c r="J316"/>
      <c r="K316"/>
      <c r="L316"/>
      <c r="M316"/>
      <c r="N316"/>
      <c r="O316"/>
      <c r="P316"/>
      <c r="Q316"/>
      <c r="R316"/>
      <c r="S316"/>
      <c r="T316"/>
      <c r="U316"/>
      <c r="V316"/>
      <c r="W316"/>
      <c r="X316"/>
      <c r="Y316"/>
      <c r="Z316"/>
      <c r="AA316"/>
      <c r="AB316"/>
      <c r="AC316"/>
    </row>
    <row r="317" spans="1:29" x14ac:dyDescent="0.25">
      <c r="A317" s="59"/>
      <c r="B317"/>
      <c r="C317"/>
      <c r="D317"/>
      <c r="E317"/>
      <c r="F317"/>
      <c r="G317"/>
      <c r="H317"/>
      <c r="I317"/>
      <c r="J317"/>
      <c r="K317"/>
      <c r="L317"/>
      <c r="M317"/>
      <c r="N317"/>
      <c r="O317"/>
      <c r="P317"/>
      <c r="Q317"/>
      <c r="R317"/>
      <c r="S317"/>
      <c r="T317"/>
      <c r="U317"/>
      <c r="V317"/>
      <c r="W317"/>
      <c r="X317"/>
      <c r="Y317"/>
      <c r="Z317"/>
      <c r="AA317"/>
      <c r="AB317"/>
      <c r="AC317"/>
    </row>
    <row r="318" spans="1:29" x14ac:dyDescent="0.25">
      <c r="A318" s="59"/>
      <c r="B318"/>
      <c r="C318"/>
      <c r="D318"/>
      <c r="E318"/>
      <c r="F318"/>
      <c r="G318"/>
      <c r="H318"/>
      <c r="I318"/>
      <c r="J318"/>
      <c r="K318"/>
      <c r="L318"/>
      <c r="M318"/>
      <c r="N318"/>
      <c r="O318"/>
      <c r="P318"/>
      <c r="Q318"/>
      <c r="R318"/>
      <c r="S318"/>
      <c r="T318"/>
      <c r="U318"/>
      <c r="V318"/>
      <c r="W318"/>
      <c r="X318"/>
      <c r="Y318"/>
      <c r="Z318"/>
      <c r="AA318"/>
      <c r="AB318"/>
      <c r="AC318"/>
    </row>
    <row r="319" spans="1:29" x14ac:dyDescent="0.25">
      <c r="A319" s="59"/>
      <c r="B319"/>
      <c r="C319"/>
      <c r="D319"/>
      <c r="E319"/>
      <c r="F319"/>
      <c r="G319"/>
      <c r="H319"/>
      <c r="I319"/>
      <c r="J319"/>
      <c r="K319"/>
      <c r="L319"/>
      <c r="M319"/>
      <c r="N319"/>
      <c r="O319"/>
      <c r="P319"/>
      <c r="Q319"/>
      <c r="R319"/>
      <c r="S319"/>
      <c r="T319"/>
      <c r="U319"/>
      <c r="V319"/>
      <c r="W319"/>
      <c r="X319"/>
      <c r="Y319"/>
      <c r="Z319"/>
      <c r="AA319"/>
      <c r="AB319"/>
      <c r="AC319"/>
    </row>
    <row r="320" spans="1:29" x14ac:dyDescent="0.25">
      <c r="A320" s="59"/>
      <c r="B320"/>
      <c r="C320"/>
      <c r="D320"/>
      <c r="E320"/>
      <c r="F320"/>
      <c r="G320"/>
      <c r="H320"/>
      <c r="I320"/>
      <c r="J320"/>
      <c r="K320"/>
      <c r="L320"/>
      <c r="M320"/>
      <c r="N320"/>
      <c r="O320"/>
      <c r="P320"/>
      <c r="Q320"/>
      <c r="R320"/>
      <c r="S320"/>
      <c r="T320"/>
      <c r="U320"/>
      <c r="V320"/>
      <c r="W320"/>
      <c r="X320"/>
      <c r="Y320"/>
      <c r="Z320"/>
      <c r="AA320"/>
      <c r="AB320"/>
      <c r="AC320"/>
    </row>
    <row r="321" spans="1:29" x14ac:dyDescent="0.25">
      <c r="A321" s="59"/>
      <c r="B321"/>
      <c r="C321"/>
      <c r="D321"/>
      <c r="E321"/>
      <c r="F321"/>
      <c r="G321"/>
      <c r="H321"/>
      <c r="I321"/>
      <c r="J321"/>
      <c r="K321"/>
      <c r="L321"/>
      <c r="M321"/>
      <c r="N321"/>
      <c r="O321"/>
      <c r="P321"/>
      <c r="Q321"/>
      <c r="R321"/>
      <c r="S321"/>
      <c r="T321"/>
      <c r="U321"/>
      <c r="V321"/>
      <c r="W321"/>
      <c r="X321"/>
      <c r="Y321"/>
      <c r="Z321"/>
      <c r="AA321"/>
      <c r="AB321"/>
      <c r="AC321"/>
    </row>
    <row r="322" spans="1:29" x14ac:dyDescent="0.25">
      <c r="A322" s="59"/>
      <c r="B322"/>
      <c r="C322"/>
      <c r="D322"/>
      <c r="E322"/>
      <c r="F322"/>
      <c r="G322"/>
      <c r="H322"/>
      <c r="I322"/>
      <c r="J322"/>
      <c r="K322"/>
      <c r="L322"/>
      <c r="M322"/>
      <c r="N322"/>
      <c r="O322"/>
      <c r="P322"/>
      <c r="Q322"/>
      <c r="R322"/>
      <c r="S322"/>
      <c r="T322"/>
      <c r="U322"/>
      <c r="V322"/>
      <c r="W322"/>
      <c r="X322"/>
      <c r="Y322"/>
      <c r="Z322"/>
      <c r="AA322"/>
      <c r="AB322"/>
      <c r="AC322"/>
    </row>
    <row r="323" spans="1:29" x14ac:dyDescent="0.25">
      <c r="A323" s="59"/>
      <c r="B323"/>
      <c r="C323"/>
      <c r="D323"/>
      <c r="E323"/>
      <c r="F323"/>
      <c r="G323"/>
      <c r="H323"/>
      <c r="I323"/>
      <c r="J323"/>
      <c r="K323"/>
      <c r="L323"/>
      <c r="M323"/>
      <c r="N323"/>
      <c r="O323"/>
      <c r="P323"/>
      <c r="Q323"/>
      <c r="R323"/>
      <c r="S323"/>
      <c r="T323"/>
      <c r="U323"/>
      <c r="V323"/>
      <c r="W323"/>
      <c r="X323"/>
      <c r="Y323"/>
      <c r="Z323"/>
      <c r="AA323"/>
      <c r="AB323"/>
      <c r="AC323"/>
    </row>
    <row r="324" spans="1:29" x14ac:dyDescent="0.25">
      <c r="A324" s="59"/>
      <c r="B324"/>
      <c r="C324"/>
      <c r="D324"/>
      <c r="E324"/>
      <c r="F324"/>
      <c r="G324"/>
      <c r="H324"/>
      <c r="I324"/>
      <c r="J324"/>
      <c r="K324"/>
      <c r="L324"/>
      <c r="M324"/>
      <c r="N324"/>
      <c r="O324"/>
      <c r="P324"/>
      <c r="Q324"/>
      <c r="R324"/>
      <c r="S324"/>
      <c r="T324"/>
      <c r="U324"/>
      <c r="V324"/>
      <c r="W324"/>
      <c r="X324"/>
      <c r="Y324"/>
      <c r="Z324"/>
      <c r="AA324"/>
      <c r="AB324"/>
      <c r="AC324"/>
    </row>
    <row r="325" spans="1:29" x14ac:dyDescent="0.25">
      <c r="A325" s="59"/>
      <c r="B325"/>
      <c r="C325"/>
      <c r="D325"/>
      <c r="E325"/>
      <c r="F325"/>
      <c r="G325"/>
      <c r="H325"/>
      <c r="I325"/>
      <c r="J325"/>
      <c r="K325"/>
      <c r="L325"/>
      <c r="M325"/>
      <c r="N325"/>
      <c r="O325"/>
      <c r="P325"/>
      <c r="Q325"/>
      <c r="R325"/>
      <c r="S325"/>
      <c r="T325"/>
      <c r="U325"/>
      <c r="V325"/>
      <c r="W325"/>
      <c r="X325"/>
      <c r="Y325"/>
      <c r="Z325"/>
      <c r="AA325"/>
      <c r="AB325"/>
      <c r="AC325"/>
    </row>
    <row r="326" spans="1:29" x14ac:dyDescent="0.25">
      <c r="A326" s="59"/>
      <c r="B326"/>
      <c r="C326"/>
      <c r="D326"/>
      <c r="E326"/>
      <c r="F326"/>
      <c r="G326"/>
      <c r="H326"/>
      <c r="I326"/>
      <c r="J326"/>
      <c r="K326"/>
      <c r="L326"/>
      <c r="M326"/>
      <c r="N326"/>
      <c r="O326"/>
      <c r="P326"/>
      <c r="Q326"/>
      <c r="R326"/>
      <c r="S326"/>
      <c r="T326"/>
      <c r="U326"/>
      <c r="V326"/>
      <c r="W326"/>
      <c r="X326"/>
      <c r="Y326"/>
      <c r="Z326"/>
      <c r="AA326"/>
      <c r="AB326"/>
      <c r="AC326"/>
    </row>
    <row r="327" spans="1:29" x14ac:dyDescent="0.25">
      <c r="A327" s="59"/>
      <c r="B327"/>
      <c r="C327"/>
      <c r="D327"/>
      <c r="E327"/>
      <c r="F327"/>
      <c r="G327"/>
      <c r="H327"/>
      <c r="I327"/>
      <c r="J327"/>
      <c r="K327"/>
      <c r="L327"/>
      <c r="M327"/>
      <c r="N327"/>
      <c r="O327"/>
      <c r="P327"/>
      <c r="Q327"/>
      <c r="R327"/>
      <c r="S327"/>
      <c r="T327"/>
      <c r="U327"/>
      <c r="V327"/>
      <c r="W327"/>
      <c r="X327"/>
      <c r="Y327"/>
      <c r="Z327"/>
      <c r="AA327"/>
      <c r="AB327"/>
      <c r="AC327"/>
    </row>
    <row r="328" spans="1:29" x14ac:dyDescent="0.25">
      <c r="A328" s="59"/>
      <c r="B328"/>
      <c r="C328"/>
      <c r="D328"/>
      <c r="E328"/>
      <c r="F328"/>
      <c r="G328"/>
      <c r="H328"/>
      <c r="I328"/>
      <c r="J328"/>
      <c r="K328"/>
      <c r="L328"/>
      <c r="M328"/>
      <c r="N328"/>
      <c r="O328"/>
      <c r="P328"/>
      <c r="Q328"/>
      <c r="R328"/>
      <c r="S328"/>
      <c r="T328"/>
      <c r="U328"/>
      <c r="V328"/>
      <c r="W328"/>
      <c r="X328"/>
      <c r="Y328"/>
      <c r="Z328"/>
      <c r="AA328"/>
      <c r="AB328"/>
      <c r="AC328"/>
    </row>
    <row r="329" spans="1:29" x14ac:dyDescent="0.25">
      <c r="A329" s="59"/>
      <c r="B329"/>
      <c r="C329"/>
      <c r="D329"/>
      <c r="E329"/>
      <c r="F329"/>
      <c r="G329"/>
      <c r="H329"/>
      <c r="I329"/>
      <c r="J329"/>
      <c r="K329"/>
      <c r="L329"/>
      <c r="M329"/>
      <c r="N329"/>
      <c r="O329"/>
      <c r="P329"/>
      <c r="Q329"/>
      <c r="R329"/>
      <c r="S329"/>
      <c r="T329"/>
      <c r="U329"/>
      <c r="V329"/>
      <c r="W329"/>
      <c r="X329"/>
      <c r="Y329"/>
      <c r="Z329"/>
      <c r="AA329"/>
      <c r="AB329"/>
      <c r="AC329"/>
    </row>
    <row r="330" spans="1:29" x14ac:dyDescent="0.25">
      <c r="A330" s="59"/>
      <c r="B330"/>
      <c r="C330"/>
      <c r="D330"/>
      <c r="E330"/>
      <c r="F330"/>
      <c r="G330"/>
      <c r="H330"/>
      <c r="I330"/>
      <c r="J330"/>
      <c r="K330"/>
      <c r="L330"/>
      <c r="M330"/>
      <c r="N330"/>
      <c r="O330"/>
      <c r="P330"/>
      <c r="Q330"/>
      <c r="R330"/>
      <c r="S330"/>
      <c r="T330"/>
      <c r="U330"/>
      <c r="V330"/>
      <c r="W330"/>
      <c r="X330"/>
      <c r="Y330"/>
      <c r="Z330"/>
      <c r="AA330"/>
      <c r="AB330"/>
      <c r="AC330"/>
    </row>
    <row r="331" spans="1:29" x14ac:dyDescent="0.25">
      <c r="A331" s="59"/>
      <c r="B331"/>
      <c r="C331"/>
      <c r="D331"/>
      <c r="E331"/>
      <c r="F331"/>
      <c r="G331"/>
      <c r="H331"/>
      <c r="I331"/>
      <c r="J331"/>
      <c r="K331"/>
      <c r="L331"/>
      <c r="M331"/>
      <c r="N331"/>
      <c r="O331"/>
      <c r="P331"/>
      <c r="Q331"/>
      <c r="R331"/>
      <c r="S331"/>
      <c r="T331"/>
      <c r="U331"/>
      <c r="V331"/>
      <c r="W331"/>
      <c r="X331"/>
      <c r="Y331"/>
      <c r="Z331"/>
      <c r="AA331"/>
      <c r="AB331"/>
      <c r="AC331"/>
    </row>
    <row r="332" spans="1:29" x14ac:dyDescent="0.25">
      <c r="A332" s="59"/>
      <c r="B332"/>
      <c r="C332"/>
      <c r="D332"/>
      <c r="E332"/>
      <c r="F332"/>
      <c r="G332"/>
      <c r="H332"/>
      <c r="I332"/>
      <c r="J332"/>
      <c r="K332"/>
      <c r="L332"/>
      <c r="M332"/>
      <c r="N332"/>
      <c r="O332"/>
      <c r="P332"/>
      <c r="Q332"/>
      <c r="R332"/>
      <c r="S332"/>
      <c r="T332"/>
      <c r="U332"/>
      <c r="V332"/>
      <c r="W332"/>
      <c r="X332"/>
      <c r="Y332"/>
      <c r="Z332"/>
      <c r="AA332"/>
      <c r="AB332"/>
      <c r="AC332"/>
    </row>
    <row r="333" spans="1:29" x14ac:dyDescent="0.25">
      <c r="A333" s="59"/>
      <c r="B333"/>
      <c r="C333"/>
      <c r="D333"/>
      <c r="E333"/>
      <c r="F333"/>
      <c r="G333"/>
      <c r="H333"/>
      <c r="I333"/>
      <c r="J333"/>
      <c r="K333"/>
      <c r="L333"/>
      <c r="M333"/>
      <c r="N333"/>
      <c r="O333"/>
      <c r="P333"/>
      <c r="Q333"/>
      <c r="R333"/>
      <c r="S333"/>
      <c r="T333"/>
      <c r="U333"/>
      <c r="V333"/>
      <c r="W333"/>
      <c r="X333"/>
      <c r="Y333"/>
      <c r="Z333"/>
      <c r="AA333"/>
      <c r="AB333"/>
      <c r="AC333"/>
    </row>
    <row r="334" spans="1:29" x14ac:dyDescent="0.25">
      <c r="A334" s="59"/>
      <c r="B334"/>
      <c r="C334"/>
      <c r="D334"/>
      <c r="E334"/>
      <c r="F334"/>
      <c r="G334"/>
      <c r="H334"/>
      <c r="I334"/>
      <c r="J334"/>
      <c r="K334"/>
      <c r="L334"/>
      <c r="M334"/>
      <c r="N334"/>
      <c r="O334"/>
      <c r="P334"/>
      <c r="Q334"/>
      <c r="R334"/>
      <c r="S334"/>
      <c r="T334"/>
      <c r="U334"/>
      <c r="V334"/>
      <c r="W334"/>
      <c r="X334"/>
      <c r="Y334"/>
      <c r="Z334"/>
      <c r="AA334"/>
      <c r="AB334"/>
      <c r="AC334"/>
    </row>
    <row r="335" spans="1:29" x14ac:dyDescent="0.25">
      <c r="A335" s="59"/>
      <c r="B335"/>
      <c r="C335"/>
      <c r="D335"/>
      <c r="E335"/>
      <c r="F335"/>
      <c r="G335"/>
      <c r="H335"/>
      <c r="I335"/>
      <c r="J335"/>
      <c r="K335"/>
      <c r="L335"/>
      <c r="M335"/>
      <c r="N335"/>
      <c r="O335"/>
      <c r="P335"/>
      <c r="Q335"/>
      <c r="R335"/>
      <c r="S335"/>
      <c r="T335"/>
      <c r="U335"/>
      <c r="V335"/>
      <c r="W335"/>
      <c r="X335"/>
      <c r="Y335"/>
      <c r="Z335"/>
      <c r="AA335"/>
      <c r="AB335"/>
      <c r="AC335"/>
    </row>
    <row r="336" spans="1:29" x14ac:dyDescent="0.25">
      <c r="A336" s="59"/>
      <c r="B336"/>
      <c r="C336"/>
      <c r="D336"/>
      <c r="E336"/>
      <c r="F336"/>
      <c r="G336"/>
      <c r="H336"/>
      <c r="I336"/>
      <c r="J336"/>
      <c r="K336"/>
      <c r="L336"/>
      <c r="M336"/>
      <c r="N336"/>
      <c r="O336"/>
      <c r="P336"/>
      <c r="Q336"/>
      <c r="R336"/>
      <c r="S336"/>
      <c r="T336"/>
      <c r="U336"/>
      <c r="V336"/>
      <c r="W336"/>
      <c r="X336"/>
      <c r="Y336"/>
      <c r="Z336"/>
      <c r="AA336"/>
      <c r="AB336"/>
      <c r="AC336"/>
    </row>
    <row r="337" spans="1:29" x14ac:dyDescent="0.25">
      <c r="A337" s="59"/>
      <c r="B337"/>
      <c r="C337"/>
      <c r="D337"/>
      <c r="E337"/>
      <c r="F337"/>
      <c r="G337"/>
      <c r="H337"/>
      <c r="I337"/>
      <c r="J337"/>
      <c r="K337"/>
      <c r="L337"/>
      <c r="M337"/>
      <c r="N337"/>
      <c r="O337"/>
      <c r="P337"/>
      <c r="Q337"/>
      <c r="R337"/>
      <c r="S337"/>
      <c r="T337"/>
      <c r="U337"/>
      <c r="V337"/>
      <c r="W337"/>
      <c r="X337"/>
      <c r="Y337"/>
      <c r="Z337"/>
      <c r="AA337"/>
      <c r="AB337"/>
      <c r="AC337"/>
    </row>
    <row r="338" spans="1:29" x14ac:dyDescent="0.25">
      <c r="A338" s="59"/>
      <c r="B338"/>
      <c r="C338"/>
      <c r="D338"/>
      <c r="E338"/>
      <c r="F338"/>
      <c r="G338"/>
      <c r="H338"/>
      <c r="I338"/>
      <c r="J338"/>
      <c r="K338"/>
      <c r="L338"/>
      <c r="M338"/>
      <c r="N338"/>
      <c r="O338"/>
      <c r="P338"/>
      <c r="Q338"/>
      <c r="R338"/>
      <c r="S338"/>
      <c r="T338"/>
      <c r="U338"/>
      <c r="V338"/>
      <c r="W338"/>
      <c r="X338"/>
      <c r="Y338"/>
      <c r="Z338"/>
      <c r="AA338"/>
      <c r="AB338"/>
      <c r="AC338"/>
    </row>
    <row r="339" spans="1:29" x14ac:dyDescent="0.25">
      <c r="A339" s="59"/>
      <c r="B339"/>
      <c r="C339"/>
      <c r="D339"/>
      <c r="E339"/>
      <c r="F339"/>
      <c r="G339"/>
      <c r="H339"/>
      <c r="I339"/>
      <c r="J339"/>
      <c r="K339"/>
      <c r="L339"/>
      <c r="M339"/>
      <c r="N339"/>
      <c r="O339"/>
      <c r="P339"/>
      <c r="Q339"/>
      <c r="R339"/>
      <c r="S339"/>
      <c r="T339"/>
      <c r="U339"/>
      <c r="V339"/>
      <c r="W339"/>
      <c r="X339"/>
      <c r="Y339"/>
      <c r="Z339"/>
      <c r="AA339"/>
      <c r="AB339"/>
      <c r="AC339"/>
    </row>
    <row r="340" spans="1:29" x14ac:dyDescent="0.25">
      <c r="A340" s="59"/>
      <c r="B340"/>
      <c r="C340"/>
      <c r="D340"/>
      <c r="E340"/>
      <c r="F340"/>
      <c r="G340"/>
      <c r="H340"/>
      <c r="I340"/>
      <c r="J340"/>
      <c r="K340"/>
      <c r="L340"/>
      <c r="M340"/>
      <c r="N340"/>
      <c r="O340"/>
      <c r="P340"/>
      <c r="Q340"/>
      <c r="R340"/>
      <c r="S340"/>
      <c r="T340"/>
      <c r="U340"/>
      <c r="V340"/>
      <c r="W340"/>
      <c r="X340"/>
      <c r="Y340"/>
      <c r="Z340"/>
      <c r="AA340"/>
      <c r="AB340"/>
      <c r="AC340"/>
    </row>
    <row r="341" spans="1:29" x14ac:dyDescent="0.25">
      <c r="A341" s="59"/>
      <c r="B341"/>
      <c r="C341"/>
      <c r="D341"/>
      <c r="E341"/>
      <c r="F341"/>
      <c r="G341"/>
      <c r="H341"/>
      <c r="I341"/>
      <c r="J341"/>
      <c r="K341"/>
      <c r="L341"/>
      <c r="M341"/>
      <c r="N341"/>
      <c r="O341"/>
      <c r="P341"/>
      <c r="Q341"/>
      <c r="R341"/>
      <c r="S341"/>
      <c r="T341"/>
      <c r="U341"/>
      <c r="V341"/>
      <c r="W341"/>
      <c r="X341"/>
      <c r="Y341"/>
      <c r="Z341"/>
      <c r="AA341"/>
      <c r="AB341"/>
      <c r="AC341"/>
    </row>
    <row r="342" spans="1:29" x14ac:dyDescent="0.25">
      <c r="A342" s="59"/>
      <c r="B342"/>
      <c r="C342"/>
      <c r="D342"/>
      <c r="E342"/>
      <c r="F342"/>
      <c r="G342"/>
      <c r="H342"/>
      <c r="I342"/>
      <c r="J342"/>
      <c r="K342"/>
      <c r="L342"/>
      <c r="M342"/>
      <c r="N342"/>
      <c r="O342"/>
      <c r="P342"/>
      <c r="Q342"/>
      <c r="R342"/>
      <c r="S342"/>
      <c r="T342"/>
      <c r="U342"/>
      <c r="V342"/>
      <c r="W342"/>
      <c r="X342"/>
      <c r="Y342"/>
      <c r="Z342"/>
      <c r="AA342"/>
      <c r="AB342"/>
      <c r="AC342"/>
    </row>
    <row r="343" spans="1:29" x14ac:dyDescent="0.25">
      <c r="A343" s="59"/>
      <c r="B343"/>
      <c r="C343"/>
      <c r="D343"/>
      <c r="E343"/>
      <c r="F343"/>
      <c r="G343"/>
      <c r="H343"/>
      <c r="I343"/>
      <c r="J343"/>
      <c r="K343"/>
      <c r="L343"/>
      <c r="M343"/>
      <c r="N343"/>
      <c r="O343"/>
      <c r="P343"/>
      <c r="Q343"/>
      <c r="R343"/>
      <c r="S343"/>
      <c r="T343"/>
      <c r="U343"/>
      <c r="V343"/>
      <c r="W343"/>
      <c r="X343"/>
      <c r="Y343"/>
      <c r="Z343"/>
      <c r="AA343"/>
      <c r="AB343"/>
      <c r="AC343"/>
    </row>
    <row r="344" spans="1:29" x14ac:dyDescent="0.25">
      <c r="A344" s="59"/>
      <c r="B344"/>
      <c r="C344"/>
      <c r="D344"/>
      <c r="E344"/>
      <c r="F344"/>
      <c r="G344"/>
      <c r="H344"/>
      <c r="I344"/>
      <c r="J344"/>
      <c r="K344"/>
      <c r="L344"/>
      <c r="M344"/>
      <c r="N344"/>
      <c r="O344"/>
      <c r="P344"/>
      <c r="Q344"/>
      <c r="R344"/>
      <c r="S344"/>
      <c r="T344"/>
      <c r="U344"/>
      <c r="V344"/>
      <c r="W344"/>
      <c r="X344"/>
      <c r="Y344"/>
      <c r="Z344"/>
      <c r="AA344"/>
      <c r="AB344"/>
      <c r="AC344"/>
    </row>
    <row r="345" spans="1:29" x14ac:dyDescent="0.25">
      <c r="A345" s="59"/>
      <c r="B345"/>
      <c r="C345"/>
      <c r="D345"/>
      <c r="E345"/>
      <c r="F345"/>
      <c r="G345"/>
      <c r="H345"/>
      <c r="I345"/>
      <c r="J345"/>
      <c r="K345"/>
      <c r="L345"/>
      <c r="M345"/>
      <c r="N345"/>
      <c r="O345"/>
      <c r="P345"/>
      <c r="Q345"/>
      <c r="R345"/>
      <c r="S345"/>
      <c r="T345"/>
      <c r="U345"/>
      <c r="V345"/>
      <c r="W345"/>
      <c r="X345"/>
      <c r="Y345"/>
      <c r="Z345"/>
      <c r="AA345"/>
      <c r="AB345"/>
      <c r="AC345"/>
    </row>
    <row r="346" spans="1:29" x14ac:dyDescent="0.25">
      <c r="A346" s="59"/>
      <c r="B346"/>
      <c r="C346"/>
      <c r="D346"/>
      <c r="E346"/>
      <c r="F346"/>
      <c r="G346"/>
      <c r="H346"/>
      <c r="I346"/>
      <c r="J346"/>
      <c r="K346"/>
      <c r="L346"/>
      <c r="M346"/>
      <c r="N346"/>
      <c r="O346"/>
      <c r="P346"/>
      <c r="Q346"/>
      <c r="R346"/>
      <c r="S346"/>
      <c r="T346"/>
      <c r="U346"/>
      <c r="V346"/>
      <c r="W346"/>
      <c r="X346"/>
      <c r="Y346"/>
      <c r="Z346"/>
      <c r="AA346"/>
      <c r="AB346"/>
      <c r="AC346"/>
    </row>
    <row r="347" spans="1:29" x14ac:dyDescent="0.25">
      <c r="A347" s="59"/>
      <c r="B347"/>
      <c r="C347"/>
      <c r="D347"/>
      <c r="E347"/>
      <c r="F347"/>
      <c r="G347"/>
      <c r="H347"/>
      <c r="I347"/>
      <c r="J347"/>
      <c r="K347"/>
      <c r="L347"/>
      <c r="M347"/>
      <c r="N347"/>
      <c r="O347"/>
      <c r="P347"/>
      <c r="Q347"/>
      <c r="R347"/>
      <c r="S347"/>
      <c r="T347"/>
      <c r="U347"/>
      <c r="V347"/>
      <c r="W347"/>
      <c r="X347"/>
      <c r="Y347"/>
      <c r="Z347"/>
      <c r="AA347"/>
      <c r="AB347"/>
      <c r="AC347"/>
    </row>
    <row r="348" spans="1:29" x14ac:dyDescent="0.25">
      <c r="A348" s="59"/>
      <c r="B348"/>
      <c r="C348"/>
      <c r="D348"/>
      <c r="E348"/>
      <c r="F348"/>
      <c r="G348"/>
      <c r="H348"/>
      <c r="I348"/>
      <c r="J348"/>
      <c r="K348"/>
      <c r="L348"/>
      <c r="M348"/>
      <c r="N348"/>
      <c r="O348"/>
      <c r="P348"/>
      <c r="Q348"/>
      <c r="R348"/>
      <c r="S348"/>
      <c r="T348"/>
      <c r="U348"/>
      <c r="V348"/>
      <c r="W348"/>
      <c r="X348"/>
      <c r="Y348"/>
      <c r="Z348"/>
      <c r="AA348"/>
      <c r="AB348"/>
      <c r="AC348"/>
    </row>
    <row r="349" spans="1:29" x14ac:dyDescent="0.25">
      <c r="A349" s="59"/>
      <c r="B349"/>
      <c r="C349"/>
      <c r="D349"/>
      <c r="E349"/>
      <c r="F349"/>
      <c r="G349"/>
      <c r="H349"/>
      <c r="I349"/>
      <c r="J349"/>
      <c r="K349"/>
      <c r="L349"/>
      <c r="M349"/>
      <c r="N349"/>
      <c r="O349"/>
      <c r="P349"/>
      <c r="Q349"/>
      <c r="R349"/>
      <c r="S349"/>
      <c r="T349"/>
      <c r="U349"/>
      <c r="V349"/>
      <c r="W349"/>
      <c r="X349"/>
      <c r="Y349"/>
      <c r="Z349"/>
      <c r="AA349"/>
      <c r="AB349"/>
      <c r="AC349"/>
    </row>
    <row r="350" spans="1:29" x14ac:dyDescent="0.25">
      <c r="A350" s="59"/>
      <c r="B350"/>
      <c r="C350"/>
      <c r="D350"/>
      <c r="E350"/>
      <c r="F350"/>
      <c r="G350"/>
      <c r="H350"/>
      <c r="I350"/>
      <c r="J350"/>
      <c r="K350"/>
      <c r="L350"/>
      <c r="M350"/>
      <c r="N350"/>
      <c r="O350"/>
      <c r="P350"/>
      <c r="Q350"/>
      <c r="R350"/>
      <c r="S350"/>
      <c r="T350"/>
      <c r="U350"/>
      <c r="V350"/>
      <c r="W350"/>
      <c r="X350"/>
      <c r="Y350"/>
      <c r="Z350"/>
      <c r="AA350"/>
      <c r="AB350"/>
      <c r="AC350"/>
    </row>
    <row r="351" spans="1:29" x14ac:dyDescent="0.25">
      <c r="A351" s="59"/>
      <c r="B351"/>
      <c r="C351"/>
      <c r="D351"/>
      <c r="E351"/>
      <c r="F351"/>
      <c r="G351"/>
      <c r="H351"/>
      <c r="I351"/>
      <c r="J351"/>
      <c r="K351"/>
      <c r="L351"/>
      <c r="M351"/>
      <c r="N351"/>
      <c r="O351"/>
      <c r="P351"/>
      <c r="Q351"/>
      <c r="R351"/>
      <c r="S351"/>
      <c r="T351"/>
      <c r="U351"/>
      <c r="V351"/>
      <c r="W351"/>
      <c r="X351"/>
      <c r="Y351"/>
      <c r="Z351"/>
      <c r="AA351"/>
      <c r="AB351"/>
      <c r="AC351"/>
    </row>
    <row r="352" spans="1:29" x14ac:dyDescent="0.25">
      <c r="A352" s="59"/>
      <c r="B352"/>
      <c r="C352"/>
      <c r="D352"/>
      <c r="E352"/>
      <c r="F352"/>
      <c r="G352"/>
      <c r="H352"/>
      <c r="I352"/>
      <c r="J352"/>
      <c r="K352"/>
      <c r="L352"/>
      <c r="M352"/>
      <c r="N352"/>
      <c r="O352"/>
      <c r="P352"/>
      <c r="Q352"/>
      <c r="R352"/>
      <c r="S352"/>
      <c r="T352"/>
      <c r="U352"/>
      <c r="V352"/>
      <c r="W352"/>
      <c r="X352"/>
      <c r="Y352"/>
      <c r="Z352"/>
      <c r="AA352"/>
      <c r="AB352"/>
      <c r="AC352"/>
    </row>
    <row r="353" spans="1:29" x14ac:dyDescent="0.25">
      <c r="A353" s="59"/>
      <c r="B353"/>
      <c r="C353"/>
      <c r="D353"/>
      <c r="E353"/>
      <c r="F353"/>
      <c r="G353"/>
      <c r="H353"/>
      <c r="I353"/>
      <c r="J353"/>
      <c r="K353"/>
      <c r="L353"/>
      <c r="M353"/>
      <c r="N353"/>
      <c r="O353"/>
      <c r="P353"/>
      <c r="Q353"/>
      <c r="R353"/>
      <c r="S353"/>
      <c r="T353"/>
      <c r="U353"/>
      <c r="V353"/>
      <c r="W353"/>
      <c r="X353"/>
      <c r="Y353"/>
      <c r="Z353"/>
      <c r="AA353"/>
      <c r="AB353"/>
      <c r="AC353"/>
    </row>
    <row r="354" spans="1:29" x14ac:dyDescent="0.25">
      <c r="A354" s="59"/>
      <c r="B354"/>
      <c r="C354"/>
      <c r="D354"/>
      <c r="E354"/>
      <c r="F354"/>
      <c r="G354"/>
      <c r="H354"/>
      <c r="I354"/>
      <c r="J354"/>
      <c r="K354"/>
      <c r="L354"/>
      <c r="M354"/>
      <c r="N354"/>
      <c r="O354"/>
      <c r="P354"/>
      <c r="Q354"/>
      <c r="R354"/>
      <c r="S354"/>
      <c r="T354"/>
      <c r="U354"/>
      <c r="V354"/>
      <c r="W354"/>
      <c r="X354"/>
      <c r="Y354"/>
      <c r="Z354"/>
      <c r="AA354"/>
      <c r="AB354"/>
      <c r="AC354"/>
    </row>
    <row r="355" spans="1:29" x14ac:dyDescent="0.25">
      <c r="A355" s="59"/>
      <c r="B355"/>
      <c r="C355"/>
      <c r="D355"/>
      <c r="E355"/>
      <c r="F355"/>
      <c r="G355"/>
      <c r="H355"/>
      <c r="I355"/>
      <c r="J355"/>
      <c r="K355"/>
      <c r="L355"/>
      <c r="M355"/>
      <c r="N355"/>
      <c r="O355"/>
      <c r="P355"/>
      <c r="Q355"/>
      <c r="R355"/>
      <c r="S355"/>
      <c r="T355"/>
      <c r="U355"/>
      <c r="V355"/>
      <c r="W355"/>
      <c r="X355"/>
      <c r="Y355"/>
      <c r="Z355"/>
      <c r="AA355"/>
      <c r="AB355"/>
      <c r="AC355"/>
    </row>
    <row r="356" spans="1:29" x14ac:dyDescent="0.25">
      <c r="A356" s="59"/>
      <c r="B356"/>
      <c r="C356"/>
      <c r="D356"/>
      <c r="E356"/>
      <c r="F356"/>
      <c r="G356"/>
      <c r="H356"/>
      <c r="I356"/>
      <c r="J356"/>
      <c r="K356"/>
      <c r="L356"/>
      <c r="M356"/>
      <c r="N356"/>
      <c r="O356"/>
      <c r="P356"/>
      <c r="Q356"/>
      <c r="R356"/>
      <c r="S356"/>
      <c r="T356"/>
      <c r="U356"/>
      <c r="V356"/>
      <c r="W356"/>
      <c r="X356"/>
      <c r="Y356"/>
      <c r="Z356"/>
      <c r="AA356"/>
      <c r="AB356"/>
      <c r="AC356"/>
    </row>
    <row r="357" spans="1:29" x14ac:dyDescent="0.25">
      <c r="A357" s="59"/>
      <c r="B357"/>
      <c r="C357"/>
      <c r="D357"/>
      <c r="E357"/>
      <c r="F357"/>
      <c r="G357"/>
      <c r="H357"/>
      <c r="I357"/>
      <c r="J357"/>
      <c r="K357"/>
      <c r="L357"/>
      <c r="M357"/>
      <c r="N357"/>
      <c r="O357"/>
      <c r="P357"/>
      <c r="Q357"/>
      <c r="R357"/>
      <c r="S357"/>
      <c r="T357"/>
      <c r="U357"/>
      <c r="V357"/>
      <c r="W357"/>
      <c r="X357"/>
      <c r="Y357"/>
      <c r="Z357"/>
      <c r="AA357"/>
      <c r="AB357"/>
      <c r="AC357"/>
    </row>
    <row r="358" spans="1:29" x14ac:dyDescent="0.25">
      <c r="A358" s="59"/>
      <c r="B358"/>
      <c r="C358"/>
      <c r="D358"/>
      <c r="E358"/>
      <c r="F358"/>
      <c r="G358"/>
      <c r="H358"/>
      <c r="I358"/>
      <c r="J358"/>
      <c r="K358"/>
      <c r="L358"/>
      <c r="M358"/>
      <c r="N358"/>
      <c r="O358"/>
      <c r="P358"/>
      <c r="Q358"/>
      <c r="R358"/>
      <c r="S358"/>
      <c r="T358"/>
      <c r="U358"/>
      <c r="V358"/>
      <c r="W358"/>
      <c r="X358"/>
      <c r="Y358"/>
      <c r="Z358"/>
      <c r="AA358"/>
      <c r="AB358"/>
      <c r="AC358"/>
    </row>
    <row r="359" spans="1:29" x14ac:dyDescent="0.25">
      <c r="A359" s="59"/>
      <c r="B359"/>
      <c r="C359"/>
      <c r="D359"/>
      <c r="E359"/>
      <c r="F359"/>
      <c r="G359"/>
      <c r="H359"/>
      <c r="I359"/>
      <c r="J359"/>
      <c r="K359"/>
      <c r="L359"/>
      <c r="M359"/>
      <c r="N359"/>
      <c r="O359"/>
      <c r="P359"/>
      <c r="Q359"/>
      <c r="R359"/>
      <c r="S359"/>
      <c r="T359"/>
      <c r="U359"/>
      <c r="V359"/>
      <c r="W359"/>
      <c r="X359"/>
      <c r="Y359"/>
      <c r="Z359"/>
      <c r="AA359"/>
      <c r="AB359"/>
      <c r="AC359"/>
    </row>
    <row r="360" spans="1:29" x14ac:dyDescent="0.25">
      <c r="A360" s="59"/>
      <c r="B360"/>
      <c r="C360"/>
      <c r="D360"/>
      <c r="E360"/>
      <c r="F360"/>
      <c r="G360"/>
      <c r="H360"/>
      <c r="I360"/>
      <c r="J360"/>
      <c r="K360"/>
      <c r="L360"/>
      <c r="M360"/>
      <c r="N360"/>
      <c r="O360"/>
      <c r="P360"/>
      <c r="Q360"/>
      <c r="R360"/>
      <c r="S360"/>
      <c r="T360"/>
      <c r="U360"/>
      <c r="V360"/>
      <c r="W360"/>
      <c r="X360"/>
      <c r="Y360"/>
      <c r="Z360"/>
      <c r="AA360"/>
      <c r="AB360"/>
      <c r="AC360"/>
    </row>
    <row r="361" spans="1:29" x14ac:dyDescent="0.25">
      <c r="A361" s="59"/>
      <c r="B361"/>
      <c r="C361"/>
      <c r="D361"/>
      <c r="E361"/>
      <c r="F361"/>
      <c r="G361"/>
      <c r="H361"/>
      <c r="I361"/>
      <c r="J361"/>
      <c r="K361"/>
      <c r="L361"/>
      <c r="M361"/>
      <c r="N361"/>
      <c r="O361"/>
      <c r="P361"/>
      <c r="Q361"/>
      <c r="R361"/>
      <c r="S361"/>
      <c r="T361"/>
      <c r="U361"/>
      <c r="V361"/>
      <c r="W361"/>
      <c r="X361"/>
      <c r="Y361"/>
      <c r="Z361"/>
      <c r="AA361"/>
      <c r="AB361"/>
      <c r="AC361"/>
    </row>
    <row r="362" spans="1:29" x14ac:dyDescent="0.25">
      <c r="A362" s="59"/>
      <c r="B362"/>
      <c r="C362"/>
      <c r="D362"/>
      <c r="E362"/>
      <c r="F362"/>
      <c r="G362"/>
      <c r="H362"/>
      <c r="I362"/>
      <c r="J362"/>
      <c r="K362"/>
      <c r="L362"/>
      <c r="M362"/>
      <c r="N362"/>
      <c r="O362"/>
      <c r="P362"/>
      <c r="Q362"/>
      <c r="R362"/>
      <c r="S362"/>
      <c r="T362"/>
      <c r="U362"/>
      <c r="V362"/>
      <c r="W362"/>
      <c r="X362"/>
      <c r="Y362"/>
      <c r="Z362"/>
      <c r="AA362"/>
      <c r="AB362"/>
      <c r="AC362"/>
    </row>
    <row r="363" spans="1:29" x14ac:dyDescent="0.25">
      <c r="A363" s="59"/>
      <c r="B363"/>
      <c r="C363"/>
      <c r="D363"/>
      <c r="E363"/>
      <c r="F363"/>
      <c r="G363"/>
      <c r="H363"/>
      <c r="I363"/>
      <c r="J363"/>
      <c r="K363"/>
      <c r="L363"/>
      <c r="M363"/>
      <c r="N363"/>
      <c r="O363"/>
      <c r="P363"/>
      <c r="Q363"/>
      <c r="R363"/>
      <c r="S363"/>
      <c r="T363"/>
      <c r="U363"/>
      <c r="V363"/>
      <c r="W363"/>
      <c r="X363"/>
      <c r="Y363"/>
      <c r="Z363"/>
      <c r="AA363"/>
      <c r="AB363"/>
      <c r="AC363"/>
    </row>
    <row r="364" spans="1:29" x14ac:dyDescent="0.25">
      <c r="A364" s="59"/>
      <c r="B364"/>
      <c r="C364"/>
      <c r="D364"/>
      <c r="E364"/>
      <c r="F364"/>
      <c r="G364"/>
      <c r="H364"/>
      <c r="I364"/>
      <c r="J364"/>
      <c r="K364"/>
      <c r="L364"/>
      <c r="M364"/>
      <c r="N364"/>
      <c r="O364"/>
      <c r="P364"/>
      <c r="Q364"/>
      <c r="R364"/>
      <c r="S364"/>
      <c r="T364"/>
      <c r="U364"/>
      <c r="V364"/>
      <c r="W364"/>
      <c r="X364"/>
      <c r="Y364"/>
      <c r="Z364"/>
      <c r="AA364"/>
      <c r="AB364"/>
      <c r="AC364"/>
    </row>
    <row r="365" spans="1:29" x14ac:dyDescent="0.25">
      <c r="A365" s="59"/>
      <c r="B365"/>
      <c r="C365"/>
      <c r="D365"/>
      <c r="E365"/>
      <c r="F365"/>
      <c r="G365"/>
      <c r="H365"/>
      <c r="I365"/>
      <c r="J365"/>
      <c r="K365"/>
      <c r="L365"/>
      <c r="M365"/>
      <c r="N365"/>
      <c r="O365"/>
      <c r="P365"/>
      <c r="Q365"/>
      <c r="R365"/>
      <c r="S365"/>
      <c r="T365"/>
      <c r="U365"/>
      <c r="V365"/>
      <c r="W365"/>
      <c r="X365"/>
      <c r="Y365"/>
      <c r="Z365"/>
      <c r="AA365"/>
      <c r="AB365"/>
      <c r="AC365"/>
    </row>
    <row r="366" spans="1:29" x14ac:dyDescent="0.25">
      <c r="A366" s="59"/>
      <c r="B366"/>
      <c r="C366"/>
      <c r="D366"/>
      <c r="E366"/>
      <c r="F366"/>
      <c r="G366"/>
      <c r="H366"/>
      <c r="I366"/>
      <c r="J366"/>
      <c r="K366"/>
      <c r="L366"/>
      <c r="M366"/>
      <c r="N366"/>
      <c r="O366"/>
      <c r="P366"/>
      <c r="Q366"/>
      <c r="R366"/>
      <c r="S366"/>
      <c r="T366"/>
      <c r="U366"/>
      <c r="V366"/>
      <c r="W366"/>
      <c r="X366"/>
      <c r="Y366"/>
      <c r="Z366"/>
      <c r="AA366"/>
      <c r="AB366"/>
      <c r="AC366"/>
    </row>
    <row r="367" spans="1:29" x14ac:dyDescent="0.25">
      <c r="A367" s="59"/>
      <c r="B367"/>
      <c r="C367"/>
      <c r="D367"/>
      <c r="E367"/>
      <c r="F367"/>
      <c r="G367"/>
      <c r="H367"/>
      <c r="I367"/>
      <c r="J367"/>
      <c r="K367"/>
      <c r="L367"/>
      <c r="M367"/>
      <c r="N367"/>
      <c r="O367"/>
      <c r="P367"/>
      <c r="Q367"/>
      <c r="R367"/>
      <c r="S367"/>
      <c r="T367"/>
      <c r="U367"/>
      <c r="V367"/>
      <c r="W367"/>
      <c r="X367"/>
      <c r="Y367"/>
      <c r="Z367"/>
      <c r="AA367"/>
      <c r="AB367"/>
      <c r="AC367"/>
    </row>
    <row r="368" spans="1:29" x14ac:dyDescent="0.25">
      <c r="A368" s="59"/>
      <c r="B368"/>
      <c r="C368"/>
      <c r="D368"/>
      <c r="E368"/>
      <c r="F368"/>
      <c r="G368"/>
      <c r="H368"/>
      <c r="I368"/>
      <c r="J368"/>
      <c r="K368"/>
      <c r="L368"/>
      <c r="M368"/>
      <c r="N368"/>
      <c r="O368"/>
      <c r="P368"/>
      <c r="Q368"/>
      <c r="R368"/>
      <c r="S368"/>
      <c r="T368"/>
      <c r="U368"/>
      <c r="V368"/>
      <c r="W368"/>
      <c r="X368"/>
      <c r="Y368"/>
      <c r="Z368"/>
      <c r="AA368"/>
      <c r="AB368"/>
      <c r="AC368"/>
    </row>
    <row r="369" spans="1:29" x14ac:dyDescent="0.25">
      <c r="A369" s="59"/>
      <c r="B369"/>
      <c r="C369"/>
      <c r="D369"/>
      <c r="E369"/>
      <c r="F369"/>
      <c r="G369"/>
      <c r="H369"/>
      <c r="I369"/>
      <c r="J369"/>
      <c r="K369"/>
      <c r="L369"/>
      <c r="M369"/>
      <c r="N369"/>
      <c r="O369"/>
      <c r="P369"/>
      <c r="Q369"/>
      <c r="R369"/>
      <c r="S369"/>
      <c r="T369"/>
      <c r="U369"/>
      <c r="V369"/>
      <c r="W369"/>
      <c r="X369"/>
      <c r="Y369"/>
      <c r="Z369"/>
      <c r="AA369"/>
      <c r="AB369"/>
      <c r="AC369"/>
    </row>
    <row r="370" spans="1:29" x14ac:dyDescent="0.25">
      <c r="A370" s="59"/>
      <c r="B370"/>
      <c r="C370"/>
      <c r="D370"/>
      <c r="E370"/>
      <c r="F370"/>
      <c r="G370"/>
      <c r="H370"/>
      <c r="I370"/>
      <c r="J370"/>
      <c r="K370"/>
      <c r="L370"/>
      <c r="M370"/>
      <c r="N370"/>
      <c r="O370"/>
      <c r="P370"/>
      <c r="Q370"/>
      <c r="R370"/>
      <c r="S370"/>
      <c r="T370"/>
      <c r="U370"/>
      <c r="V370"/>
      <c r="W370"/>
      <c r="X370"/>
      <c r="Y370"/>
      <c r="Z370"/>
      <c r="AA370"/>
      <c r="AB370"/>
      <c r="AC370"/>
    </row>
    <row r="371" spans="1:29" x14ac:dyDescent="0.25">
      <c r="A371" s="59"/>
      <c r="B371"/>
      <c r="C371"/>
      <c r="D371"/>
      <c r="E371"/>
      <c r="F371"/>
      <c r="G371"/>
      <c r="H371"/>
      <c r="I371"/>
      <c r="J371"/>
      <c r="K371"/>
      <c r="L371"/>
      <c r="M371"/>
      <c r="N371"/>
      <c r="O371"/>
      <c r="P371"/>
      <c r="Q371"/>
      <c r="R371"/>
      <c r="S371"/>
      <c r="T371"/>
      <c r="U371"/>
      <c r="V371"/>
      <c r="W371"/>
      <c r="X371"/>
      <c r="Y371"/>
      <c r="Z371"/>
      <c r="AA371"/>
      <c r="AB371"/>
      <c r="AC371"/>
    </row>
    <row r="372" spans="1:29" x14ac:dyDescent="0.25">
      <c r="A372" s="59"/>
      <c r="B372"/>
      <c r="C372"/>
      <c r="D372"/>
      <c r="E372"/>
      <c r="F372"/>
      <c r="G372"/>
      <c r="H372"/>
      <c r="I372"/>
      <c r="J372"/>
      <c r="K372"/>
      <c r="L372"/>
      <c r="M372"/>
      <c r="N372"/>
      <c r="O372"/>
      <c r="P372"/>
      <c r="Q372"/>
      <c r="R372"/>
      <c r="S372"/>
      <c r="T372"/>
      <c r="U372"/>
      <c r="V372"/>
      <c r="W372"/>
      <c r="X372"/>
      <c r="Y372"/>
      <c r="Z372"/>
      <c r="AA372"/>
      <c r="AB372"/>
      <c r="AC372"/>
    </row>
    <row r="373" spans="1:29" x14ac:dyDescent="0.25">
      <c r="A373" s="59"/>
      <c r="B373"/>
      <c r="C373"/>
      <c r="D373"/>
      <c r="E373"/>
      <c r="F373"/>
      <c r="G373"/>
      <c r="H373"/>
      <c r="I373"/>
      <c r="J373"/>
      <c r="K373"/>
      <c r="L373"/>
      <c r="M373"/>
      <c r="N373"/>
      <c r="O373"/>
      <c r="P373"/>
      <c r="Q373"/>
      <c r="R373"/>
      <c r="S373"/>
      <c r="T373"/>
      <c r="U373"/>
      <c r="V373"/>
      <c r="W373"/>
      <c r="X373"/>
      <c r="Y373"/>
      <c r="Z373"/>
      <c r="AA373"/>
      <c r="AB373"/>
      <c r="AC373"/>
    </row>
    <row r="374" spans="1:29" x14ac:dyDescent="0.25">
      <c r="A374" s="59"/>
      <c r="B374"/>
      <c r="C374"/>
      <c r="D374"/>
      <c r="E374"/>
      <c r="F374"/>
      <c r="G374"/>
      <c r="H374"/>
      <c r="I374"/>
      <c r="J374"/>
      <c r="K374"/>
      <c r="L374"/>
      <c r="M374"/>
      <c r="N374"/>
      <c r="O374"/>
      <c r="P374"/>
      <c r="Q374"/>
      <c r="R374"/>
      <c r="S374"/>
      <c r="T374"/>
      <c r="U374"/>
      <c r="V374"/>
      <c r="W374"/>
      <c r="X374"/>
      <c r="Y374"/>
      <c r="Z374"/>
      <c r="AA374"/>
      <c r="AB374"/>
      <c r="AC374"/>
    </row>
    <row r="375" spans="1:29" x14ac:dyDescent="0.25">
      <c r="A375" s="59"/>
      <c r="B375"/>
      <c r="C375"/>
      <c r="D375"/>
      <c r="E375"/>
      <c r="F375"/>
      <c r="G375"/>
      <c r="H375"/>
      <c r="I375"/>
      <c r="J375"/>
      <c r="K375"/>
      <c r="L375"/>
      <c r="M375"/>
      <c r="N375"/>
      <c r="O375"/>
      <c r="P375"/>
      <c r="Q375"/>
      <c r="R375"/>
      <c r="S375"/>
      <c r="T375"/>
      <c r="U375"/>
      <c r="V375"/>
      <c r="W375"/>
      <c r="X375"/>
      <c r="Y375"/>
      <c r="Z375"/>
      <c r="AA375"/>
      <c r="AB375"/>
      <c r="AC375"/>
    </row>
    <row r="376" spans="1:29" x14ac:dyDescent="0.25">
      <c r="A376" s="59"/>
      <c r="B376"/>
      <c r="C376"/>
      <c r="D376"/>
      <c r="E376"/>
      <c r="F376"/>
      <c r="G376"/>
      <c r="H376"/>
      <c r="I376"/>
      <c r="J376"/>
      <c r="K376"/>
      <c r="L376"/>
      <c r="M376"/>
      <c r="N376"/>
      <c r="O376"/>
      <c r="P376"/>
      <c r="Q376"/>
      <c r="R376"/>
      <c r="S376"/>
      <c r="T376"/>
      <c r="U376"/>
      <c r="V376"/>
      <c r="W376"/>
      <c r="X376"/>
      <c r="Y376"/>
      <c r="Z376"/>
      <c r="AA376"/>
      <c r="AB376"/>
      <c r="AC376"/>
    </row>
    <row r="377" spans="1:29" x14ac:dyDescent="0.25">
      <c r="A377" s="59"/>
      <c r="B377"/>
      <c r="C377"/>
      <c r="D377"/>
      <c r="E377"/>
      <c r="F377"/>
      <c r="G377"/>
      <c r="H377"/>
      <c r="I377"/>
      <c r="J377"/>
      <c r="K377"/>
      <c r="L377"/>
      <c r="M377"/>
      <c r="N377"/>
      <c r="O377"/>
      <c r="P377"/>
      <c r="Q377"/>
      <c r="R377"/>
      <c r="S377"/>
      <c r="T377"/>
      <c r="U377"/>
      <c r="V377"/>
      <c r="W377"/>
      <c r="X377"/>
      <c r="Y377"/>
      <c r="Z377"/>
      <c r="AA377"/>
      <c r="AB377"/>
      <c r="AC377"/>
    </row>
    <row r="378" spans="1:29" x14ac:dyDescent="0.25">
      <c r="A378" s="59"/>
      <c r="B378"/>
      <c r="C378"/>
      <c r="D378"/>
      <c r="E378"/>
      <c r="F378"/>
      <c r="G378"/>
      <c r="H378"/>
      <c r="I378"/>
      <c r="J378"/>
      <c r="K378"/>
      <c r="L378"/>
      <c r="M378"/>
      <c r="N378"/>
      <c r="O378"/>
      <c r="P378"/>
      <c r="Q378"/>
      <c r="R378"/>
      <c r="S378"/>
      <c r="T378"/>
      <c r="U378"/>
      <c r="V378"/>
      <c r="W378"/>
      <c r="X378"/>
      <c r="Y378"/>
      <c r="Z378"/>
      <c r="AA378"/>
      <c r="AB378"/>
      <c r="AC378"/>
    </row>
    <row r="379" spans="1:29" x14ac:dyDescent="0.25">
      <c r="A379" s="59"/>
      <c r="B379"/>
      <c r="C379"/>
      <c r="D379"/>
      <c r="E379"/>
      <c r="F379"/>
      <c r="G379"/>
      <c r="H379"/>
      <c r="I379"/>
      <c r="J379"/>
      <c r="K379"/>
      <c r="L379"/>
      <c r="M379"/>
      <c r="N379"/>
      <c r="O379"/>
      <c r="P379"/>
      <c r="Q379"/>
      <c r="R379"/>
      <c r="S379"/>
      <c r="T379"/>
      <c r="U379"/>
      <c r="V379"/>
      <c r="W379"/>
      <c r="X379"/>
      <c r="Y379"/>
      <c r="Z379"/>
      <c r="AA379"/>
      <c r="AB379"/>
      <c r="AC379"/>
    </row>
    <row r="380" spans="1:29" x14ac:dyDescent="0.25">
      <c r="A380" s="59"/>
      <c r="B380"/>
      <c r="C380"/>
      <c r="D380"/>
      <c r="E380"/>
      <c r="F380"/>
      <c r="G380"/>
      <c r="H380"/>
      <c r="I380"/>
      <c r="J380"/>
      <c r="K380"/>
      <c r="L380"/>
      <c r="M380"/>
      <c r="N380"/>
      <c r="O380"/>
      <c r="P380"/>
      <c r="Q380"/>
      <c r="R380"/>
      <c r="S380"/>
      <c r="T380"/>
      <c r="U380"/>
      <c r="V380"/>
      <c r="W380"/>
      <c r="X380"/>
      <c r="Y380"/>
      <c r="Z380"/>
      <c r="AA380"/>
      <c r="AB380"/>
      <c r="AC380"/>
    </row>
    <row r="381" spans="1:29" x14ac:dyDescent="0.25">
      <c r="A381" s="59"/>
      <c r="B381"/>
      <c r="C381"/>
      <c r="D381"/>
      <c r="E381"/>
      <c r="F381"/>
      <c r="G381"/>
      <c r="H381"/>
      <c r="I381"/>
      <c r="J381"/>
      <c r="K381"/>
      <c r="L381"/>
      <c r="M381"/>
      <c r="N381"/>
      <c r="O381"/>
      <c r="P381"/>
      <c r="Q381"/>
      <c r="R381"/>
      <c r="S381"/>
      <c r="T381"/>
      <c r="U381"/>
      <c r="V381"/>
      <c r="W381"/>
      <c r="X381"/>
      <c r="Y381"/>
      <c r="Z381"/>
      <c r="AA381"/>
      <c r="AB381"/>
      <c r="AC381"/>
    </row>
    <row r="382" spans="1:29" x14ac:dyDescent="0.25">
      <c r="A382" s="59"/>
      <c r="B382"/>
      <c r="C382"/>
      <c r="D382"/>
      <c r="E382"/>
      <c r="F382"/>
      <c r="G382"/>
      <c r="H382"/>
      <c r="I382"/>
      <c r="J382"/>
      <c r="K382"/>
      <c r="L382"/>
      <c r="M382"/>
      <c r="N382"/>
      <c r="O382"/>
      <c r="P382"/>
      <c r="Q382"/>
      <c r="R382"/>
      <c r="S382"/>
      <c r="T382"/>
      <c r="U382"/>
      <c r="V382"/>
      <c r="W382"/>
      <c r="X382"/>
      <c r="Y382"/>
      <c r="Z382"/>
      <c r="AA382"/>
      <c r="AB382"/>
      <c r="AC382"/>
    </row>
    <row r="383" spans="1:29" x14ac:dyDescent="0.25">
      <c r="A383" s="59"/>
      <c r="B383"/>
      <c r="C383"/>
      <c r="D383"/>
      <c r="E383"/>
      <c r="F383"/>
      <c r="G383"/>
      <c r="H383"/>
      <c r="I383"/>
      <c r="J383"/>
      <c r="K383"/>
      <c r="L383"/>
      <c r="M383"/>
      <c r="N383"/>
      <c r="O383"/>
      <c r="P383"/>
      <c r="Q383"/>
      <c r="R383"/>
      <c r="S383"/>
      <c r="T383"/>
      <c r="U383"/>
      <c r="V383"/>
      <c r="W383"/>
      <c r="X383"/>
      <c r="Y383"/>
      <c r="Z383"/>
      <c r="AA383"/>
      <c r="AB383"/>
      <c r="AC383"/>
    </row>
    <row r="384" spans="1:29" x14ac:dyDescent="0.25">
      <c r="A384" s="59"/>
      <c r="B384"/>
      <c r="C384"/>
      <c r="D384"/>
      <c r="E384"/>
      <c r="F384"/>
      <c r="G384"/>
      <c r="H384"/>
      <c r="I384"/>
      <c r="J384"/>
      <c r="K384"/>
      <c r="L384"/>
      <c r="M384"/>
      <c r="N384"/>
      <c r="O384"/>
      <c r="P384"/>
      <c r="Q384"/>
      <c r="R384"/>
      <c r="S384"/>
      <c r="T384"/>
      <c r="U384"/>
      <c r="V384"/>
      <c r="W384"/>
      <c r="X384"/>
      <c r="Y384"/>
      <c r="Z384"/>
      <c r="AA384"/>
      <c r="AB384"/>
      <c r="AC384"/>
    </row>
    <row r="385" spans="1:29" x14ac:dyDescent="0.25">
      <c r="A385" s="59"/>
      <c r="B385"/>
      <c r="C385"/>
      <c r="D385"/>
      <c r="E385"/>
      <c r="F385"/>
      <c r="G385"/>
      <c r="H385"/>
      <c r="I385"/>
      <c r="J385"/>
      <c r="K385"/>
      <c r="L385"/>
      <c r="M385"/>
      <c r="N385"/>
      <c r="O385"/>
      <c r="P385"/>
      <c r="Q385"/>
      <c r="R385"/>
      <c r="S385"/>
      <c r="T385"/>
      <c r="U385"/>
      <c r="V385"/>
      <c r="W385"/>
      <c r="X385"/>
      <c r="Y385"/>
      <c r="Z385"/>
      <c r="AA385"/>
      <c r="AB385"/>
      <c r="AC385"/>
    </row>
    <row r="386" spans="1:29" x14ac:dyDescent="0.25">
      <c r="A386" s="59"/>
      <c r="B386"/>
      <c r="C386"/>
      <c r="D386"/>
      <c r="E386"/>
      <c r="F386"/>
      <c r="G386"/>
      <c r="H386"/>
      <c r="I386"/>
      <c r="J386"/>
      <c r="K386"/>
      <c r="L386"/>
      <c r="M386"/>
      <c r="N386"/>
      <c r="O386"/>
      <c r="P386"/>
      <c r="Q386"/>
      <c r="R386"/>
      <c r="S386"/>
      <c r="T386"/>
      <c r="U386"/>
      <c r="V386"/>
      <c r="W386"/>
      <c r="X386"/>
      <c r="Y386"/>
      <c r="Z386"/>
      <c r="AA386"/>
      <c r="AB386"/>
      <c r="AC386"/>
    </row>
    <row r="387" spans="1:29" x14ac:dyDescent="0.25">
      <c r="A387" s="59"/>
      <c r="B387"/>
      <c r="C387"/>
      <c r="D387"/>
      <c r="E387"/>
      <c r="F387"/>
      <c r="G387"/>
      <c r="H387"/>
      <c r="I387"/>
      <c r="J387"/>
      <c r="K387"/>
      <c r="L387"/>
      <c r="M387"/>
      <c r="N387"/>
      <c r="O387"/>
      <c r="P387"/>
      <c r="Q387"/>
      <c r="R387"/>
      <c r="S387"/>
      <c r="T387"/>
      <c r="U387"/>
      <c r="V387"/>
      <c r="W387"/>
      <c r="X387"/>
      <c r="Y387"/>
      <c r="Z387"/>
      <c r="AA387"/>
      <c r="AB387"/>
      <c r="AC387"/>
    </row>
    <row r="388" spans="1:29" x14ac:dyDescent="0.25">
      <c r="A388" s="59"/>
      <c r="B388"/>
      <c r="C388"/>
      <c r="D388"/>
      <c r="E388"/>
      <c r="F388"/>
      <c r="G388"/>
      <c r="H388"/>
      <c r="I388"/>
      <c r="J388"/>
      <c r="K388"/>
      <c r="L388"/>
      <c r="M388"/>
      <c r="N388"/>
      <c r="O388"/>
      <c r="P388"/>
      <c r="Q388"/>
      <c r="R388"/>
      <c r="S388"/>
      <c r="T388"/>
      <c r="U388"/>
      <c r="V388"/>
      <c r="W388"/>
      <c r="X388"/>
      <c r="Y388"/>
      <c r="Z388"/>
      <c r="AA388"/>
      <c r="AB388"/>
      <c r="AC388"/>
    </row>
    <row r="389" spans="1:29" x14ac:dyDescent="0.25">
      <c r="A389" s="59"/>
      <c r="B389"/>
      <c r="C389"/>
      <c r="D389"/>
      <c r="E389"/>
      <c r="F389"/>
      <c r="G389"/>
      <c r="H389"/>
      <c r="I389"/>
      <c r="J389"/>
      <c r="K389"/>
      <c r="L389"/>
      <c r="M389"/>
      <c r="N389"/>
      <c r="O389"/>
      <c r="P389"/>
      <c r="Q389"/>
      <c r="R389"/>
      <c r="S389"/>
      <c r="T389"/>
      <c r="U389"/>
      <c r="V389"/>
      <c r="W389"/>
      <c r="X389"/>
      <c r="Y389"/>
      <c r="Z389"/>
      <c r="AA389"/>
      <c r="AB389"/>
      <c r="AC389"/>
    </row>
    <row r="390" spans="1:29" x14ac:dyDescent="0.25">
      <c r="A390" s="59"/>
      <c r="B390"/>
      <c r="C390"/>
      <c r="D390"/>
      <c r="E390"/>
      <c r="F390"/>
      <c r="G390"/>
      <c r="H390"/>
      <c r="I390"/>
      <c r="J390"/>
      <c r="K390"/>
      <c r="L390"/>
      <c r="M390"/>
      <c r="N390"/>
      <c r="O390"/>
      <c r="P390"/>
      <c r="Q390"/>
      <c r="R390"/>
      <c r="S390"/>
      <c r="T390"/>
      <c r="U390"/>
      <c r="V390"/>
      <c r="W390"/>
      <c r="X390"/>
      <c r="Y390"/>
      <c r="Z390"/>
      <c r="AA390"/>
      <c r="AB390"/>
      <c r="AC390"/>
    </row>
    <row r="391" spans="1:29" x14ac:dyDescent="0.25">
      <c r="A391" s="59"/>
      <c r="B391"/>
      <c r="C391"/>
      <c r="D391"/>
      <c r="E391"/>
      <c r="F391"/>
      <c r="G391"/>
      <c r="H391"/>
      <c r="I391"/>
      <c r="J391"/>
      <c r="K391"/>
      <c r="L391"/>
      <c r="M391"/>
      <c r="N391"/>
      <c r="O391"/>
      <c r="P391"/>
      <c r="Q391"/>
      <c r="R391"/>
      <c r="S391"/>
      <c r="T391"/>
      <c r="U391"/>
      <c r="V391"/>
      <c r="W391"/>
      <c r="X391"/>
      <c r="Y391"/>
      <c r="Z391"/>
      <c r="AA391"/>
      <c r="AB391"/>
      <c r="AC391"/>
    </row>
    <row r="392" spans="1:29" x14ac:dyDescent="0.25">
      <c r="A392" s="59"/>
      <c r="B392"/>
      <c r="C392"/>
      <c r="D392"/>
      <c r="E392"/>
      <c r="F392"/>
      <c r="G392"/>
      <c r="H392"/>
      <c r="I392"/>
      <c r="J392"/>
      <c r="K392"/>
      <c r="L392"/>
      <c r="M392"/>
      <c r="N392"/>
      <c r="O392"/>
      <c r="P392"/>
      <c r="Q392"/>
      <c r="R392"/>
      <c r="S392"/>
      <c r="T392"/>
      <c r="U392"/>
      <c r="V392"/>
      <c r="W392"/>
      <c r="X392"/>
      <c r="Y392"/>
      <c r="Z392"/>
      <c r="AA392"/>
      <c r="AB392"/>
      <c r="AC392"/>
    </row>
    <row r="393" spans="1:29" x14ac:dyDescent="0.25">
      <c r="A393" s="59"/>
      <c r="B393"/>
      <c r="C393"/>
      <c r="D393"/>
      <c r="E393"/>
      <c r="F393"/>
      <c r="G393"/>
      <c r="H393"/>
      <c r="I393"/>
      <c r="J393"/>
      <c r="K393"/>
      <c r="L393"/>
      <c r="M393"/>
      <c r="N393"/>
      <c r="O393"/>
      <c r="P393"/>
      <c r="Q393"/>
      <c r="R393"/>
      <c r="S393"/>
      <c r="T393"/>
      <c r="U393"/>
      <c r="V393"/>
      <c r="W393"/>
      <c r="X393"/>
      <c r="Y393"/>
      <c r="Z393"/>
      <c r="AA393"/>
      <c r="AB393"/>
      <c r="AC393"/>
    </row>
    <row r="394" spans="1:29" x14ac:dyDescent="0.25">
      <c r="A394" s="59"/>
      <c r="B394"/>
      <c r="C394"/>
      <c r="D394"/>
      <c r="E394"/>
      <c r="F394"/>
      <c r="G394"/>
      <c r="H394"/>
      <c r="I394"/>
      <c r="J394"/>
      <c r="K394"/>
      <c r="L394"/>
      <c r="M394"/>
      <c r="N394"/>
      <c r="O394"/>
      <c r="P394"/>
      <c r="Q394"/>
      <c r="R394"/>
      <c r="S394"/>
      <c r="T394"/>
      <c r="U394"/>
      <c r="V394"/>
      <c r="W394"/>
      <c r="X394"/>
      <c r="Y394"/>
      <c r="Z394"/>
      <c r="AA394"/>
      <c r="AB394"/>
      <c r="AC394"/>
    </row>
    <row r="395" spans="1:29" x14ac:dyDescent="0.25">
      <c r="A395" s="59"/>
      <c r="B395"/>
      <c r="C395"/>
      <c r="D395"/>
      <c r="E395"/>
      <c r="F395"/>
      <c r="G395"/>
      <c r="H395"/>
      <c r="I395"/>
      <c r="J395"/>
      <c r="K395"/>
      <c r="L395"/>
      <c r="M395"/>
      <c r="N395"/>
      <c r="O395"/>
      <c r="P395"/>
      <c r="Q395"/>
      <c r="R395"/>
      <c r="S395"/>
      <c r="T395"/>
      <c r="U395"/>
      <c r="V395"/>
      <c r="W395"/>
      <c r="X395"/>
      <c r="Y395"/>
      <c r="Z395"/>
      <c r="AA395"/>
      <c r="AB395"/>
      <c r="AC395"/>
    </row>
    <row r="396" spans="1:29" x14ac:dyDescent="0.25">
      <c r="A396" s="59"/>
      <c r="B396"/>
      <c r="C396"/>
      <c r="D396"/>
      <c r="E396"/>
      <c r="F396"/>
      <c r="G396"/>
      <c r="H396"/>
      <c r="I396"/>
      <c r="J396"/>
      <c r="K396"/>
      <c r="L396"/>
      <c r="M396"/>
      <c r="N396"/>
      <c r="O396"/>
      <c r="P396"/>
      <c r="Q396"/>
      <c r="R396"/>
      <c r="S396"/>
      <c r="T396"/>
      <c r="U396"/>
      <c r="V396"/>
      <c r="W396"/>
      <c r="X396"/>
      <c r="Y396"/>
      <c r="Z396"/>
      <c r="AA396"/>
      <c r="AB396"/>
      <c r="AC396"/>
    </row>
    <row r="397" spans="1:29" x14ac:dyDescent="0.25">
      <c r="A397" s="59"/>
      <c r="B397"/>
      <c r="C397"/>
      <c r="D397"/>
      <c r="E397"/>
      <c r="F397"/>
      <c r="G397"/>
      <c r="H397"/>
      <c r="I397"/>
      <c r="J397"/>
      <c r="K397"/>
      <c r="L397"/>
      <c r="M397"/>
      <c r="N397"/>
      <c r="O397"/>
      <c r="P397"/>
      <c r="Q397"/>
      <c r="R397"/>
      <c r="S397"/>
      <c r="T397"/>
      <c r="U397"/>
      <c r="V397"/>
      <c r="W397"/>
      <c r="X397"/>
      <c r="Y397"/>
      <c r="Z397"/>
      <c r="AA397"/>
      <c r="AB397"/>
      <c r="AC397"/>
    </row>
    <row r="398" spans="1:29" x14ac:dyDescent="0.25">
      <c r="A398" s="59"/>
      <c r="B398"/>
      <c r="C398"/>
      <c r="D398"/>
      <c r="E398"/>
      <c r="F398"/>
      <c r="G398"/>
      <c r="H398"/>
      <c r="I398"/>
      <c r="J398"/>
      <c r="K398"/>
      <c r="L398"/>
      <c r="M398"/>
      <c r="N398"/>
      <c r="O398"/>
      <c r="P398"/>
      <c r="Q398"/>
      <c r="R398"/>
      <c r="S398"/>
      <c r="T398"/>
      <c r="U398"/>
      <c r="V398"/>
      <c r="W398"/>
      <c r="X398"/>
      <c r="Y398"/>
      <c r="Z398"/>
      <c r="AA398"/>
      <c r="AB398"/>
      <c r="AC398"/>
    </row>
    <row r="399" spans="1:29" x14ac:dyDescent="0.25">
      <c r="A399" s="59"/>
      <c r="B399"/>
      <c r="C399"/>
      <c r="D399"/>
      <c r="E399"/>
      <c r="F399"/>
      <c r="G399"/>
      <c r="H399"/>
      <c r="I399"/>
      <c r="J399"/>
      <c r="K399"/>
      <c r="L399"/>
      <c r="M399"/>
      <c r="N399"/>
      <c r="O399"/>
      <c r="P399"/>
      <c r="Q399"/>
      <c r="R399"/>
      <c r="S399"/>
      <c r="T399"/>
      <c r="U399"/>
      <c r="V399"/>
      <c r="W399"/>
      <c r="X399"/>
      <c r="Y399"/>
      <c r="Z399"/>
      <c r="AA399"/>
      <c r="AB399"/>
      <c r="AC399"/>
    </row>
    <row r="400" spans="1:29" x14ac:dyDescent="0.25">
      <c r="A400" s="59"/>
      <c r="B400"/>
      <c r="C400"/>
      <c r="D400"/>
      <c r="E400"/>
      <c r="F400"/>
      <c r="G400"/>
      <c r="H400"/>
      <c r="I400"/>
      <c r="J400"/>
      <c r="K400"/>
      <c r="L400"/>
      <c r="M400"/>
      <c r="N400"/>
      <c r="O400"/>
      <c r="P400"/>
      <c r="Q400"/>
      <c r="R400"/>
      <c r="S400"/>
      <c r="T400"/>
      <c r="U400"/>
      <c r="V400"/>
      <c r="W400"/>
      <c r="X400"/>
      <c r="Y400"/>
      <c r="Z400"/>
      <c r="AA400"/>
      <c r="AB400"/>
      <c r="AC400"/>
    </row>
    <row r="401" spans="1:29" x14ac:dyDescent="0.25">
      <c r="A401" s="59"/>
      <c r="B401"/>
      <c r="C401"/>
      <c r="D401"/>
      <c r="E401"/>
      <c r="F401"/>
      <c r="G401"/>
      <c r="H401"/>
      <c r="I401"/>
      <c r="J401"/>
      <c r="K401"/>
      <c r="L401"/>
      <c r="M401"/>
      <c r="N401"/>
      <c r="O401"/>
      <c r="P401"/>
      <c r="Q401"/>
      <c r="R401"/>
      <c r="S401"/>
      <c r="T401"/>
      <c r="U401"/>
      <c r="V401"/>
      <c r="W401"/>
      <c r="X401"/>
      <c r="Y401"/>
      <c r="Z401"/>
      <c r="AA401"/>
      <c r="AB401"/>
      <c r="AC401"/>
    </row>
    <row r="402" spans="1:29" x14ac:dyDescent="0.25">
      <c r="A402" s="59"/>
      <c r="B402"/>
      <c r="C402"/>
      <c r="D402"/>
      <c r="E402"/>
      <c r="F402"/>
      <c r="G402"/>
      <c r="H402"/>
      <c r="I402"/>
      <c r="J402"/>
      <c r="K402"/>
      <c r="L402"/>
      <c r="M402"/>
      <c r="N402"/>
      <c r="O402"/>
      <c r="P402"/>
      <c r="Q402"/>
      <c r="R402"/>
      <c r="S402"/>
      <c r="T402"/>
      <c r="U402"/>
      <c r="V402"/>
      <c r="W402"/>
      <c r="X402"/>
      <c r="Y402"/>
      <c r="Z402"/>
      <c r="AA402"/>
      <c r="AB402"/>
      <c r="AC402"/>
    </row>
    <row r="403" spans="1:29" x14ac:dyDescent="0.25">
      <c r="A403" s="59"/>
      <c r="B403"/>
      <c r="C403"/>
      <c r="D403"/>
      <c r="E403"/>
      <c r="F403"/>
      <c r="G403"/>
      <c r="H403"/>
      <c r="I403"/>
      <c r="J403"/>
      <c r="K403"/>
      <c r="L403"/>
      <c r="M403"/>
      <c r="N403"/>
      <c r="O403"/>
      <c r="P403"/>
      <c r="Q403"/>
      <c r="R403"/>
      <c r="S403"/>
      <c r="T403"/>
      <c r="U403"/>
      <c r="V403"/>
      <c r="W403"/>
      <c r="X403"/>
      <c r="Y403"/>
      <c r="Z403"/>
      <c r="AA403"/>
      <c r="AB403"/>
      <c r="AC403"/>
    </row>
    <row r="404" spans="1:29" x14ac:dyDescent="0.25">
      <c r="A404" s="59"/>
      <c r="B404"/>
      <c r="C404"/>
      <c r="D404"/>
      <c r="E404"/>
      <c r="F404"/>
      <c r="G404"/>
      <c r="H404"/>
      <c r="I404"/>
      <c r="J404"/>
      <c r="K404"/>
      <c r="L404"/>
      <c r="M404"/>
      <c r="N404"/>
      <c r="O404"/>
      <c r="P404"/>
      <c r="Q404"/>
      <c r="R404"/>
      <c r="S404"/>
      <c r="T404"/>
      <c r="U404"/>
      <c r="V404"/>
      <c r="W404"/>
      <c r="X404"/>
      <c r="Y404"/>
      <c r="Z404"/>
      <c r="AA404"/>
      <c r="AB404"/>
      <c r="AC404"/>
    </row>
    <row r="405" spans="1:29" x14ac:dyDescent="0.25">
      <c r="A405" s="59"/>
      <c r="B405"/>
      <c r="C405"/>
      <c r="D405"/>
      <c r="E405"/>
      <c r="F405"/>
      <c r="G405"/>
      <c r="H405"/>
      <c r="I405"/>
      <c r="J405"/>
      <c r="K405"/>
      <c r="L405"/>
      <c r="M405"/>
      <c r="N405"/>
      <c r="O405"/>
      <c r="P405"/>
      <c r="Q405"/>
      <c r="R405"/>
      <c r="S405"/>
      <c r="T405"/>
      <c r="U405"/>
      <c r="V405"/>
      <c r="W405"/>
      <c r="X405"/>
      <c r="Y405"/>
      <c r="Z405"/>
      <c r="AA405"/>
      <c r="AB405"/>
      <c r="AC405"/>
    </row>
    <row r="406" spans="1:29" x14ac:dyDescent="0.25">
      <c r="A406" s="59"/>
      <c r="B406"/>
      <c r="C406"/>
      <c r="D406"/>
      <c r="E406"/>
      <c r="F406"/>
      <c r="G406"/>
      <c r="H406"/>
      <c r="I406"/>
      <c r="J406"/>
      <c r="K406"/>
      <c r="L406"/>
      <c r="M406"/>
      <c r="N406"/>
      <c r="O406"/>
      <c r="P406"/>
      <c r="Q406"/>
      <c r="R406"/>
      <c r="S406"/>
      <c r="T406"/>
      <c r="U406"/>
      <c r="V406"/>
      <c r="W406"/>
      <c r="X406"/>
      <c r="Y406"/>
      <c r="Z406"/>
      <c r="AA406"/>
      <c r="AB406"/>
      <c r="AC406"/>
    </row>
    <row r="407" spans="1:29" x14ac:dyDescent="0.25">
      <c r="A407" s="59"/>
      <c r="B407"/>
      <c r="C407"/>
      <c r="D407"/>
      <c r="E407"/>
      <c r="F407"/>
      <c r="G407"/>
      <c r="H407"/>
      <c r="I407"/>
      <c r="J407"/>
      <c r="K407"/>
      <c r="L407"/>
      <c r="M407"/>
      <c r="N407"/>
      <c r="O407"/>
      <c r="P407"/>
      <c r="Q407"/>
      <c r="R407"/>
      <c r="S407"/>
      <c r="T407"/>
      <c r="U407"/>
      <c r="V407"/>
      <c r="W407"/>
      <c r="X407"/>
      <c r="Y407"/>
      <c r="Z407"/>
      <c r="AA407"/>
      <c r="AB407"/>
      <c r="AC407"/>
    </row>
    <row r="408" spans="1:29" x14ac:dyDescent="0.25">
      <c r="A408" s="59"/>
      <c r="B408"/>
      <c r="C408"/>
      <c r="D408"/>
      <c r="E408"/>
      <c r="F408"/>
      <c r="G408"/>
      <c r="H408"/>
      <c r="I408"/>
      <c r="J408"/>
      <c r="K408"/>
      <c r="L408"/>
      <c r="M408"/>
      <c r="N408"/>
      <c r="O408"/>
      <c r="P408"/>
      <c r="Q408"/>
      <c r="R408"/>
      <c r="S408"/>
      <c r="T408"/>
      <c r="U408"/>
      <c r="V408"/>
      <c r="W408"/>
      <c r="X408"/>
      <c r="Y408"/>
      <c r="Z408"/>
      <c r="AA408"/>
      <c r="AB408"/>
      <c r="AC408"/>
    </row>
    <row r="409" spans="1:29" x14ac:dyDescent="0.25">
      <c r="A409" s="59"/>
      <c r="B409"/>
      <c r="C409"/>
      <c r="D409"/>
      <c r="E409"/>
      <c r="F409"/>
      <c r="G409"/>
      <c r="H409"/>
      <c r="I409"/>
      <c r="J409"/>
      <c r="K409"/>
      <c r="L409"/>
      <c r="M409"/>
      <c r="N409"/>
      <c r="O409"/>
      <c r="P409"/>
      <c r="Q409"/>
      <c r="R409"/>
      <c r="S409"/>
      <c r="T409"/>
      <c r="U409"/>
      <c r="V409"/>
      <c r="W409"/>
      <c r="X409"/>
      <c r="Y409"/>
      <c r="Z409"/>
      <c r="AA409"/>
      <c r="AB409"/>
      <c r="AC409"/>
    </row>
    <row r="410" spans="1:29" x14ac:dyDescent="0.25">
      <c r="A410" s="59"/>
      <c r="B410"/>
      <c r="C410"/>
      <c r="D410"/>
      <c r="E410"/>
      <c r="F410"/>
      <c r="G410"/>
      <c r="H410"/>
      <c r="I410"/>
      <c r="J410"/>
      <c r="K410"/>
      <c r="L410"/>
      <c r="M410"/>
      <c r="N410"/>
      <c r="O410"/>
      <c r="P410"/>
      <c r="Q410"/>
      <c r="R410"/>
      <c r="S410"/>
      <c r="T410"/>
      <c r="U410"/>
      <c r="V410"/>
      <c r="W410"/>
      <c r="X410"/>
      <c r="Y410"/>
      <c r="Z410"/>
      <c r="AA410"/>
      <c r="AB410"/>
      <c r="AC410"/>
    </row>
    <row r="411" spans="1:29" x14ac:dyDescent="0.25">
      <c r="A411" s="59"/>
      <c r="B411"/>
      <c r="C411"/>
      <c r="D411"/>
      <c r="E411"/>
      <c r="F411"/>
      <c r="G411"/>
      <c r="H411"/>
      <c r="I411"/>
      <c r="J411"/>
      <c r="K411"/>
      <c r="L411"/>
      <c r="M411"/>
      <c r="N411"/>
      <c r="O411"/>
      <c r="P411"/>
      <c r="Q411"/>
      <c r="R411"/>
      <c r="S411"/>
      <c r="T411"/>
      <c r="U411"/>
      <c r="V411"/>
      <c r="W411"/>
      <c r="X411"/>
      <c r="Y411"/>
      <c r="Z411"/>
      <c r="AA411"/>
      <c r="AB411"/>
      <c r="AC411"/>
    </row>
    <row r="412" spans="1:29" x14ac:dyDescent="0.25">
      <c r="A412" s="59"/>
      <c r="B412"/>
      <c r="C412"/>
      <c r="D412"/>
      <c r="E412"/>
      <c r="F412"/>
      <c r="G412"/>
      <c r="H412"/>
      <c r="I412"/>
      <c r="J412"/>
      <c r="K412"/>
      <c r="L412"/>
      <c r="M412"/>
      <c r="N412"/>
      <c r="O412"/>
      <c r="P412"/>
      <c r="Q412"/>
      <c r="R412"/>
      <c r="S412"/>
      <c r="T412"/>
      <c r="U412"/>
      <c r="V412"/>
      <c r="W412"/>
      <c r="X412"/>
      <c r="Y412"/>
      <c r="Z412"/>
      <c r="AA412"/>
      <c r="AB412"/>
      <c r="AC412"/>
    </row>
    <row r="413" spans="1:29" x14ac:dyDescent="0.25">
      <c r="A413" s="59"/>
      <c r="B413"/>
      <c r="C413"/>
      <c r="D413"/>
      <c r="E413"/>
      <c r="F413"/>
      <c r="G413"/>
      <c r="H413"/>
      <c r="I413"/>
      <c r="J413"/>
      <c r="K413"/>
      <c r="L413"/>
      <c r="M413"/>
      <c r="N413"/>
      <c r="O413"/>
      <c r="P413"/>
      <c r="Q413"/>
      <c r="R413"/>
      <c r="S413"/>
      <c r="T413"/>
      <c r="U413"/>
      <c r="V413"/>
      <c r="W413"/>
      <c r="X413"/>
      <c r="Y413"/>
      <c r="Z413"/>
      <c r="AA413"/>
      <c r="AB413"/>
      <c r="AC413"/>
    </row>
    <row r="414" spans="1:29" x14ac:dyDescent="0.25">
      <c r="A414" s="59"/>
      <c r="B414"/>
      <c r="C414"/>
      <c r="D414"/>
      <c r="E414"/>
      <c r="F414"/>
      <c r="G414"/>
      <c r="H414"/>
      <c r="I414"/>
      <c r="J414"/>
      <c r="K414"/>
      <c r="L414"/>
      <c r="M414"/>
      <c r="N414"/>
      <c r="O414"/>
      <c r="P414"/>
      <c r="Q414"/>
      <c r="R414"/>
      <c r="S414"/>
      <c r="T414"/>
      <c r="U414"/>
      <c r="V414"/>
      <c r="W414"/>
      <c r="X414"/>
      <c r="Y414"/>
      <c r="Z414"/>
      <c r="AA414"/>
      <c r="AB414"/>
      <c r="AC414"/>
    </row>
    <row r="415" spans="1:29" x14ac:dyDescent="0.25">
      <c r="A415" s="59"/>
      <c r="B415"/>
      <c r="C415"/>
      <c r="D415"/>
      <c r="E415"/>
      <c r="F415"/>
      <c r="G415"/>
      <c r="H415"/>
      <c r="I415"/>
      <c r="J415"/>
      <c r="K415"/>
      <c r="L415"/>
      <c r="M415"/>
      <c r="N415"/>
      <c r="O415"/>
      <c r="P415"/>
      <c r="Q415"/>
      <c r="R415"/>
      <c r="S415"/>
      <c r="T415"/>
      <c r="U415"/>
      <c r="V415"/>
      <c r="W415"/>
      <c r="X415"/>
      <c r="Y415"/>
      <c r="Z415"/>
      <c r="AA415"/>
      <c r="AB415"/>
      <c r="AC415"/>
    </row>
    <row r="416" spans="1:29" x14ac:dyDescent="0.25">
      <c r="A416" s="59"/>
      <c r="B416"/>
      <c r="C416"/>
      <c r="D416"/>
      <c r="E416"/>
      <c r="F416"/>
      <c r="G416"/>
      <c r="H416"/>
      <c r="I416"/>
      <c r="J416"/>
      <c r="K416"/>
      <c r="L416"/>
      <c r="M416"/>
      <c r="N416"/>
      <c r="O416"/>
      <c r="P416"/>
      <c r="Q416"/>
      <c r="R416"/>
      <c r="S416"/>
      <c r="T416"/>
      <c r="U416"/>
      <c r="V416"/>
      <c r="W416"/>
      <c r="X416"/>
      <c r="Y416"/>
      <c r="Z416"/>
      <c r="AA416"/>
      <c r="AB416"/>
      <c r="AC416"/>
    </row>
    <row r="417" spans="1:29" x14ac:dyDescent="0.25">
      <c r="A417" s="59"/>
      <c r="B417"/>
      <c r="C417"/>
      <c r="D417"/>
      <c r="E417"/>
      <c r="F417"/>
      <c r="G417"/>
      <c r="H417"/>
      <c r="I417"/>
      <c r="J417"/>
      <c r="K417"/>
      <c r="L417"/>
      <c r="M417"/>
      <c r="N417"/>
      <c r="O417"/>
      <c r="P417"/>
      <c r="Q417"/>
      <c r="R417"/>
      <c r="S417"/>
      <c r="T417"/>
      <c r="U417"/>
      <c r="V417"/>
      <c r="W417"/>
      <c r="X417"/>
      <c r="Y417"/>
      <c r="Z417"/>
      <c r="AA417"/>
      <c r="AB417"/>
      <c r="AC417"/>
    </row>
    <row r="418" spans="1:29" x14ac:dyDescent="0.25">
      <c r="A418" s="59"/>
      <c r="B418"/>
      <c r="C418"/>
      <c r="D418"/>
      <c r="E418"/>
      <c r="F418"/>
      <c r="G418"/>
      <c r="H418"/>
      <c r="I418"/>
      <c r="J418"/>
      <c r="K418"/>
      <c r="L418"/>
      <c r="M418"/>
      <c r="N418"/>
      <c r="O418"/>
      <c r="P418"/>
      <c r="Q418"/>
      <c r="R418"/>
      <c r="S418"/>
      <c r="T418"/>
      <c r="U418"/>
      <c r="V418"/>
      <c r="W418"/>
      <c r="X418"/>
      <c r="Y418"/>
      <c r="Z418"/>
      <c r="AA418"/>
      <c r="AB418"/>
      <c r="AC418"/>
    </row>
    <row r="419" spans="1:29" x14ac:dyDescent="0.25">
      <c r="A419" s="59"/>
      <c r="B419"/>
      <c r="C419"/>
      <c r="D419"/>
      <c r="E419"/>
      <c r="F419"/>
      <c r="G419"/>
      <c r="H419"/>
      <c r="I419"/>
      <c r="J419"/>
      <c r="K419"/>
      <c r="L419"/>
      <c r="M419"/>
      <c r="N419"/>
      <c r="O419"/>
      <c r="P419"/>
      <c r="Q419"/>
      <c r="R419"/>
      <c r="S419"/>
      <c r="T419"/>
      <c r="U419"/>
      <c r="V419"/>
      <c r="W419"/>
      <c r="X419"/>
      <c r="Y419"/>
      <c r="Z419"/>
      <c r="AA419"/>
      <c r="AB419"/>
      <c r="AC419"/>
    </row>
    <row r="420" spans="1:29" x14ac:dyDescent="0.25">
      <c r="A420" s="59"/>
      <c r="B420"/>
      <c r="C420"/>
      <c r="D420"/>
      <c r="E420"/>
      <c r="F420"/>
      <c r="G420"/>
      <c r="H420"/>
      <c r="I420"/>
      <c r="J420"/>
      <c r="K420"/>
      <c r="L420"/>
      <c r="M420"/>
      <c r="N420"/>
      <c r="O420"/>
      <c r="P420"/>
      <c r="Q420"/>
      <c r="R420"/>
      <c r="S420"/>
      <c r="T420"/>
      <c r="U420"/>
      <c r="V420"/>
      <c r="W420"/>
      <c r="X420"/>
      <c r="Y420"/>
      <c r="Z420"/>
      <c r="AA420"/>
      <c r="AB420"/>
      <c r="AC420"/>
    </row>
    <row r="421" spans="1:29" x14ac:dyDescent="0.25">
      <c r="A421" s="59"/>
      <c r="B421"/>
      <c r="C421"/>
      <c r="D421"/>
      <c r="E421"/>
      <c r="F421"/>
      <c r="G421"/>
      <c r="H421"/>
      <c r="I421"/>
      <c r="J421"/>
      <c r="K421"/>
      <c r="L421"/>
      <c r="M421"/>
      <c r="N421"/>
      <c r="O421"/>
      <c r="P421"/>
      <c r="Q421"/>
      <c r="R421"/>
      <c r="S421"/>
      <c r="T421"/>
      <c r="U421"/>
      <c r="V421"/>
      <c r="W421"/>
      <c r="X421"/>
      <c r="Y421"/>
      <c r="Z421"/>
      <c r="AA421"/>
      <c r="AB421"/>
      <c r="AC421"/>
    </row>
    <row r="422" spans="1:29" x14ac:dyDescent="0.25">
      <c r="A422" s="59"/>
      <c r="B422"/>
      <c r="C422"/>
      <c r="D422"/>
      <c r="E422"/>
      <c r="F422"/>
      <c r="G422"/>
      <c r="H422"/>
      <c r="I422"/>
      <c r="J422"/>
      <c r="K422"/>
      <c r="L422"/>
      <c r="M422"/>
      <c r="N422"/>
      <c r="O422"/>
      <c r="P422"/>
      <c r="Q422"/>
      <c r="R422"/>
      <c r="S422"/>
      <c r="T422"/>
      <c r="U422"/>
      <c r="V422"/>
      <c r="W422"/>
      <c r="X422"/>
      <c r="Y422"/>
      <c r="Z422"/>
      <c r="AA422"/>
      <c r="AB422"/>
      <c r="AC422"/>
    </row>
    <row r="423" spans="1:29" x14ac:dyDescent="0.25">
      <c r="A423" s="59"/>
      <c r="B423"/>
      <c r="C423"/>
      <c r="D423"/>
      <c r="E423"/>
      <c r="F423"/>
      <c r="G423"/>
      <c r="H423"/>
      <c r="I423"/>
      <c r="J423"/>
      <c r="K423"/>
      <c r="L423"/>
      <c r="M423"/>
      <c r="N423"/>
      <c r="O423"/>
      <c r="P423"/>
      <c r="Q423"/>
      <c r="R423"/>
      <c r="S423"/>
      <c r="T423"/>
      <c r="U423"/>
      <c r="V423"/>
      <c r="W423"/>
      <c r="X423"/>
      <c r="Y423"/>
      <c r="Z423"/>
      <c r="AA423"/>
      <c r="AB423"/>
      <c r="AC423"/>
    </row>
    <row r="424" spans="1:29" x14ac:dyDescent="0.25">
      <c r="A424" s="59"/>
      <c r="B424"/>
      <c r="C424"/>
      <c r="D424"/>
      <c r="E424"/>
      <c r="F424"/>
      <c r="G424"/>
      <c r="H424"/>
      <c r="I424"/>
      <c r="J424"/>
      <c r="K424"/>
      <c r="L424"/>
      <c r="M424"/>
      <c r="N424"/>
      <c r="O424"/>
      <c r="P424"/>
      <c r="Q424"/>
      <c r="R424"/>
      <c r="S424"/>
      <c r="T424"/>
      <c r="U424"/>
      <c r="V424"/>
      <c r="W424"/>
      <c r="X424"/>
      <c r="Y424"/>
      <c r="Z424"/>
      <c r="AA424"/>
      <c r="AB424"/>
      <c r="AC424"/>
    </row>
    <row r="425" spans="1:29" x14ac:dyDescent="0.25">
      <c r="A425" s="59"/>
      <c r="B425"/>
      <c r="C425"/>
      <c r="D425"/>
      <c r="E425"/>
      <c r="F425"/>
      <c r="G425"/>
      <c r="H425"/>
      <c r="I425"/>
      <c r="J425"/>
      <c r="K425"/>
      <c r="L425"/>
      <c r="M425"/>
      <c r="N425"/>
      <c r="O425"/>
      <c r="P425"/>
      <c r="Q425"/>
      <c r="R425"/>
      <c r="S425"/>
      <c r="T425"/>
      <c r="U425"/>
      <c r="V425"/>
      <c r="W425"/>
      <c r="X425"/>
      <c r="Y425"/>
      <c r="Z425"/>
      <c r="AA425"/>
      <c r="AB425"/>
      <c r="AC425"/>
    </row>
    <row r="426" spans="1:29" x14ac:dyDescent="0.25">
      <c r="A426" s="59"/>
      <c r="B426"/>
      <c r="C426"/>
      <c r="D426"/>
      <c r="E426"/>
      <c r="F426"/>
      <c r="G426"/>
      <c r="H426"/>
      <c r="I426"/>
      <c r="J426"/>
      <c r="K426"/>
      <c r="L426"/>
      <c r="M426"/>
      <c r="N426"/>
      <c r="O426"/>
      <c r="P426"/>
      <c r="Q426"/>
      <c r="R426"/>
      <c r="S426"/>
      <c r="T426"/>
      <c r="U426"/>
      <c r="V426"/>
      <c r="W426"/>
      <c r="X426"/>
      <c r="Y426"/>
      <c r="Z426"/>
      <c r="AA426"/>
      <c r="AB426"/>
      <c r="AC426"/>
    </row>
    <row r="427" spans="1:29" x14ac:dyDescent="0.25">
      <c r="A427" s="59"/>
      <c r="B427"/>
      <c r="C427"/>
      <c r="D427"/>
      <c r="E427"/>
      <c r="F427"/>
      <c r="G427"/>
      <c r="H427"/>
      <c r="I427"/>
      <c r="J427"/>
      <c r="K427"/>
      <c r="L427"/>
      <c r="M427"/>
      <c r="N427"/>
      <c r="O427"/>
      <c r="P427"/>
      <c r="Q427"/>
      <c r="R427"/>
      <c r="S427"/>
      <c r="T427"/>
      <c r="U427"/>
      <c r="V427"/>
      <c r="W427"/>
      <c r="X427"/>
      <c r="Y427"/>
      <c r="Z427"/>
      <c r="AA427"/>
      <c r="AB427"/>
      <c r="AC427"/>
    </row>
    <row r="428" spans="1:29" x14ac:dyDescent="0.25">
      <c r="A428" s="59"/>
      <c r="B428"/>
      <c r="C428"/>
      <c r="D428"/>
      <c r="E428"/>
      <c r="F428"/>
      <c r="G428"/>
      <c r="H428"/>
      <c r="I428"/>
      <c r="J428"/>
      <c r="K428"/>
      <c r="L428"/>
      <c r="M428"/>
      <c r="N428"/>
      <c r="O428"/>
      <c r="P428"/>
      <c r="Q428"/>
      <c r="R428"/>
      <c r="S428"/>
      <c r="T428"/>
      <c r="U428"/>
      <c r="V428"/>
      <c r="W428"/>
      <c r="X428"/>
      <c r="Y428"/>
      <c r="Z428"/>
      <c r="AA428"/>
      <c r="AB428"/>
      <c r="AC428"/>
    </row>
    <row r="429" spans="1:29" x14ac:dyDescent="0.25">
      <c r="A429" s="59"/>
      <c r="B429"/>
      <c r="C429"/>
      <c r="D429"/>
      <c r="E429"/>
      <c r="F429"/>
      <c r="G429"/>
      <c r="H429"/>
      <c r="I429"/>
      <c r="J429"/>
      <c r="K429"/>
      <c r="L429"/>
      <c r="M429"/>
      <c r="N429"/>
      <c r="O429"/>
      <c r="P429"/>
      <c r="Q429"/>
      <c r="R429"/>
      <c r="S429"/>
      <c r="T429"/>
      <c r="U429"/>
      <c r="V429"/>
      <c r="W429"/>
      <c r="X429"/>
      <c r="Y429"/>
      <c r="Z429"/>
      <c r="AA429"/>
      <c r="AB429"/>
      <c r="AC429"/>
    </row>
    <row r="430" spans="1:29" x14ac:dyDescent="0.25">
      <c r="A430" s="59"/>
      <c r="B430"/>
      <c r="C430"/>
      <c r="D430"/>
      <c r="E430"/>
      <c r="F430"/>
      <c r="G430"/>
      <c r="H430"/>
      <c r="I430"/>
      <c r="J430"/>
      <c r="K430"/>
      <c r="L430"/>
      <c r="M430"/>
      <c r="N430"/>
      <c r="O430"/>
      <c r="P430"/>
      <c r="Q430"/>
      <c r="R430"/>
      <c r="S430"/>
      <c r="T430"/>
      <c r="U430"/>
      <c r="V430"/>
      <c r="W430"/>
      <c r="X430"/>
      <c r="Y430"/>
      <c r="Z430"/>
      <c r="AA430"/>
      <c r="AB430"/>
      <c r="AC430"/>
    </row>
    <row r="431" spans="1:29" x14ac:dyDescent="0.25">
      <c r="A431" s="59"/>
      <c r="B431"/>
      <c r="C431"/>
      <c r="D431"/>
      <c r="E431"/>
      <c r="F431"/>
      <c r="G431"/>
      <c r="H431"/>
      <c r="I431"/>
      <c r="J431"/>
      <c r="K431"/>
      <c r="L431"/>
      <c r="M431"/>
      <c r="N431"/>
      <c r="O431"/>
      <c r="P431"/>
      <c r="Q431"/>
      <c r="R431"/>
      <c r="S431"/>
      <c r="T431"/>
      <c r="U431"/>
      <c r="V431"/>
      <c r="W431"/>
      <c r="X431"/>
      <c r="Y431"/>
      <c r="Z431"/>
      <c r="AA431"/>
      <c r="AB431"/>
      <c r="AC431"/>
    </row>
    <row r="432" spans="1:29" x14ac:dyDescent="0.25">
      <c r="A432" s="59"/>
      <c r="B432"/>
      <c r="C432"/>
      <c r="D432"/>
      <c r="E432"/>
      <c r="F432"/>
      <c r="G432"/>
      <c r="H432"/>
      <c r="I432"/>
      <c r="J432"/>
      <c r="K432"/>
      <c r="L432"/>
      <c r="M432"/>
      <c r="N432"/>
      <c r="O432"/>
      <c r="P432"/>
      <c r="Q432"/>
      <c r="R432"/>
      <c r="S432"/>
      <c r="T432"/>
      <c r="U432"/>
      <c r="V432"/>
      <c r="W432"/>
      <c r="X432"/>
      <c r="Y432"/>
      <c r="Z432"/>
      <c r="AA432"/>
      <c r="AB432"/>
      <c r="AC432"/>
    </row>
    <row r="433" spans="1:29" x14ac:dyDescent="0.25">
      <c r="A433" s="59"/>
      <c r="B433"/>
      <c r="C433"/>
      <c r="D433"/>
      <c r="E433"/>
      <c r="F433"/>
      <c r="G433"/>
      <c r="H433"/>
      <c r="I433"/>
      <c r="J433"/>
      <c r="K433"/>
      <c r="L433"/>
      <c r="M433"/>
      <c r="N433"/>
      <c r="O433"/>
      <c r="P433"/>
      <c r="Q433"/>
      <c r="R433"/>
      <c r="S433"/>
      <c r="T433"/>
      <c r="U433"/>
      <c r="V433"/>
      <c r="W433"/>
      <c r="X433"/>
      <c r="Y433"/>
      <c r="Z433"/>
      <c r="AA433"/>
      <c r="AB433"/>
      <c r="AC433"/>
    </row>
    <row r="434" spans="1:29" x14ac:dyDescent="0.25">
      <c r="A434" s="59"/>
      <c r="B434"/>
      <c r="C434"/>
      <c r="D434"/>
      <c r="E434"/>
      <c r="F434"/>
      <c r="G434"/>
      <c r="H434"/>
      <c r="I434"/>
      <c r="J434"/>
      <c r="K434"/>
      <c r="L434"/>
      <c r="M434"/>
      <c r="N434"/>
      <c r="O434"/>
      <c r="P434"/>
      <c r="Q434"/>
      <c r="R434"/>
      <c r="S434"/>
      <c r="T434"/>
      <c r="U434"/>
      <c r="V434"/>
      <c r="W434"/>
      <c r="X434"/>
      <c r="Y434"/>
      <c r="Z434"/>
      <c r="AA434"/>
      <c r="AB434"/>
      <c r="AC434"/>
    </row>
    <row r="435" spans="1:29" x14ac:dyDescent="0.25">
      <c r="A435" s="59"/>
      <c r="B435"/>
      <c r="C435"/>
      <c r="D435"/>
      <c r="E435"/>
      <c r="F435"/>
      <c r="G435"/>
      <c r="H435"/>
      <c r="I435"/>
      <c r="J435"/>
      <c r="K435"/>
      <c r="L435"/>
      <c r="M435"/>
      <c r="N435"/>
      <c r="O435"/>
      <c r="P435"/>
      <c r="Q435"/>
      <c r="R435"/>
      <c r="S435"/>
      <c r="T435"/>
      <c r="U435"/>
      <c r="V435"/>
      <c r="W435"/>
      <c r="X435"/>
      <c r="Y435"/>
      <c r="Z435"/>
      <c r="AA435"/>
      <c r="AB435"/>
      <c r="AC435"/>
    </row>
    <row r="436" spans="1:29" x14ac:dyDescent="0.25">
      <c r="A436" s="59"/>
      <c r="B436"/>
      <c r="C436"/>
      <c r="D436"/>
      <c r="E436"/>
      <c r="F436"/>
      <c r="G436"/>
      <c r="H436"/>
      <c r="I436"/>
      <c r="J436"/>
      <c r="K436"/>
      <c r="L436"/>
      <c r="M436"/>
      <c r="N436"/>
      <c r="O436"/>
      <c r="P436"/>
      <c r="Q436"/>
      <c r="R436"/>
      <c r="S436"/>
      <c r="T436"/>
      <c r="U436"/>
      <c r="V436"/>
      <c r="W436"/>
      <c r="X436"/>
      <c r="Y436"/>
      <c r="Z436"/>
      <c r="AA436"/>
      <c r="AB436"/>
      <c r="AC436"/>
    </row>
    <row r="437" spans="1:29" x14ac:dyDescent="0.25">
      <c r="A437" s="59"/>
      <c r="B437"/>
      <c r="C437"/>
      <c r="D437"/>
      <c r="E437"/>
      <c r="F437"/>
      <c r="G437"/>
      <c r="H437"/>
      <c r="I437"/>
      <c r="J437"/>
      <c r="K437"/>
      <c r="L437"/>
      <c r="M437"/>
      <c r="N437"/>
      <c r="O437"/>
      <c r="P437"/>
      <c r="Q437"/>
      <c r="R437"/>
      <c r="S437"/>
      <c r="T437"/>
      <c r="U437"/>
      <c r="V437"/>
      <c r="W437"/>
      <c r="X437"/>
      <c r="Y437"/>
      <c r="Z437"/>
      <c r="AA437"/>
      <c r="AB437"/>
      <c r="AC437"/>
    </row>
    <row r="438" spans="1:29" x14ac:dyDescent="0.25">
      <c r="A438" s="59"/>
      <c r="B438"/>
      <c r="C438"/>
      <c r="D438"/>
      <c r="E438"/>
      <c r="F438"/>
      <c r="G438"/>
      <c r="H438"/>
      <c r="I438"/>
      <c r="J438"/>
      <c r="K438"/>
      <c r="L438"/>
      <c r="M438"/>
      <c r="N438"/>
      <c r="O438"/>
      <c r="P438"/>
      <c r="Q438"/>
      <c r="R438"/>
      <c r="S438"/>
      <c r="T438"/>
      <c r="U438"/>
      <c r="V438"/>
      <c r="W438"/>
      <c r="X438"/>
      <c r="Y438"/>
      <c r="Z438"/>
      <c r="AA438"/>
      <c r="AB438"/>
      <c r="AC438"/>
    </row>
    <row r="439" spans="1:29" x14ac:dyDescent="0.25">
      <c r="A439" s="59"/>
      <c r="B439"/>
      <c r="C439"/>
      <c r="D439"/>
      <c r="E439"/>
      <c r="F439"/>
      <c r="G439"/>
      <c r="H439"/>
      <c r="I439"/>
      <c r="J439"/>
      <c r="K439"/>
      <c r="L439"/>
      <c r="M439"/>
      <c r="N439"/>
      <c r="O439"/>
      <c r="P439"/>
      <c r="Q439"/>
      <c r="R439"/>
      <c r="S439"/>
      <c r="T439"/>
      <c r="U439"/>
      <c r="V439"/>
      <c r="W439"/>
      <c r="X439"/>
      <c r="Y439"/>
      <c r="Z439"/>
      <c r="AA439"/>
      <c r="AB439"/>
      <c r="AC439"/>
    </row>
    <row r="440" spans="1:29" x14ac:dyDescent="0.25">
      <c r="A440" s="59"/>
      <c r="B440"/>
      <c r="C440"/>
      <c r="D440"/>
      <c r="E440"/>
      <c r="F440"/>
      <c r="G440"/>
      <c r="H440"/>
      <c r="I440"/>
      <c r="J440"/>
      <c r="K440"/>
      <c r="L440"/>
      <c r="M440"/>
      <c r="N440"/>
      <c r="O440"/>
      <c r="P440"/>
      <c r="Q440"/>
      <c r="R440"/>
      <c r="S440"/>
      <c r="T440"/>
      <c r="U440"/>
      <c r="V440"/>
      <c r="W440"/>
      <c r="X440"/>
      <c r="Y440"/>
      <c r="Z440"/>
      <c r="AA440"/>
      <c r="AB440"/>
      <c r="AC440"/>
    </row>
    <row r="441" spans="1:29" x14ac:dyDescent="0.25">
      <c r="A441" s="59"/>
      <c r="B441"/>
      <c r="C441"/>
      <c r="D441"/>
      <c r="E441"/>
      <c r="F441"/>
      <c r="G441"/>
      <c r="H441"/>
      <c r="I441"/>
      <c r="J441"/>
      <c r="K441"/>
      <c r="L441"/>
      <c r="M441"/>
      <c r="N441"/>
      <c r="O441"/>
      <c r="P441"/>
      <c r="Q441"/>
      <c r="R441"/>
      <c r="S441"/>
      <c r="T441"/>
      <c r="U441"/>
      <c r="V441"/>
      <c r="W441"/>
      <c r="X441"/>
      <c r="Y441"/>
      <c r="Z441"/>
      <c r="AA441"/>
      <c r="AB441"/>
      <c r="AC441"/>
    </row>
    <row r="442" spans="1:29" x14ac:dyDescent="0.25">
      <c r="A442" s="59"/>
      <c r="B442"/>
      <c r="C442"/>
      <c r="D442"/>
      <c r="E442"/>
      <c r="F442"/>
      <c r="G442"/>
      <c r="H442"/>
      <c r="I442"/>
      <c r="J442"/>
      <c r="K442"/>
      <c r="L442"/>
      <c r="M442"/>
      <c r="N442"/>
      <c r="O442"/>
      <c r="P442"/>
      <c r="Q442"/>
      <c r="R442"/>
      <c r="S442"/>
      <c r="T442"/>
      <c r="U442"/>
      <c r="V442"/>
      <c r="W442"/>
      <c r="X442"/>
      <c r="Y442"/>
      <c r="Z442"/>
      <c r="AA442"/>
      <c r="AB442"/>
      <c r="AC442"/>
    </row>
    <row r="443" spans="1:29" x14ac:dyDescent="0.25">
      <c r="A443" s="59"/>
      <c r="B443"/>
      <c r="C443"/>
      <c r="D443"/>
      <c r="E443"/>
      <c r="F443"/>
      <c r="G443"/>
      <c r="H443"/>
      <c r="I443"/>
      <c r="J443"/>
      <c r="K443"/>
      <c r="L443"/>
      <c r="M443"/>
      <c r="N443"/>
      <c r="O443"/>
      <c r="P443"/>
      <c r="Q443"/>
      <c r="R443"/>
      <c r="S443"/>
      <c r="T443"/>
      <c r="U443"/>
      <c r="V443"/>
      <c r="W443"/>
      <c r="X443"/>
      <c r="Y443"/>
      <c r="Z443"/>
      <c r="AA443"/>
      <c r="AB443"/>
      <c r="AC443"/>
    </row>
    <row r="444" spans="1:29" x14ac:dyDescent="0.25">
      <c r="A444" s="59"/>
      <c r="B444"/>
      <c r="C444"/>
      <c r="D444"/>
      <c r="E444"/>
      <c r="F444"/>
      <c r="G444"/>
      <c r="H444"/>
      <c r="I444"/>
      <c r="J444"/>
      <c r="K444"/>
      <c r="L444"/>
      <c r="M444"/>
      <c r="N444"/>
      <c r="O444"/>
      <c r="P444"/>
      <c r="Q444"/>
      <c r="R444"/>
      <c r="S444"/>
      <c r="T444"/>
      <c r="U444"/>
      <c r="V444"/>
      <c r="W444"/>
      <c r="X444"/>
      <c r="Y444"/>
      <c r="Z444"/>
      <c r="AA444"/>
      <c r="AB444"/>
      <c r="AC444"/>
    </row>
    <row r="445" spans="1:29" x14ac:dyDescent="0.25">
      <c r="A445" s="59"/>
      <c r="B445"/>
      <c r="C445"/>
      <c r="D445"/>
      <c r="E445"/>
      <c r="F445"/>
      <c r="G445"/>
      <c r="H445"/>
      <c r="I445"/>
      <c r="J445"/>
      <c r="K445"/>
      <c r="L445"/>
      <c r="M445"/>
      <c r="N445"/>
      <c r="O445"/>
      <c r="P445"/>
      <c r="Q445"/>
      <c r="R445"/>
      <c r="S445"/>
      <c r="T445"/>
      <c r="U445"/>
      <c r="V445"/>
      <c r="W445"/>
      <c r="X445"/>
      <c r="Y445"/>
      <c r="Z445"/>
      <c r="AA445"/>
      <c r="AB445"/>
      <c r="AC445"/>
    </row>
    <row r="446" spans="1:29" x14ac:dyDescent="0.25">
      <c r="A446" s="59"/>
      <c r="B446"/>
      <c r="C446"/>
      <c r="D446"/>
      <c r="E446"/>
      <c r="F446"/>
      <c r="G446"/>
      <c r="H446"/>
      <c r="I446"/>
      <c r="J446"/>
      <c r="K446"/>
      <c r="L446"/>
      <c r="M446"/>
      <c r="N446"/>
      <c r="O446"/>
      <c r="P446"/>
      <c r="Q446"/>
      <c r="R446"/>
      <c r="S446"/>
      <c r="T446"/>
      <c r="U446"/>
      <c r="V446"/>
      <c r="W446"/>
      <c r="X446"/>
      <c r="Y446"/>
      <c r="Z446"/>
      <c r="AA446"/>
      <c r="AB446"/>
      <c r="AC446"/>
    </row>
    <row r="447" spans="1:29" x14ac:dyDescent="0.25">
      <c r="A447" s="59"/>
      <c r="B447"/>
      <c r="C447"/>
      <c r="D447"/>
      <c r="E447"/>
      <c r="F447"/>
      <c r="G447"/>
      <c r="H447"/>
      <c r="I447"/>
      <c r="J447"/>
      <c r="K447"/>
      <c r="L447"/>
      <c r="M447"/>
      <c r="N447"/>
      <c r="O447"/>
      <c r="P447"/>
      <c r="Q447"/>
      <c r="R447"/>
      <c r="S447"/>
      <c r="T447"/>
      <c r="U447"/>
      <c r="V447"/>
      <c r="W447"/>
      <c r="X447"/>
      <c r="Y447"/>
      <c r="Z447"/>
      <c r="AA447"/>
      <c r="AB447"/>
      <c r="AC447"/>
    </row>
    <row r="448" spans="1:29" x14ac:dyDescent="0.25">
      <c r="A448" s="59"/>
      <c r="B448"/>
      <c r="C448"/>
      <c r="D448"/>
      <c r="E448"/>
      <c r="F448"/>
      <c r="G448"/>
      <c r="H448"/>
      <c r="I448"/>
      <c r="J448"/>
      <c r="K448"/>
      <c r="L448"/>
      <c r="M448"/>
      <c r="N448"/>
      <c r="O448"/>
      <c r="P448"/>
      <c r="Q448"/>
      <c r="R448"/>
      <c r="S448"/>
      <c r="T448"/>
      <c r="U448"/>
      <c r="V448"/>
      <c r="W448"/>
      <c r="X448"/>
      <c r="Y448"/>
      <c r="Z448"/>
      <c r="AA448"/>
      <c r="AB448"/>
      <c r="AC448"/>
    </row>
    <row r="449" spans="1:29" x14ac:dyDescent="0.25">
      <c r="A449" s="59"/>
      <c r="B449"/>
      <c r="C449"/>
      <c r="D449"/>
      <c r="E449"/>
      <c r="F449"/>
      <c r="G449"/>
      <c r="H449"/>
      <c r="I449"/>
      <c r="J449"/>
      <c r="K449"/>
      <c r="L449"/>
      <c r="M449"/>
      <c r="N449"/>
      <c r="O449"/>
      <c r="P449"/>
      <c r="Q449"/>
      <c r="R449"/>
      <c r="S449"/>
      <c r="T449"/>
      <c r="U449"/>
      <c r="V449"/>
      <c r="W449"/>
      <c r="X449"/>
      <c r="Y449"/>
      <c r="Z449"/>
      <c r="AA449"/>
      <c r="AB449"/>
      <c r="AC449"/>
    </row>
    <row r="450" spans="1:29" x14ac:dyDescent="0.25">
      <c r="A450" s="59"/>
      <c r="B450"/>
      <c r="C450"/>
      <c r="D450"/>
      <c r="E450"/>
      <c r="F450"/>
      <c r="G450"/>
      <c r="H450"/>
      <c r="I450"/>
      <c r="J450"/>
      <c r="K450"/>
      <c r="L450"/>
      <c r="M450"/>
      <c r="N450"/>
      <c r="O450"/>
      <c r="P450"/>
      <c r="Q450"/>
      <c r="R450"/>
      <c r="S450"/>
      <c r="T450"/>
      <c r="U450"/>
      <c r="V450"/>
      <c r="W450"/>
      <c r="X450"/>
      <c r="Y450"/>
      <c r="Z450"/>
      <c r="AA450"/>
      <c r="AB450"/>
      <c r="AC450"/>
    </row>
    <row r="451" spans="1:29" x14ac:dyDescent="0.25">
      <c r="A451" s="59"/>
      <c r="B451"/>
      <c r="C451"/>
      <c r="D451"/>
      <c r="E451"/>
      <c r="F451"/>
      <c r="G451"/>
      <c r="H451"/>
      <c r="I451"/>
      <c r="J451"/>
      <c r="K451"/>
      <c r="L451"/>
      <c r="M451"/>
      <c r="N451"/>
      <c r="O451"/>
      <c r="P451"/>
      <c r="Q451"/>
      <c r="R451"/>
      <c r="S451"/>
      <c r="T451"/>
      <c r="U451"/>
      <c r="V451"/>
      <c r="W451"/>
      <c r="X451"/>
      <c r="Y451"/>
      <c r="Z451"/>
      <c r="AA451"/>
      <c r="AB451"/>
      <c r="AC451"/>
    </row>
    <row r="452" spans="1:29" x14ac:dyDescent="0.25">
      <c r="A452" s="59"/>
      <c r="B452"/>
      <c r="C452"/>
      <c r="D452"/>
      <c r="E452"/>
      <c r="F452"/>
      <c r="G452"/>
      <c r="H452"/>
      <c r="I452"/>
      <c r="J452"/>
      <c r="K452"/>
      <c r="L452"/>
      <c r="M452"/>
      <c r="N452"/>
      <c r="O452"/>
      <c r="P452"/>
      <c r="Q452"/>
      <c r="R452"/>
      <c r="S452"/>
      <c r="T452"/>
      <c r="U452"/>
      <c r="V452"/>
      <c r="W452"/>
      <c r="X452"/>
      <c r="Y452"/>
      <c r="Z452"/>
      <c r="AA452"/>
      <c r="AB452"/>
      <c r="AC452"/>
    </row>
    <row r="453" spans="1:29" x14ac:dyDescent="0.25">
      <c r="A453" s="59"/>
      <c r="B453"/>
      <c r="C453"/>
      <c r="D453"/>
      <c r="E453"/>
      <c r="F453"/>
      <c r="G453"/>
      <c r="H453"/>
      <c r="I453"/>
      <c r="J453"/>
      <c r="K453"/>
      <c r="L453"/>
      <c r="M453"/>
      <c r="N453"/>
      <c r="O453"/>
      <c r="P453"/>
      <c r="Q453"/>
      <c r="R453"/>
      <c r="S453"/>
      <c r="T453"/>
      <c r="U453"/>
      <c r="V453"/>
      <c r="W453"/>
      <c r="X453"/>
      <c r="Y453"/>
      <c r="Z453"/>
      <c r="AA453"/>
      <c r="AB453"/>
      <c r="AC453"/>
    </row>
    <row r="454" spans="1:29" x14ac:dyDescent="0.25">
      <c r="A454" s="59"/>
      <c r="B454"/>
      <c r="C454"/>
      <c r="D454"/>
      <c r="E454"/>
      <c r="F454"/>
      <c r="G454"/>
      <c r="H454"/>
      <c r="I454"/>
      <c r="J454"/>
      <c r="K454"/>
      <c r="L454"/>
      <c r="M454"/>
      <c r="N454"/>
      <c r="O454"/>
      <c r="P454"/>
      <c r="Q454"/>
      <c r="R454"/>
      <c r="S454"/>
      <c r="T454"/>
      <c r="U454"/>
      <c r="V454"/>
      <c r="W454"/>
      <c r="X454"/>
      <c r="Y454"/>
      <c r="Z454"/>
      <c r="AA454"/>
      <c r="AB454"/>
      <c r="AC454"/>
    </row>
    <row r="455" spans="1:29" x14ac:dyDescent="0.25">
      <c r="A455" s="59"/>
      <c r="B455"/>
      <c r="C455"/>
      <c r="D455"/>
      <c r="E455"/>
      <c r="F455"/>
      <c r="G455"/>
      <c r="H455"/>
      <c r="I455"/>
      <c r="J455"/>
      <c r="K455"/>
      <c r="L455"/>
      <c r="M455"/>
      <c r="N455"/>
      <c r="O455"/>
      <c r="P455"/>
      <c r="Q455"/>
      <c r="R455"/>
      <c r="S455"/>
      <c r="T455"/>
      <c r="U455"/>
      <c r="V455"/>
      <c r="W455"/>
      <c r="X455"/>
      <c r="Y455"/>
      <c r="Z455"/>
      <c r="AA455"/>
      <c r="AB455"/>
      <c r="AC455"/>
    </row>
    <row r="456" spans="1:29" x14ac:dyDescent="0.25">
      <c r="A456" s="59"/>
      <c r="B456"/>
      <c r="C456"/>
      <c r="D456"/>
      <c r="E456"/>
      <c r="F456"/>
      <c r="G456"/>
      <c r="H456"/>
      <c r="I456"/>
      <c r="J456"/>
      <c r="K456"/>
      <c r="L456"/>
      <c r="M456"/>
      <c r="N456"/>
      <c r="O456"/>
      <c r="P456"/>
      <c r="Q456"/>
      <c r="R456"/>
      <c r="S456"/>
      <c r="T456"/>
      <c r="U456"/>
      <c r="V456"/>
      <c r="W456"/>
      <c r="X456"/>
      <c r="Y456"/>
      <c r="Z456"/>
      <c r="AA456"/>
      <c r="AB456"/>
      <c r="AC456"/>
    </row>
    <row r="457" spans="1:29" x14ac:dyDescent="0.25">
      <c r="A457" s="59"/>
      <c r="B457"/>
      <c r="C457"/>
      <c r="D457"/>
      <c r="E457"/>
      <c r="F457"/>
      <c r="G457"/>
      <c r="H457"/>
      <c r="I457"/>
      <c r="J457"/>
      <c r="K457"/>
      <c r="L457"/>
      <c r="M457"/>
      <c r="N457"/>
      <c r="O457"/>
      <c r="P457"/>
      <c r="Q457"/>
      <c r="R457"/>
      <c r="S457"/>
      <c r="T457"/>
      <c r="U457"/>
      <c r="V457"/>
      <c r="W457"/>
      <c r="X457"/>
      <c r="Y457"/>
      <c r="Z457"/>
      <c r="AA457"/>
      <c r="AB457"/>
      <c r="AC457"/>
    </row>
    <row r="458" spans="1:29" x14ac:dyDescent="0.25">
      <c r="A458" s="59"/>
      <c r="B458"/>
      <c r="C458"/>
      <c r="D458"/>
      <c r="E458"/>
      <c r="F458"/>
      <c r="G458"/>
      <c r="H458"/>
      <c r="I458"/>
      <c r="J458"/>
      <c r="K458"/>
      <c r="L458"/>
      <c r="M458"/>
      <c r="N458"/>
      <c r="O458"/>
      <c r="P458"/>
      <c r="Q458"/>
      <c r="R458"/>
      <c r="S458"/>
      <c r="T458"/>
      <c r="U458"/>
      <c r="V458"/>
      <c r="W458"/>
      <c r="X458"/>
      <c r="Y458"/>
      <c r="Z458"/>
      <c r="AA458"/>
      <c r="AB458"/>
      <c r="AC458"/>
    </row>
    <row r="459" spans="1:29" x14ac:dyDescent="0.25">
      <c r="A459" s="59"/>
      <c r="B459"/>
      <c r="C459"/>
      <c r="D459"/>
      <c r="E459"/>
      <c r="F459"/>
      <c r="G459"/>
      <c r="H459"/>
      <c r="I459"/>
      <c r="J459"/>
      <c r="K459"/>
      <c r="L459"/>
      <c r="M459"/>
      <c r="N459"/>
      <c r="O459"/>
      <c r="P459"/>
      <c r="Q459"/>
      <c r="R459"/>
      <c r="S459"/>
      <c r="T459"/>
      <c r="U459"/>
      <c r="V459"/>
      <c r="W459"/>
      <c r="X459"/>
      <c r="Y459"/>
      <c r="Z459"/>
      <c r="AA459"/>
      <c r="AB459"/>
      <c r="AC459"/>
    </row>
    <row r="460" spans="1:29" x14ac:dyDescent="0.25">
      <c r="A460" s="59"/>
      <c r="B460"/>
      <c r="C460"/>
      <c r="D460"/>
      <c r="E460"/>
      <c r="F460"/>
      <c r="G460"/>
      <c r="H460"/>
      <c r="I460"/>
      <c r="J460"/>
      <c r="K460"/>
      <c r="L460"/>
      <c r="M460"/>
      <c r="N460"/>
      <c r="O460"/>
      <c r="P460"/>
      <c r="Q460"/>
      <c r="R460"/>
      <c r="S460"/>
      <c r="T460"/>
      <c r="U460"/>
      <c r="V460"/>
      <c r="W460"/>
      <c r="X460"/>
      <c r="Y460"/>
      <c r="Z460"/>
      <c r="AA460"/>
      <c r="AB460"/>
      <c r="AC460"/>
    </row>
    <row r="461" spans="1:29" x14ac:dyDescent="0.25">
      <c r="A461" s="59"/>
      <c r="B461"/>
      <c r="C461"/>
      <c r="D461"/>
      <c r="E461"/>
      <c r="F461"/>
      <c r="G461"/>
      <c r="H461"/>
      <c r="I461"/>
      <c r="J461"/>
      <c r="K461"/>
      <c r="L461"/>
      <c r="M461"/>
      <c r="N461"/>
      <c r="O461"/>
      <c r="P461"/>
      <c r="Q461"/>
      <c r="R461"/>
      <c r="S461"/>
      <c r="T461"/>
      <c r="U461"/>
      <c r="V461"/>
      <c r="W461"/>
      <c r="X461"/>
      <c r="Y461"/>
      <c r="Z461"/>
      <c r="AA461"/>
      <c r="AB461"/>
      <c r="AC461"/>
    </row>
    <row r="462" spans="1:29" x14ac:dyDescent="0.25">
      <c r="A462" s="59"/>
      <c r="B462"/>
      <c r="C462"/>
      <c r="D462"/>
      <c r="E462"/>
      <c r="F462"/>
      <c r="G462"/>
      <c r="H462"/>
      <c r="I462"/>
      <c r="J462"/>
      <c r="K462"/>
      <c r="L462"/>
      <c r="M462"/>
      <c r="N462"/>
      <c r="O462"/>
      <c r="P462"/>
      <c r="Q462"/>
      <c r="R462"/>
      <c r="S462"/>
      <c r="T462"/>
      <c r="U462"/>
      <c r="V462"/>
      <c r="W462"/>
      <c r="X462"/>
      <c r="Y462"/>
      <c r="Z462"/>
      <c r="AA462"/>
      <c r="AB462"/>
      <c r="AC462"/>
    </row>
    <row r="463" spans="1:29" x14ac:dyDescent="0.25">
      <c r="A463" s="59"/>
      <c r="B463"/>
      <c r="C463"/>
      <c r="D463"/>
      <c r="E463"/>
      <c r="F463"/>
      <c r="G463"/>
      <c r="H463"/>
      <c r="I463"/>
      <c r="J463"/>
      <c r="K463"/>
      <c r="L463"/>
      <c r="M463"/>
      <c r="N463"/>
      <c r="O463"/>
      <c r="P463"/>
      <c r="Q463"/>
      <c r="R463"/>
      <c r="S463"/>
      <c r="T463"/>
      <c r="U463"/>
      <c r="V463"/>
      <c r="W463"/>
      <c r="X463"/>
      <c r="Y463"/>
      <c r="Z463"/>
      <c r="AA463"/>
      <c r="AB463"/>
      <c r="AC463"/>
    </row>
    <row r="464" spans="1:29" x14ac:dyDescent="0.25">
      <c r="A464" s="59"/>
      <c r="B464"/>
      <c r="C464"/>
      <c r="D464"/>
      <c r="E464"/>
      <c r="F464"/>
      <c r="G464"/>
      <c r="H464"/>
      <c r="I464"/>
      <c r="J464"/>
      <c r="K464"/>
      <c r="L464"/>
      <c r="M464"/>
      <c r="N464"/>
      <c r="O464"/>
      <c r="P464"/>
      <c r="Q464"/>
      <c r="R464"/>
      <c r="S464"/>
      <c r="T464"/>
      <c r="U464"/>
      <c r="V464"/>
      <c r="W464"/>
      <c r="X464"/>
      <c r="Y464"/>
      <c r="Z464"/>
      <c r="AA464"/>
      <c r="AB464"/>
      <c r="AC464"/>
    </row>
    <row r="465" spans="1:29" x14ac:dyDescent="0.25">
      <c r="A465" s="59"/>
      <c r="B465"/>
      <c r="C465"/>
      <c r="D465"/>
      <c r="E465"/>
      <c r="F465"/>
      <c r="G465"/>
      <c r="H465"/>
      <c r="I465"/>
      <c r="J465"/>
      <c r="K465"/>
      <c r="L465"/>
      <c r="M465"/>
      <c r="N465"/>
      <c r="O465"/>
      <c r="P465"/>
      <c r="Q465"/>
      <c r="R465"/>
      <c r="S465"/>
      <c r="T465"/>
      <c r="U465"/>
      <c r="V465"/>
      <c r="W465"/>
      <c r="X465"/>
      <c r="Y465"/>
      <c r="Z465"/>
      <c r="AA465"/>
      <c r="AB465"/>
      <c r="AC465"/>
    </row>
    <row r="466" spans="1:29" x14ac:dyDescent="0.25">
      <c r="A466" s="59"/>
      <c r="B466"/>
      <c r="C466"/>
      <c r="D466"/>
      <c r="E466"/>
      <c r="F466"/>
      <c r="G466"/>
      <c r="H466"/>
      <c r="I466"/>
      <c r="J466"/>
      <c r="K466"/>
      <c r="L466"/>
      <c r="M466"/>
      <c r="N466"/>
      <c r="O466"/>
      <c r="P466"/>
      <c r="Q466"/>
      <c r="R466"/>
      <c r="S466"/>
      <c r="T466"/>
      <c r="U466"/>
      <c r="V466"/>
      <c r="W466"/>
      <c r="X466"/>
      <c r="Y466"/>
      <c r="Z466"/>
      <c r="AA466"/>
      <c r="AB466"/>
      <c r="AC466"/>
    </row>
    <row r="467" spans="1:29" x14ac:dyDescent="0.25">
      <c r="A467" s="59"/>
      <c r="B467"/>
      <c r="C467"/>
      <c r="D467"/>
      <c r="E467"/>
      <c r="F467"/>
      <c r="G467"/>
      <c r="H467"/>
      <c r="I467"/>
      <c r="J467"/>
      <c r="K467"/>
      <c r="L467"/>
      <c r="M467"/>
      <c r="N467"/>
      <c r="O467"/>
      <c r="P467"/>
      <c r="Q467"/>
      <c r="R467"/>
      <c r="S467"/>
      <c r="T467"/>
      <c r="U467"/>
      <c r="V467"/>
      <c r="W467"/>
      <c r="X467"/>
      <c r="Y467"/>
      <c r="Z467"/>
      <c r="AA467"/>
      <c r="AB467"/>
      <c r="AC467"/>
    </row>
    <row r="468" spans="1:29" x14ac:dyDescent="0.25">
      <c r="A468" s="59"/>
      <c r="B468"/>
      <c r="C468"/>
      <c r="D468"/>
      <c r="E468"/>
      <c r="F468"/>
      <c r="G468"/>
      <c r="H468"/>
      <c r="I468"/>
      <c r="J468"/>
      <c r="K468"/>
      <c r="L468"/>
      <c r="M468"/>
      <c r="N468"/>
      <c r="O468"/>
      <c r="P468"/>
      <c r="Q468"/>
      <c r="R468"/>
      <c r="S468"/>
      <c r="T468"/>
      <c r="U468"/>
      <c r="V468"/>
      <c r="W468"/>
      <c r="X468"/>
      <c r="Y468"/>
      <c r="Z468"/>
      <c r="AA468"/>
      <c r="AB468"/>
      <c r="AC468"/>
    </row>
    <row r="469" spans="1:29" x14ac:dyDescent="0.25">
      <c r="A469" s="59"/>
      <c r="B469"/>
      <c r="C469"/>
      <c r="D469"/>
      <c r="E469"/>
      <c r="F469"/>
      <c r="G469"/>
      <c r="H469"/>
      <c r="I469"/>
      <c r="J469"/>
      <c r="K469"/>
      <c r="L469"/>
      <c r="M469"/>
      <c r="N469"/>
      <c r="O469"/>
      <c r="P469"/>
      <c r="Q469"/>
      <c r="R469"/>
      <c r="S469"/>
      <c r="T469"/>
      <c r="U469"/>
      <c r="V469"/>
      <c r="W469"/>
      <c r="X469"/>
      <c r="Y469"/>
      <c r="Z469"/>
      <c r="AA469"/>
      <c r="AB469"/>
      <c r="AC469"/>
    </row>
  </sheetData>
  <protectedRanges>
    <protectedRange sqref="D182:D184" name="Rango1_1_1"/>
    <protectedRange sqref="K183:N184 K182:M182" name="Rango1_1_1_1_1"/>
  </protectedRanges>
  <mergeCells count="291">
    <mergeCell ref="K183:M183"/>
    <mergeCell ref="K184:M184"/>
    <mergeCell ref="AC176:AC177"/>
    <mergeCell ref="D178:D179"/>
    <mergeCell ref="F178:F179"/>
    <mergeCell ref="K178:K179"/>
    <mergeCell ref="W178:W179"/>
    <mergeCell ref="X178:X179"/>
    <mergeCell ref="Y178:Y179"/>
    <mergeCell ref="Z178:Z179"/>
    <mergeCell ref="AA178:AA179"/>
    <mergeCell ref="AB178:AB179"/>
    <mergeCell ref="AC178:AC179"/>
    <mergeCell ref="D176:D177"/>
    <mergeCell ref="F176:F177"/>
    <mergeCell ref="K176:K177"/>
    <mergeCell ref="W176:W177"/>
    <mergeCell ref="X176:X177"/>
    <mergeCell ref="Y176:Y177"/>
    <mergeCell ref="Z176:Z177"/>
    <mergeCell ref="AA176:AA177"/>
    <mergeCell ref="AB176:AB177"/>
    <mergeCell ref="AC163:AC167"/>
    <mergeCell ref="D174:D175"/>
    <mergeCell ref="F174:F175"/>
    <mergeCell ref="K174:K175"/>
    <mergeCell ref="W174:W175"/>
    <mergeCell ref="X174:X175"/>
    <mergeCell ref="Y174:Y175"/>
    <mergeCell ref="Z174:Z175"/>
    <mergeCell ref="AA174:AA175"/>
    <mergeCell ref="AB174:AB175"/>
    <mergeCell ref="AC174:AC175"/>
    <mergeCell ref="K98:K101"/>
    <mergeCell ref="W98:W101"/>
    <mergeCell ref="X98:X101"/>
    <mergeCell ref="Y98:Y101"/>
    <mergeCell ref="Z98:Z101"/>
    <mergeCell ref="AA98:AA101"/>
    <mergeCell ref="AB98:AB101"/>
    <mergeCell ref="AC98:AC101"/>
    <mergeCell ref="F149:F152"/>
    <mergeCell ref="X149:X152"/>
    <mergeCell ref="Y149:Y152"/>
    <mergeCell ref="Z149:Z152"/>
    <mergeCell ref="AA149:AA152"/>
    <mergeCell ref="AB149:AB152"/>
    <mergeCell ref="AC149:AC152"/>
    <mergeCell ref="X83:X91"/>
    <mergeCell ref="Y83:Y91"/>
    <mergeCell ref="Z83:Z91"/>
    <mergeCell ref="AA83:AA91"/>
    <mergeCell ref="AB83:AB91"/>
    <mergeCell ref="AC83:AC91"/>
    <mergeCell ref="D92:D94"/>
    <mergeCell ref="F92:F94"/>
    <mergeCell ref="K92:K94"/>
    <mergeCell ref="W92:W94"/>
    <mergeCell ref="X92:X94"/>
    <mergeCell ref="Y92:Y94"/>
    <mergeCell ref="Z92:Z94"/>
    <mergeCell ref="AA92:AA94"/>
    <mergeCell ref="AB92:AB94"/>
    <mergeCell ref="AC92:AC94"/>
    <mergeCell ref="X78:X79"/>
    <mergeCell ref="Y78:Y79"/>
    <mergeCell ref="Z78:Z79"/>
    <mergeCell ref="AA78:AA79"/>
    <mergeCell ref="AB78:AB79"/>
    <mergeCell ref="AC78:AC79"/>
    <mergeCell ref="D80:D82"/>
    <mergeCell ref="F80:F82"/>
    <mergeCell ref="K80:K82"/>
    <mergeCell ref="W80:W82"/>
    <mergeCell ref="X80:X82"/>
    <mergeCell ref="Y80:Y82"/>
    <mergeCell ref="Z80:Z82"/>
    <mergeCell ref="AA80:AA82"/>
    <mergeCell ref="AB80:AB82"/>
    <mergeCell ref="AC80:AC82"/>
    <mergeCell ref="AC64:AC67"/>
    <mergeCell ref="D68:D77"/>
    <mergeCell ref="F68:F77"/>
    <mergeCell ref="K68:K77"/>
    <mergeCell ref="W68:W77"/>
    <mergeCell ref="X68:X77"/>
    <mergeCell ref="Y68:Y77"/>
    <mergeCell ref="Z68:Z77"/>
    <mergeCell ref="AA68:AA77"/>
    <mergeCell ref="AB68:AB77"/>
    <mergeCell ref="AC68:AC77"/>
    <mergeCell ref="AC57:AC60"/>
    <mergeCell ref="D61:D63"/>
    <mergeCell ref="F61:F63"/>
    <mergeCell ref="K61:K63"/>
    <mergeCell ref="W61:W63"/>
    <mergeCell ref="X61:X63"/>
    <mergeCell ref="Y61:Y63"/>
    <mergeCell ref="Z61:Z63"/>
    <mergeCell ref="AA61:AA63"/>
    <mergeCell ref="AB61:AB63"/>
    <mergeCell ref="AC61:AC63"/>
    <mergeCell ref="D57:D60"/>
    <mergeCell ref="F57:F60"/>
    <mergeCell ref="K57:K60"/>
    <mergeCell ref="W57:W60"/>
    <mergeCell ref="X57:X60"/>
    <mergeCell ref="Y57:Y60"/>
    <mergeCell ref="Z57:Z60"/>
    <mergeCell ref="AA57:AA60"/>
    <mergeCell ref="AB57:AB60"/>
    <mergeCell ref="AC48:AC51"/>
    <mergeCell ref="F52:F56"/>
    <mergeCell ref="K52:K56"/>
    <mergeCell ref="W52:W56"/>
    <mergeCell ref="X52:X56"/>
    <mergeCell ref="Y52:Y56"/>
    <mergeCell ref="Z52:Z56"/>
    <mergeCell ref="AA52:AA56"/>
    <mergeCell ref="AB52:AB56"/>
    <mergeCell ref="AC52:AC56"/>
    <mergeCell ref="AC169:AC170"/>
    <mergeCell ref="D171:D172"/>
    <mergeCell ref="F171:F172"/>
    <mergeCell ref="K171:K172"/>
    <mergeCell ref="W171:W172"/>
    <mergeCell ref="X171:X172"/>
    <mergeCell ref="Y171:Y172"/>
    <mergeCell ref="Z171:Z172"/>
    <mergeCell ref="AA171:AA172"/>
    <mergeCell ref="AB171:AB172"/>
    <mergeCell ref="AC171:AC172"/>
    <mergeCell ref="D169:D170"/>
    <mergeCell ref="F169:F170"/>
    <mergeCell ref="K169:K170"/>
    <mergeCell ref="W169:W170"/>
    <mergeCell ref="X169:X170"/>
    <mergeCell ref="Y169:Y170"/>
    <mergeCell ref="Z169:Z170"/>
    <mergeCell ref="AA169:AA170"/>
    <mergeCell ref="AB169:AB170"/>
    <mergeCell ref="D163:D167"/>
    <mergeCell ref="F157:F162"/>
    <mergeCell ref="X157:X159"/>
    <mergeCell ref="Y157:Y162"/>
    <mergeCell ref="Z157:Z162"/>
    <mergeCell ref="AA157:AA162"/>
    <mergeCell ref="AB157:AB162"/>
    <mergeCell ref="E163:E167"/>
    <mergeCell ref="F163:F167"/>
    <mergeCell ref="Y163:Y167"/>
    <mergeCell ref="Z163:Z167"/>
    <mergeCell ref="AA163:AA167"/>
    <mergeCell ref="AB163:AB167"/>
    <mergeCell ref="D145:D146"/>
    <mergeCell ref="E145:E146"/>
    <mergeCell ref="F145:F146"/>
    <mergeCell ref="Y145:Y146"/>
    <mergeCell ref="Z145:Z146"/>
    <mergeCell ref="AA145:AA146"/>
    <mergeCell ref="AB145:AB146"/>
    <mergeCell ref="AC145:AC146"/>
    <mergeCell ref="AC157:AC162"/>
    <mergeCell ref="D138:D140"/>
    <mergeCell ref="F138:F140"/>
    <mergeCell ref="K138:K140"/>
    <mergeCell ref="Y138:Y140"/>
    <mergeCell ref="Z138:Z140"/>
    <mergeCell ref="AA138:AA140"/>
    <mergeCell ref="AB138:AB140"/>
    <mergeCell ref="AC138:AC140"/>
    <mergeCell ref="D141:D144"/>
    <mergeCell ref="F141:F144"/>
    <mergeCell ref="K141:K144"/>
    <mergeCell ref="Y141:Y144"/>
    <mergeCell ref="Z141:Z144"/>
    <mergeCell ref="AA141:AA144"/>
    <mergeCell ref="AB141:AB144"/>
    <mergeCell ref="AC141:AC144"/>
    <mergeCell ref="D127:D129"/>
    <mergeCell ref="F127:F129"/>
    <mergeCell ref="K127:K129"/>
    <mergeCell ref="Y127:Y129"/>
    <mergeCell ref="Z127:Z129"/>
    <mergeCell ref="AA127:AA129"/>
    <mergeCell ref="AB127:AB129"/>
    <mergeCell ref="AC127:AC129"/>
    <mergeCell ref="D121:D125"/>
    <mergeCell ref="F121:F125"/>
    <mergeCell ref="K121:K125"/>
    <mergeCell ref="W121:W125"/>
    <mergeCell ref="X121:X125"/>
    <mergeCell ref="Y121:Y125"/>
    <mergeCell ref="Z121:Z125"/>
    <mergeCell ref="AA121:AA125"/>
    <mergeCell ref="AB121:AB125"/>
    <mergeCell ref="D114:D120"/>
    <mergeCell ref="F114:F120"/>
    <mergeCell ref="K114:K120"/>
    <mergeCell ref="W114:W120"/>
    <mergeCell ref="X114:X120"/>
    <mergeCell ref="Y114:Y120"/>
    <mergeCell ref="Z114:Z120"/>
    <mergeCell ref="AA114:AA120"/>
    <mergeCell ref="AB114:AB120"/>
    <mergeCell ref="D108:D113"/>
    <mergeCell ref="F108:F113"/>
    <mergeCell ref="K108:K113"/>
    <mergeCell ref="W108:W113"/>
    <mergeCell ref="X108:X113"/>
    <mergeCell ref="Y108:Y113"/>
    <mergeCell ref="Z108:Z113"/>
    <mergeCell ref="AA108:AA113"/>
    <mergeCell ref="AB108:AB113"/>
    <mergeCell ref="D102:D104"/>
    <mergeCell ref="F102:F104"/>
    <mergeCell ref="K102:K104"/>
    <mergeCell ref="W102:W104"/>
    <mergeCell ref="X102:X104"/>
    <mergeCell ref="Y102:Y104"/>
    <mergeCell ref="Z102:Z104"/>
    <mergeCell ref="AA102:AA104"/>
    <mergeCell ref="AB102:AB104"/>
    <mergeCell ref="AC102:AC104"/>
    <mergeCell ref="D95:D97"/>
    <mergeCell ref="F95:F97"/>
    <mergeCell ref="K95:K97"/>
    <mergeCell ref="W95:W97"/>
    <mergeCell ref="X95:X97"/>
    <mergeCell ref="Y95:Y97"/>
    <mergeCell ref="Z95:Z97"/>
    <mergeCell ref="AA95:AA97"/>
    <mergeCell ref="AB95:AB97"/>
    <mergeCell ref="AC95:AC97"/>
    <mergeCell ref="D98:D101"/>
    <mergeCell ref="F98:F101"/>
    <mergeCell ref="D78:D79"/>
    <mergeCell ref="F78:F79"/>
    <mergeCell ref="K78:K79"/>
    <mergeCell ref="W78:W79"/>
    <mergeCell ref="D64:D67"/>
    <mergeCell ref="F64:F67"/>
    <mergeCell ref="K64:K67"/>
    <mergeCell ref="W64:W67"/>
    <mergeCell ref="X64:X67"/>
    <mergeCell ref="Y64:Y67"/>
    <mergeCell ref="Z64:Z67"/>
    <mergeCell ref="AA64:AA67"/>
    <mergeCell ref="AB64:AB67"/>
    <mergeCell ref="F48:F51"/>
    <mergeCell ref="K48:K51"/>
    <mergeCell ref="W48:W51"/>
    <mergeCell ref="X48:X51"/>
    <mergeCell ref="Y48:Y51"/>
    <mergeCell ref="Z48:Z51"/>
    <mergeCell ref="AA48:AA51"/>
    <mergeCell ref="AB48:AB51"/>
    <mergeCell ref="D130:D133"/>
    <mergeCell ref="F130:F133"/>
    <mergeCell ref="K130:K133"/>
    <mergeCell ref="W130:W133"/>
    <mergeCell ref="X130:X133"/>
    <mergeCell ref="Y130:Y133"/>
    <mergeCell ref="Z130:Z133"/>
    <mergeCell ref="AA130:AA133"/>
    <mergeCell ref="AB130:AB133"/>
    <mergeCell ref="W105:W107"/>
    <mergeCell ref="X105:X107"/>
    <mergeCell ref="Y105:Y107"/>
    <mergeCell ref="Z105:Z107"/>
    <mergeCell ref="AA105:AA107"/>
    <mergeCell ref="AB105:AB107"/>
    <mergeCell ref="AC105:AC107"/>
    <mergeCell ref="AC130:AC133"/>
    <mergeCell ref="AC121:AC125"/>
    <mergeCell ref="F134:F137"/>
    <mergeCell ref="Y134:Y137"/>
    <mergeCell ref="Z134:Z137"/>
    <mergeCell ref="AA134:AA137"/>
    <mergeCell ref="AB134:AB137"/>
    <mergeCell ref="AC134:AC137"/>
    <mergeCell ref="AC108:AC113"/>
    <mergeCell ref="AC114:AC120"/>
    <mergeCell ref="D105:D107"/>
    <mergeCell ref="F105:F107"/>
    <mergeCell ref="K105:K107"/>
    <mergeCell ref="D83:D91"/>
    <mergeCell ref="F83:F91"/>
    <mergeCell ref="K83:K91"/>
    <mergeCell ref="W83:W91"/>
    <mergeCell ref="A1:AC1"/>
  </mergeCells>
  <dataValidations count="11">
    <dataValidation allowBlank="1" showInputMessage="1" showErrorMessage="1" prompt="Señalar la dimensión bajo la cual se mide el objetivo. Ej: eficiencia, eficacia, economía, calidad." sqref="G6:G8" xr:uid="{DB2B90DA-F067-45F7-9412-FDF14644909A}"/>
    <dataValidation allowBlank="1" showInputMessage="1" showErrorMessage="1" prompt="Se refiere a la expresión matemática del indicador. Determina la forma en que se relacionan las variables." sqref="J6:J8" xr:uid="{FAF0A1C9-786B-4BC4-AF8F-44E7FBF83AB0}"/>
    <dataValidation allowBlank="1" showInputMessage="1" showErrorMessage="1" prompt="Hace referencia a la determinación concreta de la unidad de medición en que se quiere expresar el resultado del indicador. Ej: porcentaje, becas otorgadas, etc." sqref="I6:I8" xr:uid="{46DA091F-9B2A-446F-B39F-A0907069A536}"/>
    <dataValidation allowBlank="1" showInputMessage="1" showErrorMessage="1" prompt="Hace referencia a la periodicidad en el tiempo con que se realiza la medición del indicador." sqref="H6:H8" xr:uid="{6D989184-4088-401F-B0AB-5C51D83708FA}"/>
    <dataValidation allowBlank="1" showInputMessage="1" showErrorMessage="1" prompt="Indicar si el indicador es estratégico o de gestión." sqref="F6:F8" xr:uid="{7893C016-AEFB-49E1-AD9C-8BA85FFFC2A3}"/>
    <dataValidation allowBlank="1" showInputMessage="1" showErrorMessage="1" prompt="Señalar el nivel de objetivos de la MIR con el que se relaciona el indicador.  Ej: Actividad, componente, propósito, fin." sqref="E6:E8" xr:uid="{D8EB975C-2053-4584-901D-64ED371ED206}"/>
    <dataValidation allowBlank="1" showInputMessage="1" showErrorMessage="1" prompt="La expresión que identifica al indicador y que manifiesta lo que se desea medir con él." sqref="D6:D8" xr:uid="{3C4B741D-51B6-4497-BEB3-1CED7850090B}"/>
    <dataValidation allowBlank="1" showInputMessage="1" showErrorMessage="1" prompt="Unidad responsable del programa." sqref="C6:C8" xr:uid="{F73ED7AF-E4F4-41B7-8DB4-5A7168A0B195}"/>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B6:B8" xr:uid="{B2F08003-6060-4896-A9E1-BC42E0EC6FF3}"/>
    <dataValidation allowBlank="1" showInputMessage="1" showErrorMessage="1" prompt="Valor absoluto y relativo que registre el gasto con relación a la meta anual." sqref="P5:T5 T6 T8 T15:T17" xr:uid="{2A17F7E5-6EC1-45DB-8A56-95949357FE88}"/>
    <dataValidation allowBlank="1" showInputMessage="1" showErrorMessage="1" prompt="Nivel cuantificable anual de las metas aprobadas y modificadas." sqref="K5:O5 N6 O6:O8" xr:uid="{A2EA5ED4-2CE5-4291-8FDE-2FAD92B0D7EA}"/>
  </dataValidations>
  <pageMargins left="0.23622047244094491" right="0.11811023622047245" top="0.23622047244094491" bottom="0" header="0.31496062992125984" footer="0.31496062992125984"/>
  <pageSetup scale="35" fitToHeight="14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PT_ESF_ECSF</vt:lpstr>
      <vt:lpstr>IR</vt:lpstr>
      <vt:lpstr>IR!Área_de_impresión</vt:lpstr>
      <vt:lpstr>IR!Títulos_a_imprimir</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IECG Presupuesto</cp:lastModifiedBy>
  <cp:lastPrinted>2022-10-12T21:57:03Z</cp:lastPrinted>
  <dcterms:created xsi:type="dcterms:W3CDTF">2014-01-27T16:27:43Z</dcterms:created>
  <dcterms:modified xsi:type="dcterms:W3CDTF">2022-10-12T21:57:15Z</dcterms:modified>
</cp:coreProperties>
</file>