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IR" sheetId="35" r:id="rId2"/>
  </sheets>
  <definedNames>
    <definedName name="_xlnm.Print_Area" localSheetId="1">IR!$A$1:$AC$164</definedName>
    <definedName name="_xlnm.Print_Titles" localSheetId="1">IR!$1:$2</definedName>
  </definedNames>
  <calcPr calcId="145621"/>
</workbook>
</file>

<file path=xl/calcChain.xml><?xml version="1.0" encoding="utf-8"?>
<calcChain xmlns="http://schemas.openxmlformats.org/spreadsheetml/2006/main">
  <c r="V159" i="35" l="1"/>
  <c r="U159" i="35"/>
  <c r="AC158" i="35"/>
  <c r="AB158" i="35"/>
  <c r="V158" i="35"/>
  <c r="U158" i="35"/>
  <c r="V157" i="35"/>
  <c r="U157" i="35"/>
  <c r="AC156" i="35"/>
  <c r="AB156" i="35"/>
  <c r="V156" i="35"/>
  <c r="U156" i="35"/>
  <c r="V155" i="35"/>
  <c r="U155" i="35"/>
  <c r="AC154" i="35"/>
  <c r="AB154" i="35"/>
  <c r="V154" i="35"/>
  <c r="U154" i="35"/>
  <c r="AC153" i="35"/>
  <c r="AB153" i="35"/>
  <c r="V153" i="35"/>
  <c r="U153" i="35"/>
  <c r="V152" i="35"/>
  <c r="U152" i="35"/>
  <c r="AC151" i="35"/>
  <c r="AB151" i="35"/>
  <c r="V151" i="35"/>
  <c r="U151" i="35"/>
  <c r="V150" i="35"/>
  <c r="U150" i="35"/>
  <c r="AC149" i="35"/>
  <c r="AB149" i="35"/>
  <c r="V149" i="35"/>
  <c r="U149" i="35"/>
  <c r="AC148" i="35"/>
  <c r="V148" i="35"/>
  <c r="U148" i="35"/>
  <c r="AC147" i="35"/>
  <c r="AB147" i="35"/>
  <c r="V147" i="35"/>
  <c r="AC146" i="35"/>
  <c r="AB146" i="35"/>
  <c r="V146" i="35"/>
  <c r="V145" i="35"/>
  <c r="V144" i="35"/>
  <c r="AC143" i="35"/>
  <c r="AB143" i="35"/>
  <c r="V143" i="35"/>
  <c r="AC142" i="35"/>
  <c r="AB142" i="35"/>
  <c r="V142" i="35"/>
  <c r="AC141" i="35"/>
  <c r="AB141" i="35"/>
  <c r="V141" i="35"/>
  <c r="AC140" i="35"/>
  <c r="AB140" i="35"/>
  <c r="V140" i="35"/>
  <c r="V139" i="35"/>
  <c r="V138" i="35"/>
  <c r="V137" i="35"/>
  <c r="AC136" i="35"/>
  <c r="V136" i="35"/>
  <c r="V135" i="35"/>
  <c r="V134" i="35"/>
  <c r="AC133" i="35"/>
  <c r="V133" i="35"/>
  <c r="V132" i="35"/>
  <c r="V131" i="35"/>
  <c r="V130" i="35"/>
  <c r="AC129" i="35"/>
  <c r="AB129" i="35"/>
  <c r="V129" i="35"/>
  <c r="V128" i="35"/>
  <c r="U128" i="35"/>
  <c r="V127" i="35"/>
  <c r="U127" i="35"/>
  <c r="V126" i="35"/>
  <c r="U126" i="35"/>
  <c r="AC125" i="35"/>
  <c r="AB125" i="35"/>
  <c r="V125" i="35"/>
  <c r="U125" i="35"/>
  <c r="AC124" i="35"/>
  <c r="V124" i="35"/>
  <c r="V123" i="35"/>
  <c r="U123" i="35"/>
  <c r="V122" i="35"/>
  <c r="U122" i="35"/>
  <c r="V121" i="35"/>
  <c r="U121" i="35"/>
  <c r="V120" i="35"/>
  <c r="U120" i="35"/>
  <c r="AC119" i="35"/>
  <c r="AB119" i="35"/>
  <c r="V119" i="35"/>
  <c r="U119" i="35"/>
  <c r="V118" i="35"/>
  <c r="U118" i="35"/>
  <c r="V117" i="35"/>
  <c r="U117" i="35"/>
  <c r="V116" i="35"/>
  <c r="U116" i="35"/>
  <c r="V115" i="35"/>
  <c r="U115" i="35"/>
  <c r="V114" i="35"/>
  <c r="U114" i="35"/>
  <c r="AC113" i="35"/>
  <c r="AB113" i="35"/>
  <c r="V113" i="35"/>
  <c r="U113" i="35"/>
  <c r="V112" i="35"/>
  <c r="U112" i="35"/>
  <c r="V111" i="35"/>
  <c r="U111" i="35"/>
  <c r="V110" i="35"/>
  <c r="U110" i="35"/>
  <c r="V109" i="35"/>
  <c r="U109" i="35"/>
  <c r="V108" i="35"/>
  <c r="U108" i="35"/>
  <c r="AC107" i="35"/>
  <c r="AB107" i="35"/>
  <c r="V107" i="35"/>
  <c r="U107" i="35"/>
  <c r="V106" i="35"/>
  <c r="U106" i="35"/>
  <c r="V105" i="35"/>
  <c r="U105" i="35"/>
  <c r="AC104" i="35"/>
  <c r="AB104" i="35"/>
  <c r="V104" i="35"/>
  <c r="U104" i="35"/>
  <c r="V103" i="35"/>
  <c r="U103" i="35"/>
  <c r="V102" i="35"/>
  <c r="U102" i="35"/>
  <c r="AC101" i="35"/>
  <c r="AB101" i="35"/>
  <c r="V101" i="35"/>
  <c r="U101" i="35"/>
  <c r="V100" i="35"/>
  <c r="U100" i="35"/>
  <c r="V99" i="35"/>
  <c r="U99" i="35"/>
  <c r="AC98" i="35"/>
  <c r="AB98" i="35"/>
  <c r="V98" i="35"/>
  <c r="U98" i="35"/>
  <c r="V97" i="35"/>
  <c r="U97" i="35"/>
  <c r="V96" i="35"/>
  <c r="U96" i="35"/>
  <c r="AC95" i="35"/>
  <c r="AB95" i="35"/>
  <c r="V95" i="35"/>
  <c r="U95" i="35"/>
  <c r="V94" i="35"/>
  <c r="U94" i="35"/>
  <c r="V93" i="35"/>
  <c r="U93" i="35"/>
  <c r="AC92" i="35"/>
  <c r="AB92" i="35"/>
  <c r="V92" i="35"/>
  <c r="U92" i="35"/>
  <c r="V91" i="35"/>
  <c r="U91" i="35"/>
  <c r="V90" i="35"/>
  <c r="U90" i="35"/>
  <c r="V89" i="35"/>
  <c r="U89" i="35"/>
  <c r="V88" i="35"/>
  <c r="U88" i="35"/>
  <c r="V87" i="35"/>
  <c r="U87" i="35"/>
  <c r="V86" i="35"/>
  <c r="U86" i="35"/>
  <c r="V85" i="35"/>
  <c r="U85" i="35"/>
  <c r="V84" i="35"/>
  <c r="U84" i="35"/>
  <c r="AC83" i="35"/>
  <c r="AB83" i="35"/>
  <c r="V83" i="35"/>
  <c r="U83" i="35"/>
  <c r="V82" i="35"/>
  <c r="U82" i="35"/>
  <c r="V81" i="35"/>
  <c r="U81" i="35"/>
  <c r="AC80" i="35"/>
  <c r="AB80" i="35"/>
  <c r="V80" i="35"/>
  <c r="U80" i="35"/>
  <c r="V79" i="35"/>
  <c r="U79" i="35"/>
  <c r="V78" i="35"/>
  <c r="U78" i="35"/>
  <c r="V77" i="35"/>
  <c r="U77" i="35"/>
  <c r="V76" i="35"/>
  <c r="U76" i="35"/>
  <c r="V75" i="35"/>
  <c r="U75" i="35"/>
  <c r="V74" i="35"/>
  <c r="U74" i="35"/>
  <c r="V73" i="35"/>
  <c r="U73" i="35"/>
  <c r="V72" i="35"/>
  <c r="U72" i="35"/>
  <c r="V71" i="35"/>
  <c r="U71" i="35"/>
  <c r="V70" i="35"/>
  <c r="U70" i="35"/>
  <c r="V69" i="35"/>
  <c r="U69" i="35"/>
  <c r="AC68" i="35"/>
  <c r="AB68" i="35"/>
  <c r="V68" i="35"/>
  <c r="U68" i="35"/>
  <c r="V67" i="35"/>
  <c r="U67" i="35"/>
  <c r="V65" i="35"/>
  <c r="U65" i="35"/>
  <c r="AC64" i="35"/>
  <c r="AB64" i="35"/>
  <c r="V64" i="35"/>
  <c r="U64" i="35"/>
  <c r="V63" i="35"/>
  <c r="U63" i="35"/>
  <c r="V62" i="35"/>
  <c r="U62" i="35"/>
  <c r="AC61" i="35"/>
  <c r="AB61" i="35"/>
  <c r="V61" i="35"/>
  <c r="U61" i="35"/>
  <c r="V60" i="35"/>
  <c r="U60" i="35"/>
  <c r="V59" i="35"/>
  <c r="U59" i="35"/>
  <c r="V58" i="35"/>
  <c r="U58" i="35"/>
  <c r="AC57" i="35"/>
  <c r="AB57" i="35"/>
  <c r="V57" i="35"/>
  <c r="U57" i="35"/>
  <c r="V56" i="35"/>
  <c r="U56" i="35"/>
  <c r="V55" i="35"/>
  <c r="U55" i="35"/>
  <c r="V54" i="35"/>
  <c r="U54" i="35"/>
  <c r="V53" i="35"/>
  <c r="U53" i="35"/>
  <c r="AC52" i="35"/>
  <c r="AB52" i="35"/>
  <c r="V52" i="35"/>
  <c r="U52" i="35"/>
  <c r="V51" i="35"/>
  <c r="U51" i="35"/>
  <c r="V50" i="35"/>
  <c r="U50" i="35"/>
  <c r="V49" i="35"/>
  <c r="U49" i="35"/>
  <c r="AC48" i="35"/>
  <c r="AB48" i="35"/>
  <c r="V48" i="35"/>
  <c r="U48" i="35"/>
  <c r="V47" i="35"/>
  <c r="U47" i="35"/>
  <c r="V46" i="35"/>
  <c r="U46" i="35"/>
  <c r="V45" i="35"/>
  <c r="U45" i="35"/>
  <c r="V44" i="35"/>
  <c r="U44" i="35"/>
  <c r="V43" i="35"/>
  <c r="U43" i="35"/>
  <c r="V42" i="35"/>
  <c r="U42" i="35"/>
  <c r="V41" i="35"/>
  <c r="U41" i="35"/>
  <c r="V40" i="35"/>
  <c r="U40" i="35"/>
  <c r="V39" i="35"/>
  <c r="U39" i="35"/>
  <c r="V38" i="35"/>
  <c r="U38" i="35"/>
  <c r="V37" i="35"/>
  <c r="U37" i="35"/>
  <c r="V36" i="35"/>
  <c r="U36" i="35"/>
  <c r="V35" i="35"/>
  <c r="U35" i="35"/>
  <c r="V34" i="35"/>
  <c r="U34" i="35"/>
  <c r="V33" i="35"/>
  <c r="U33" i="35"/>
  <c r="V32" i="35"/>
  <c r="U32" i="35"/>
  <c r="V31" i="35"/>
  <c r="U31" i="35"/>
  <c r="V30" i="35"/>
  <c r="U30" i="35"/>
  <c r="T29" i="35"/>
  <c r="V29" i="35" s="1"/>
  <c r="S29" i="35"/>
  <c r="R29" i="35"/>
  <c r="V28" i="35"/>
  <c r="U28" i="35"/>
  <c r="S28" i="35"/>
  <c r="R28" i="35"/>
  <c r="V27" i="35"/>
  <c r="U27" i="35"/>
  <c r="S27" i="35"/>
  <c r="R27" i="35"/>
  <c r="V26" i="35"/>
  <c r="U26" i="35"/>
  <c r="S26" i="35"/>
  <c r="R26" i="35"/>
  <c r="V25" i="35"/>
  <c r="U25" i="35"/>
  <c r="S25" i="35"/>
  <c r="R25" i="35"/>
  <c r="V24" i="35"/>
  <c r="U24" i="35"/>
  <c r="T24" i="35"/>
  <c r="S24" i="35"/>
  <c r="R24" i="35"/>
  <c r="V23" i="35"/>
  <c r="S23" i="35"/>
  <c r="R23" i="35"/>
  <c r="U23" i="35" s="1"/>
  <c r="V22" i="35"/>
  <c r="S22" i="35"/>
  <c r="R22" i="35"/>
  <c r="U22" i="35" s="1"/>
  <c r="V21" i="35"/>
  <c r="S21" i="35"/>
  <c r="R21" i="35"/>
  <c r="U21" i="35" s="1"/>
  <c r="V20" i="35"/>
  <c r="S20" i="35"/>
  <c r="R20" i="35"/>
  <c r="U20" i="35" s="1"/>
  <c r="V19" i="35"/>
  <c r="S19" i="35"/>
  <c r="R19" i="35"/>
  <c r="U19" i="35" s="1"/>
  <c r="V18" i="35"/>
  <c r="T18" i="35"/>
  <c r="U18" i="35" s="1"/>
  <c r="S18" i="35"/>
  <c r="R18" i="35"/>
  <c r="S17" i="35"/>
  <c r="V17" i="35" s="1"/>
  <c r="R17" i="35"/>
  <c r="U17" i="35" s="1"/>
  <c r="S16" i="35"/>
  <c r="V16" i="35" s="1"/>
  <c r="R16" i="35"/>
  <c r="U16" i="35" s="1"/>
  <c r="S15" i="35"/>
  <c r="V15" i="35" s="1"/>
  <c r="R15" i="35"/>
  <c r="U15" i="35" s="1"/>
  <c r="S14" i="35"/>
  <c r="V14" i="35" s="1"/>
  <c r="R14" i="35"/>
  <c r="U14" i="35" s="1"/>
  <c r="S13" i="35"/>
  <c r="V13" i="35" s="1"/>
  <c r="R13" i="35"/>
  <c r="U13" i="35" s="1"/>
  <c r="T12" i="35"/>
  <c r="V12" i="35" s="1"/>
  <c r="S12" i="35"/>
  <c r="R12" i="35"/>
  <c r="U11" i="35"/>
  <c r="S11" i="35"/>
  <c r="V11" i="35" s="1"/>
  <c r="R11" i="35"/>
  <c r="U10" i="35"/>
  <c r="S10" i="35"/>
  <c r="V10" i="35" s="1"/>
  <c r="R10" i="35"/>
  <c r="T9" i="35"/>
  <c r="V9" i="35" s="1"/>
  <c r="S9" i="35"/>
  <c r="R9" i="35"/>
  <c r="V8" i="35"/>
  <c r="U8" i="35"/>
  <c r="S8" i="35"/>
  <c r="R8" i="35"/>
  <c r="V7" i="35"/>
  <c r="U7" i="35"/>
  <c r="S7" i="35"/>
  <c r="R7" i="35"/>
  <c r="V6" i="35"/>
  <c r="U6" i="35"/>
  <c r="S6" i="35"/>
  <c r="R6" i="35"/>
  <c r="V5" i="35"/>
  <c r="U5" i="35"/>
  <c r="S5" i="35"/>
  <c r="R5" i="35"/>
  <c r="AC4" i="35"/>
  <c r="AB4" i="35"/>
  <c r="AA4" i="35"/>
  <c r="Z4" i="35"/>
  <c r="Y4" i="35"/>
  <c r="V4" i="35"/>
  <c r="S4" i="35"/>
  <c r="R4" i="35"/>
  <c r="U4" i="35" s="1"/>
  <c r="Y3" i="35"/>
  <c r="S3" i="35"/>
  <c r="V3" i="35" s="1"/>
  <c r="R3" i="35"/>
  <c r="U3" i="35" s="1"/>
  <c r="U9" i="35" l="1"/>
  <c r="U12" i="35"/>
  <c r="U29" i="35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<sst xmlns="http://schemas.openxmlformats.org/spreadsheetml/2006/main" count="3122" uniqueCount="697">
  <si>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</si>
  <si>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</si>
  <si>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</si>
  <si>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</si>
  <si>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</si>
  <si>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</si>
  <si>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</si>
  <si>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</si>
  <si>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</si>
  <si>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</si>
  <si>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</si>
  <si>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</si>
  <si>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</si>
  <si>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</si>
  <si>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</si>
  <si>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</si>
  <si>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</si>
  <si>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</si>
  <si>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</si>
  <si>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</si>
  <si>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</si>
  <si>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</si>
  <si>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</si>
  <si>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</si>
  <si>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</si>
  <si>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</si>
  <si>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</si>
  <si>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</si>
  <si>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</si>
  <si>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</si>
  <si>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</si>
  <si>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</si>
  <si>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</si>
  <si>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</si>
  <si>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</si>
  <si>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</si>
  <si>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</si>
  <si>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</si>
  <si>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</si>
  <si>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</si>
  <si>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</si>
  <si>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</si>
  <si>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</si>
  <si>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</si>
  <si>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</si>
  <si>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</si>
  <si>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</si>
  <si>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</si>
  <si>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</si>
  <si>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</si>
  <si>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</si>
  <si>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</si>
  <si>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</si>
  <si>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</si>
  <si>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</si>
  <si>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</si>
  <si>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</si>
  <si>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</si>
  <si>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</si>
  <si>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</si>
  <si>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</si>
  <si>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</si>
  <si>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</si>
  <si>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</si>
  <si>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</si>
  <si>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</si>
  <si>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</si>
  <si>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</si>
  <si>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</si>
  <si>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</si>
  <si>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</si>
  <si>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</si>
  <si>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</si>
  <si>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PP</t>
  </si>
  <si>
    <t>Frecuencia de Medición</t>
  </si>
  <si>
    <t>Número</t>
  </si>
  <si>
    <t>Curso realizado</t>
  </si>
  <si>
    <t>Cursos y talleres realizados</t>
  </si>
  <si>
    <t>Actividades realizadas</t>
  </si>
  <si>
    <t>Presentaciones realizadas</t>
  </si>
  <si>
    <t>Exposiciones temporales en los museos realizadas</t>
  </si>
  <si>
    <t>Talleres impartidos</t>
  </si>
  <si>
    <t>Exposiciones temporales realizadas</t>
  </si>
  <si>
    <t>Contratos realizados</t>
  </si>
  <si>
    <t>Concursos realizados</t>
  </si>
  <si>
    <t>Curso o Taller realizado</t>
  </si>
  <si>
    <t>Campañas de difusión logradas</t>
  </si>
  <si>
    <t>Intervenciones realizadas</t>
  </si>
  <si>
    <t>Alumnos capacitados</t>
  </si>
  <si>
    <t>Porcentaje de actividades culturales dirigidas a migrantes guanajuatenses en EE.UU.</t>
  </si>
  <si>
    <t>Porcentaje de libros vendidos de labor editorial</t>
  </si>
  <si>
    <t>Porcentaje de actividades de fomento a la lectura realizadas</t>
  </si>
  <si>
    <t>Porcentaje de creadores de arte, cultura popular y artistas urbanos apoyados</t>
  </si>
  <si>
    <t>Promedio de asistentes beneficiados con los programas de difusión artística (cultura en movimiento).</t>
  </si>
  <si>
    <t>Porcentaje de intervenciones a inmuebles catalogados</t>
  </si>
  <si>
    <t>Porcentaje de sitios arqueológicos intervenidos</t>
  </si>
  <si>
    <t>Porcentaje de espacios culturales intervenidos</t>
  </si>
  <si>
    <t>Equipos de apoyo de Gobierno del Estado coordinados para las actividades operativas y de logística encaminadas a la realización del festival</t>
  </si>
  <si>
    <t>Proyectos artísticos de Guanajuato seleccionados en la programación oficial del FIC</t>
  </si>
  <si>
    <t>Equipos de apoyo coordinados</t>
  </si>
  <si>
    <t>Proyectos artísticos seleccionados</t>
  </si>
  <si>
    <t>Exposiciones permanentes realizadas</t>
  </si>
  <si>
    <t>Pagos de Nómina Realizados</t>
  </si>
  <si>
    <t>transportes realizados</t>
  </si>
  <si>
    <t>Solicitudes atendidas</t>
  </si>
  <si>
    <t>Tasa de prevalencia delictiva por cada cien mil habitantes de 18 años y más</t>
  </si>
  <si>
    <t>Convenios en materia Jurídica realizados</t>
  </si>
  <si>
    <t>Actividades de difusión artística realizadas</t>
  </si>
  <si>
    <t>Espectáculos Culturales y artísticos convenidos</t>
  </si>
  <si>
    <t>A/B</t>
  </si>
  <si>
    <t>Asistencias realizadas</t>
  </si>
  <si>
    <t>Contratos por arrendamiento del Teatro Cervantes, Juarez y Teatro de la Ciudad de Purísima.</t>
  </si>
  <si>
    <t>Mantenimiento realizado</t>
  </si>
  <si>
    <t>Estadísticas elaboradas.</t>
  </si>
  <si>
    <t>Presentaciones de actividades culturales, especialmente para niños, cuentacuentos, títeres, teatro infantil, entre otros</t>
  </si>
  <si>
    <t>Talleres para niños y jóvenes de: dibujo, pintura, madonnari, cartonería, mascaras, entre otros.</t>
  </si>
  <si>
    <t>Eventos culturales realizados de: conferencias, presentaciones de libros, audiovisuales, visitas guiadas, otros.</t>
  </si>
  <si>
    <t>Eventos culturales realizados</t>
  </si>
  <si>
    <t>Ferias de libros en las que se participa</t>
  </si>
  <si>
    <t>Vinculación de los escritores guanajuatenses, resultantes de los programas de formación con el mercado editorial</t>
  </si>
  <si>
    <t>Libros publicados por autores, producto de programas de formación</t>
  </si>
  <si>
    <t>Publicación de catálogos de exposiciones temporales realizadas en los museos del IECG</t>
  </si>
  <si>
    <t>Catálogos impresos</t>
  </si>
  <si>
    <t>Cursos y talleres realizados.</t>
  </si>
  <si>
    <t>Bibliotecas atendidas.</t>
  </si>
  <si>
    <t>Programas realizados.</t>
  </si>
  <si>
    <t>Plataforma digital de difusión cultural de materiales referentes al arte y cultura del estado de Guanajuato para alumnos y maestros de nivel básico</t>
  </si>
  <si>
    <t>Tasa de variación de actividades artísticas y culturales con enfoque intercultural e incluyente, realizadas para el disfrute de la población guanajuatense.</t>
  </si>
  <si>
    <t>(A/B-1)*100</t>
  </si>
  <si>
    <t>A/B*100</t>
  </si>
  <si>
    <t>Campañas de difusión  institucional realizadas</t>
  </si>
  <si>
    <t>0.0001</t>
  </si>
  <si>
    <t>18</t>
  </si>
  <si>
    <t>Revisiones realizadas.</t>
  </si>
  <si>
    <t>4</t>
  </si>
  <si>
    <t>Auditorías Realizadas.</t>
  </si>
  <si>
    <t>3</t>
  </si>
  <si>
    <t>Verificaciones realizadas.</t>
  </si>
  <si>
    <t>1</t>
  </si>
  <si>
    <t>Capacitación en pedagogía de las artes, técnicas artísticas y fomento a la lectura, dirigida a docentes.</t>
  </si>
  <si>
    <t>Programa de capacitación realizado.</t>
  </si>
  <si>
    <t>Actividades  de manera presencial y virtual realizadas</t>
  </si>
  <si>
    <t>70</t>
  </si>
  <si>
    <t>Personas capacitadas</t>
  </si>
  <si>
    <t>Conciertos realizados</t>
  </si>
  <si>
    <t>Tasa de variación anual de esquemas de formación, investigación, experimentación, desarrollo artístico y cultural.</t>
  </si>
  <si>
    <t>Audiciones realizadas</t>
  </si>
  <si>
    <t>Diplomado para la difusión del patrimonio de la entidad.</t>
  </si>
  <si>
    <t>Diplomado realizado</t>
  </si>
  <si>
    <t>Rehabilitación realizada</t>
  </si>
  <si>
    <t>Acciones de preservación de la zona Arqueológica Cañada de la Virgen en San Miguel de Allende.</t>
  </si>
  <si>
    <t>Personas atendidas  de manera presencial y virtual</t>
  </si>
  <si>
    <t>Acciones de preservación de la zona Arqueológica El Cóporo, en Ocampo.</t>
  </si>
  <si>
    <t>Personas atendidas de manera presencial y virtual</t>
  </si>
  <si>
    <t>intervenciones realizadas</t>
  </si>
  <si>
    <t>Porcentaje de asistentes virtuales a talleres de educación artística no formal, actividades de difusión artística y exposiciones en coordinación con las Casas de Cultura.</t>
  </si>
  <si>
    <t>Presentaciones escénicas culturales en los teatros del Instituto Estatal de la Cultura</t>
  </si>
  <si>
    <t>Actividades editoriales realizadas</t>
  </si>
  <si>
    <t>Producción de libros sobre el patrimonio cultural, artístico y creativo de Guanajuato</t>
  </si>
  <si>
    <t>Eventos realizados</t>
  </si>
  <si>
    <t>Exposiciones realizadas</t>
  </si>
  <si>
    <t>Programa presupuestario</t>
  </si>
  <si>
    <t>Resumen Narrativo</t>
  </si>
  <si>
    <t xml:space="preserve">Eje o línea estratégica
</t>
  </si>
  <si>
    <t>Objetivo</t>
  </si>
  <si>
    <t>Estrategia</t>
  </si>
  <si>
    <t>Acciones</t>
  </si>
  <si>
    <t xml:space="preserve">F
</t>
  </si>
  <si>
    <t xml:space="preserve">FN
</t>
  </si>
  <si>
    <t xml:space="preserve">SF
</t>
  </si>
  <si>
    <t>UR/URD</t>
  </si>
  <si>
    <t>Nombre del Indicador</t>
  </si>
  <si>
    <t>Fórmula de cálculo</t>
  </si>
  <si>
    <t xml:space="preserve">Tipo de Fórmula
</t>
  </si>
  <si>
    <t xml:space="preserve">Dimensión
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</si>
  <si>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</si>
  <si>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</si>
  <si>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</si>
  <si>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</si>
  <si>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</si>
  <si>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</si>
  <si>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</si>
  <si>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</si>
  <si>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</si>
  <si>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</si>
  <si>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</si>
  <si>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</si>
  <si>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</si>
  <si>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E003 - Actividades artísticas y culturales</t>
  </si>
  <si>
    <t>Fin</t>
  </si>
  <si>
    <t>Educación de Calidad</t>
  </si>
  <si>
    <t>Participación de la población an actividades artísticas y culturales</t>
  </si>
  <si>
    <t>02</t>
  </si>
  <si>
    <t>04</t>
  </si>
  <si>
    <t>E003</t>
  </si>
  <si>
    <t>Tasa</t>
  </si>
  <si>
    <t>Eficacia</t>
  </si>
  <si>
    <t>Anual</t>
  </si>
  <si>
    <t>n/a</t>
  </si>
  <si>
    <t>Encuesta Nacional de Victimización y Percepción sobre Seguridad Pública</t>
  </si>
  <si>
    <t>Se cuenta con la voluntad política y el conocimiento de que este tipo de programas van directamente relacionados con la mejora de la calidad de vida y bienestar de la población.</t>
  </si>
  <si>
    <t>Propósito</t>
  </si>
  <si>
    <t>La participación de la población en actividades artísticas y culturales es incrementada</t>
  </si>
  <si>
    <t>Tasa de variación</t>
  </si>
  <si>
    <t>Anexo Estadístico y metas sectoriales</t>
  </si>
  <si>
    <t>La oferta de servicios culturales cubre la demanda.</t>
  </si>
  <si>
    <t>Informes de actividades al Consejo Directivo del IEC.</t>
  </si>
  <si>
    <t>La población objetivo se acerca a las instituciones para acceder a la oferta cultural.</t>
  </si>
  <si>
    <t xml:space="preserve">Porcentaje </t>
  </si>
  <si>
    <t>Eficiencia</t>
  </si>
  <si>
    <t>Observación directa reportada por cada una de las áreas sobre el número de asistentes a los diversos programas del IEC</t>
  </si>
  <si>
    <t>Componentes</t>
  </si>
  <si>
    <t>Incrementar la participación de la población en las actividades de fomento a la lectura.</t>
  </si>
  <si>
    <t>Reportes de actividades y asistentes</t>
  </si>
  <si>
    <t xml:space="preserve">Actividades y eventos realizados de arraigo y fortalecimiento a las tradiciones y arte popular </t>
  </si>
  <si>
    <t>Reporte mensual de visitantes y actividades culturales</t>
  </si>
  <si>
    <t>La ciudadanía se interesa en asistir a las actividades y eventos que fortalecen su identidad a través del rescate de tradiciones y arte popular.</t>
  </si>
  <si>
    <t>Promedio</t>
  </si>
  <si>
    <t>Reporte mensual de asistentes por evento en municipios</t>
  </si>
  <si>
    <t>La población de los municipios de Guanajuato se interesa en los espectáculos culturales.</t>
  </si>
  <si>
    <t>Infraestructura artística, cultural y arqueológica fortalecida</t>
  </si>
  <si>
    <t>Se fortalece la infraestructura cultural con intervenciones a bienes históricos  y artísticos</t>
  </si>
  <si>
    <t>Estimaciones (Documentación comprobatoria de la obra realizada)</t>
  </si>
  <si>
    <t>La población se interesa por los programas artísticos y culturales y asiste a los recintos que los ofertan</t>
  </si>
  <si>
    <t>Promover el conocimiento y valoración del patrimonio cultural del estado</t>
  </si>
  <si>
    <t>Reporte trimestral de Arqueológicos / IEC</t>
  </si>
  <si>
    <t>Fortalecimiento y modernización de casas de cultura y bibliotecas públicas.</t>
  </si>
  <si>
    <t>Actas de entrega-recepción</t>
  </si>
  <si>
    <t>Se fortalece la infraestructura cultural con la rehabilitación de Zonas Arqueológicas del Estado de Guanajuato</t>
  </si>
  <si>
    <t>Libros publicados y difundidos (Labor editorial)</t>
  </si>
  <si>
    <t>Promover a los autores guanajuatenses con la difusión de su obra y fomentar la lectura</t>
  </si>
  <si>
    <t>Informe de actividades / IEC</t>
  </si>
  <si>
    <t>La población se interesa por la labor editorial local.</t>
  </si>
  <si>
    <t>Programas culturales orientados a los migrantes y sus familias ejecutados.</t>
  </si>
  <si>
    <t>Los migrantes se interesan por la cultura de su lugar de origen y participan en los programas culturales.</t>
  </si>
  <si>
    <t>E012</t>
  </si>
  <si>
    <t>La población acude y hace uso de la red de bibliotecas del Estado</t>
  </si>
  <si>
    <t xml:space="preserve">Talentos artísticos formados y promovidos </t>
  </si>
  <si>
    <t>Fortalecer la creatividad de los creadores artistas y artesanos</t>
  </si>
  <si>
    <t>Relación de creadores, artistas y artesanos de cultura popular apoyados/relación de artistas urbanos apoyados / IEC</t>
  </si>
  <si>
    <t>Entre la población existe talento artísitco</t>
  </si>
  <si>
    <t>Fortalecer las competencias artísticas, culturales e interculturales con enfoque en la paz de la comunidad educativa</t>
  </si>
  <si>
    <t>La población se interesa por su formación artística y la cultiva</t>
  </si>
  <si>
    <t>Talleres de educación artística no formal, exposiciones y actividades de promoción cultural en coordinación con casas de cultura realizadas.</t>
  </si>
  <si>
    <t>Incremento en la participación y asistencia a las actividades de educación artística no formal, exposiciones y actividades de promoción cultural ofertadas en las casas de cultura.</t>
  </si>
  <si>
    <t>trimestral</t>
  </si>
  <si>
    <t>La población asiste a las exposiciones y actividades que se realiza en las casas de cultura.</t>
  </si>
  <si>
    <t>La población se interesa y participa en los talleres promovidos por las casa de cultura.</t>
  </si>
  <si>
    <t>Componentes-Entregables</t>
  </si>
  <si>
    <t>Mensual</t>
  </si>
  <si>
    <t>Reporte de avance de metas</t>
  </si>
  <si>
    <t>Se cuenta con el interés de las autoridades educativas para la realización de las actividades.</t>
  </si>
  <si>
    <t>A=Actividades de difusión artística realizadas</t>
  </si>
  <si>
    <t>Se presentan condiciones sociales y climáticas favorables para llevar a cabo el Festival</t>
  </si>
  <si>
    <t>Contribución a que la población tenga acceso equitativo a procesos formativos de calidad, con pertinencia e integralidad, como base del desarrollo de la persona en libertad mediante el incremento de la participación de la población en actividades artísticas y culturales</t>
  </si>
  <si>
    <t>Se reciben visitantes locales, nacionales y extranjeros interesados en el patrimonio cultural arqueológico.</t>
  </si>
  <si>
    <t>La población en general se interesa por conocer las obras de autores guanajuatenses</t>
  </si>
  <si>
    <t>La población objetivo se acerca a las bibliotecas para acceder a la oferta cultural.</t>
  </si>
  <si>
    <t>La población objetivo se acerca a las organizaciones de guanajuatenses en Estados Unidos para acceder a la oferta cultural.</t>
  </si>
  <si>
    <t>Permanencia de las técnicas artesanales mediante su transmisión a las nuevas generaciones mediante la promoción en espacios y encuentros de arte popular.</t>
  </si>
  <si>
    <t>Aumento en la participación de alumnos y maestros instructores interesados en el proceso pedagógico de Bandas Tradicionales, Bandas Sinfónicas y Orquestas Sinfónicas infantiles y juveniles.</t>
  </si>
  <si>
    <t>Actividades-Entregables</t>
  </si>
  <si>
    <t>Dirigir y coordinar los programas y las acciones encaminadas a la creación de bienes y servicios culturales de beneficio público, siempre con la intención de crear valor para el ciudadano guanajuatense y con apego a las prioridades plasmadas en la planificación estatal.</t>
  </si>
  <si>
    <t>G2001 Dirección Estratégica</t>
  </si>
  <si>
    <t>Cuenta Pública / Información Programática: Procesos y Proyectos de Inversión</t>
  </si>
  <si>
    <t>Responsables Administrativos de los organismos. La Dirección General de Presupuesto de la SFIA integra el informe para su publicación en la Cuenta Pública</t>
  </si>
  <si>
    <t>Operación del Órgano de Control Interno</t>
  </si>
  <si>
    <t>G1312 Órgano de Control Interno</t>
  </si>
  <si>
    <t>01</t>
  </si>
  <si>
    <t>03</t>
  </si>
  <si>
    <t>M000</t>
  </si>
  <si>
    <t xml:space="preserve"> cuenta con el interés de las autoridades educativas para la realización de las actividades.</t>
  </si>
  <si>
    <t>Supervisiones de actos de entrega-recepción de los niveles 1 al 11 de conformidad con el Reglamento de Entrega – Recepción para la Administración Pública Estatal</t>
  </si>
  <si>
    <t>Análisis de la información financiera y presupuestal de la entidad</t>
  </si>
  <si>
    <t>Auditorías de cumplimiento en materia de control interno, operativa, contrataciones y cumplimiento de contratos de la dependencia o entidad</t>
  </si>
  <si>
    <t>Verificaciones físicas y documentales a las dependencias, entidades y unidades de apoyo de la administración pública estatal.</t>
  </si>
  <si>
    <t>Administrar los recursos de la Institución con apoyos a las áreas operativas del IEC, llevando a cabo los estados financieros, pagos de nómina, transporte y compras de bienes y materiales.</t>
  </si>
  <si>
    <t>G1001 Administración de los recursos humanos, materiales financieros y de servicios</t>
  </si>
  <si>
    <t>8</t>
  </si>
  <si>
    <t>24</t>
  </si>
  <si>
    <t>1200</t>
  </si>
  <si>
    <t>Realización de talleres de educación artística no formal, actividades de promoción cultural y exposiciones en coordinación con las casas de cultura municipales.</t>
  </si>
  <si>
    <t>P0424 Apoyos a Casas de la Cultura ( Talleres y actividades de promoción cultural )</t>
  </si>
  <si>
    <t>11000301</t>
  </si>
  <si>
    <t>10</t>
  </si>
  <si>
    <t>12</t>
  </si>
  <si>
    <t>Realización de actividades culturales dirigidos a los migrantes guanajuatenses que radican en Estados Unidos.</t>
  </si>
  <si>
    <t>P0425 Programa Cultural de Atención a Migrantes</t>
  </si>
  <si>
    <t>Realización de actividades de fomento a la lectura.</t>
  </si>
  <si>
    <t>P0432 Coordinación del programa  "Lectura en Movimiento".</t>
  </si>
  <si>
    <t>Oferta de los servicios de la red estatal de bibliotecas públicas.</t>
  </si>
  <si>
    <t>P0436 Coordinación de la Red Estatal de Bibliotecas Públicas</t>
  </si>
  <si>
    <t>Reportes de usuarios, actividades y asistentes</t>
  </si>
  <si>
    <t>Realización de actividades culturales dirigidas a la población docente y estudiantil, a través de la vinculación con las autoridades educativas.</t>
  </si>
  <si>
    <t>P0437 Vinculación con el Sector Educativo</t>
  </si>
  <si>
    <t>Fortalecimiento, promoción y difusión de la formación artística especializada.</t>
  </si>
  <si>
    <t>P0426 Coordinación Académica de formación artística no formal</t>
  </si>
  <si>
    <t>11000401</t>
  </si>
  <si>
    <t>Programa Anual de Trabajo 2017 (PAT)</t>
  </si>
  <si>
    <t>Aumento de alumnos interesados en cursos de promoción cultural y en museografía.</t>
  </si>
  <si>
    <t>Fortalecimiento y promoción de las culturas populares del estado de Guanajuato.</t>
  </si>
  <si>
    <t>P0427 Coordinación de Culturas Populares</t>
  </si>
  <si>
    <t>Relación de creadores, artistas y artesanos de cultura popular apoyados</t>
  </si>
  <si>
    <t>Suficiencia de editores e investigadores que plasmen la tradición popular en investigaciones para su publicación y difusión.</t>
  </si>
  <si>
    <t>Reporte de metas</t>
  </si>
  <si>
    <t>Fortalecimiento del conocimiento e investigación del Patrimonio Cultural e Histórico tangible del Estado de Guanajuato.</t>
  </si>
  <si>
    <t>P0423 Conservación de Fondos Documentales y Difusión del Patrimonio Cultural Tangible</t>
  </si>
  <si>
    <t>11000501</t>
  </si>
  <si>
    <t>Reporte de actividades</t>
  </si>
  <si>
    <t>Alcanzar oportunamente el cupo de participantes establecido en la convocatoria y contratar oportunamente los especialistas responsables del trabajo de catalogación y estabilización del fondo documental.</t>
  </si>
  <si>
    <t>Generación de una red que reactive la infraestructura teatral y facilite el acercamiento de espectáculos a los 46 municipios del estado.</t>
  </si>
  <si>
    <t>P0428 DIrección de Difusión Artística</t>
  </si>
  <si>
    <t>11000601</t>
  </si>
  <si>
    <t>Contribución a que la población tenga acceso equitativo a procesos formativos de calidad, con pertinencia e integralidad, como base del desarrollo de la persona en libertad mediante el incremento de la participación de la población en actividades artísticas y culturales.</t>
  </si>
  <si>
    <t>20</t>
  </si>
  <si>
    <t>Presentaciones escénicas de manera presncial o virtual realizadas</t>
  </si>
  <si>
    <t>15</t>
  </si>
  <si>
    <t>Administración de recursos, coordinación de Equipos de Apoyo de Gobieno del Estado en actividades de logística y operativas para la realización del Festival Internacional Cervantino</t>
  </si>
  <si>
    <t>P0431 Administración del Festival Internacional Cervantino</t>
  </si>
  <si>
    <t>Avance FIC 2018</t>
  </si>
  <si>
    <t>Acceso al conocimiento, disfrute, y comprensión de las diferentes expresiones artísticas.</t>
  </si>
  <si>
    <t>P0434 Operación de Teatros</t>
  </si>
  <si>
    <t>Se cuenta con voluntad política y el conocimiento de que este tipo de programas van directamente relacionados con la mejora de la calidad de vida y bienestar de la población.</t>
  </si>
  <si>
    <t>Realización de actividades de edición publicación y difusión de obras de autores guanajuatenses</t>
  </si>
  <si>
    <t>P0429 Dirección Editorial</t>
  </si>
  <si>
    <t>11000701</t>
  </si>
  <si>
    <t>5</t>
  </si>
  <si>
    <t>Fortalecimiento y difusión del acervo así como de actividades artísticas diversa</t>
  </si>
  <si>
    <t>P0433 Operación de los Museos adscritos al IEC</t>
  </si>
  <si>
    <t>11001001</t>
  </si>
  <si>
    <t>7</t>
  </si>
  <si>
    <t>Adecuación y habilitación de salas de exposiciones y espacios diversos en los inmuebles</t>
  </si>
  <si>
    <t>Salas habilitadas</t>
  </si>
  <si>
    <t>Realización de actividades de registro y control de obra (aseguramiento, dictamen, embalaje y traslado de obra de arte)</t>
  </si>
  <si>
    <t>Movimientos de obra</t>
  </si>
  <si>
    <t>230</t>
  </si>
  <si>
    <t>Preservación de zonas arqueológicas de Guanajuato, mediante los trabajos de investigación, rescate, conservación y consolidación del Patrimonio Arqueológico</t>
  </si>
  <si>
    <t>P0435 Centros de atención a visitantes en operación de los sitios arqueológicos abiertos al publico</t>
  </si>
  <si>
    <t>11001101</t>
  </si>
  <si>
    <t>Avance de metas</t>
  </si>
  <si>
    <t>Trimestral</t>
  </si>
  <si>
    <t>Se cuenta con el recurso necesario para llevar a cabo las acciones de promoción, difusión y preservación de los diversos programas atendidos por el Instituto Estatal de la Cultura.</t>
  </si>
  <si>
    <t>Q3232 Plataforma Cultural Virtual</t>
  </si>
  <si>
    <t>Transmisión y desarrollo de conocimientos y habilidades para establecer competencias específicas para la enseñanza de las nuevas bandas infantiles y juveniles en los municipios.</t>
  </si>
  <si>
    <t>Q0021 Bandas de Viento y Orquestas Infantiles y Juveniles</t>
  </si>
  <si>
    <t>Relación de niños, niñas y jóvenes capacitados en bandas de Viento y orquestas sinfónicas</t>
  </si>
  <si>
    <t>Fortalecer la educación artística no formal, a través del mejoramiento de los perfiles profesionales de los creadores artísticos de la región a través del Centro de las Artes de Guanajuato en Salamanca.</t>
  </si>
  <si>
    <t>Q0022 Centro de las Artes de Guanajuato, Claustro Mayor</t>
  </si>
  <si>
    <t>Programa Anual de Trabajo</t>
  </si>
  <si>
    <t>Aumento de alumnos interesados en la formación artística no formal de los programas impartidos en el Claustro Mayor</t>
  </si>
  <si>
    <t>Cumplir en tiempo el programa de trabajo y evitar el aumento de costos derivados de la ejecución de conceptos imprevistos en el catalogo de conceptos</t>
  </si>
  <si>
    <t>Realizar el proyecto ejecutivo para llevar a cabo la rehabilitación y adecuación de los espacios e instalaciones del Teatro Juárez.</t>
  </si>
  <si>
    <t>Q3233 Rehabilitación, Adecuación y Equipamiento del Teatro Juárez</t>
  </si>
  <si>
    <t>Reporte de entrega recepción</t>
  </si>
  <si>
    <t>Promoción del desarrollo de la cultura y las diversas manifestaciones artísticas en todo el estado de Guanajuato.</t>
  </si>
  <si>
    <t>Q0013 Cultura en Movimiento</t>
  </si>
  <si>
    <t>spectáculos culturales realizados</t>
  </si>
  <si>
    <t>La asistencia en espacios cerrado (foro) y de algunas disciplinas artísticas en eventos multidisciplinarios.</t>
  </si>
  <si>
    <t>Garantizar una programación artística en los Teatros Operados por el Instituto Estatal de la Cultura</t>
  </si>
  <si>
    <t>Q3209 Programación Artística en Teatros</t>
  </si>
  <si>
    <t>Difundir, promover y compartir la música barroca buscando la vinculación de la música con la sociedad.</t>
  </si>
  <si>
    <t>Q3210 Festival de Música Barroca</t>
  </si>
  <si>
    <t>Festival realizado</t>
  </si>
  <si>
    <t>Fortalecimiento y promoción de talentos infantil, juvenil y adultos</t>
  </si>
  <si>
    <t>Q0012 Taller sobre técnica Madonnari</t>
  </si>
  <si>
    <t>Relación de talentos apoyados</t>
  </si>
  <si>
    <t>Las condiciones climáticas idonea para el desarrollo en espacios abiertos.</t>
  </si>
  <si>
    <t>Difusión y promoción del trabajo artístico de talento estatal y nacional.</t>
  </si>
  <si>
    <t>Q0024 Circuito Estatal de Exposiciones</t>
  </si>
  <si>
    <t>Relación de talentos artísticos apoyados</t>
  </si>
  <si>
    <t>El número de visitantes que llegan a los recintos</t>
  </si>
  <si>
    <t>Programa Estatal de Rehabilitación y Conservación de Museos</t>
  </si>
  <si>
    <t>Q2970 Programa Estatal de Rehabilitación y Conservación de Museos</t>
  </si>
  <si>
    <t>Lograr la adecuada difusión y comunicación acerca de los trabajos de investigación, rescate, conservación  y consolidación del Patrimonio Arqueológico de la zona arqueológica “Cañada de la Virgen”.  Asimismo, el ofrecer los servicios suficientes y adecuados a los visitantes que acuden al sitio.</t>
  </si>
  <si>
    <t>Q0014 Preservación de zonas arqueológicas de Guanajuato, Sitio Arqueológico Cañada de la Virgen</t>
  </si>
  <si>
    <t>120000.00</t>
  </si>
  <si>
    <t xml:space="preserve">Reporte de visitantes </t>
  </si>
  <si>
    <t>Lograr la adecuada difusión y comunicación acerca de los trabajos de investigación, rescate, conservación  y consolidación del Patrimonio Arqueológico de la zona arqueológica “El Cóporo”.  Asimismo, el ofrecer los servicios suficientes y adecuados a los visitantes que acuden al sitio.</t>
  </si>
  <si>
    <t>Q0015 Preservación de zonas arqueológicas de Guanajuato, Sitio Arqueológico El Cóporo</t>
  </si>
  <si>
    <t>95000.00</t>
  </si>
  <si>
    <t>Preservación de zonas arqueológicas de Guanajuato, mediante los trabajos de investigación, rescate, conservación y consolidación del Patrimonio Arqueológico.</t>
  </si>
  <si>
    <t>Q0016 Preservación de zonas arqueológicas de Guanajuato, Cerro de los Remedios</t>
  </si>
  <si>
    <t>Minuta de reunión deseguimiento de Proyecto Arqueológicos</t>
  </si>
  <si>
    <t>Se opera mediante un esquema de co-responsabilidad a través del Fideicomiso de Arqueologia (FIARCA).</t>
  </si>
  <si>
    <t>Contribuir al rescate, protección, resguardo, exploración e investigación de la zona arqueológica, así como promover el aprecio y respecto de la sociedad hacia las zonas arqueológicas y en general hacia el patrimonio prehispánico de los guanajuatenses.</t>
  </si>
  <si>
    <t>Q0017 Preservación  de zonas arqueológicas de Guanajuato, Sitio Arqueológico Plazuelas</t>
  </si>
  <si>
    <t>Contribuir al rescate, protección, resguardo, exploración, registro e investigación de la Zona Arqueológica, como un instrumento de responsabilidad sobre conservación de Patrimonio cultural arqueológico.</t>
  </si>
  <si>
    <t>Q0018 Preservación de zonas arqueológicas de Guanajuato, Sitio Arqueológico Peralta</t>
  </si>
  <si>
    <t>Q0019 Preservación de zonas arqueológicas de Guanajuato, Victoria</t>
  </si>
  <si>
    <t>Bajo protesta de decir verdad declaramos que los Estados Financieros y sus notas, son razonablemente correctos y son responsabilidad del emisor.</t>
  </si>
  <si>
    <t>María Adriana Camarena de Obeso</t>
  </si>
  <si>
    <t>Ma. Guadalupe Martha Saucedo Serrano</t>
  </si>
  <si>
    <t xml:space="preserve">Directora  General </t>
  </si>
  <si>
    <t xml:space="preserve">Directora de Administración </t>
  </si>
  <si>
    <t xml:space="preserve">Estados Financieros </t>
  </si>
  <si>
    <t>Acciones realizadas</t>
  </si>
  <si>
    <t>2</t>
  </si>
  <si>
    <t>40</t>
  </si>
  <si>
    <t>l número de visitantes por temporada en los museos adscritos al IEC</t>
  </si>
  <si>
    <t>INSTITUTO ESTATAL DE LA CULTURA
INDICADORES DE RESULTADOS
DEL 1 DE ENERO AL 31 DE MARZO DE 2022</t>
  </si>
  <si>
    <t>Contribuir a que la población tenga acceso equitativo a procesos formativos de calidad, con pertinencia e integralidad, como base del desarrollo de la persona en libertad mediante el incremento de la participación de la población en actividades artísticas y culturales.</t>
  </si>
  <si>
    <t>Variación porcentual de la interacción de manera presencial o virtual de la población guanajuatense en actividades artísticas y culturales</t>
  </si>
  <si>
    <t>Variación porcentual de la interacción de manera presencial o virtual de la población guanajuatense en actividades de fomento a la lectura</t>
  </si>
  <si>
    <t>Porcentaje de espacios utilizados en actividades artísticas y culturales promovidas por el gobierno de Estado</t>
  </si>
  <si>
    <t>Tasa de variación en el número de actividades de promoción y fomento a la lectura realizadas a través de espacios físicos y virtuales</t>
  </si>
  <si>
    <t xml:space="preserve">Exposiciones y actividades de difusión realizados.
</t>
  </si>
  <si>
    <t>Variación porcentual en el número de personas que acceden a conocer los museos del Estado de Guanajuato tanto de forma presencial como por medios virtuales</t>
  </si>
  <si>
    <t>Variación Porcentual</t>
  </si>
  <si>
    <t>Registro de ingresos a cada uno de los Museos adscritos al IECG</t>
  </si>
  <si>
    <t xml:space="preserve">Porcentaje de asistentes presenciales a talleres de educación artística no formal, actividades de difusión artística y exposiciones en coordinación con las Casas de Cultura
</t>
  </si>
  <si>
    <t>Variación porcentual en la cobertura de municipios atendidos con esquemas novedosos y actividades con enfoque comunitario y de paz social</t>
  </si>
  <si>
    <t>eficacia</t>
  </si>
  <si>
    <t>Reporte de actividades comunitarias y de paz social realizadas en el IECG</t>
  </si>
  <si>
    <t>Tasa de variación en el número de acciones para la creación, producción y difusión artística desarrolladas para la población en condición de vulnerabilidad</t>
  </si>
  <si>
    <t>Concentrado de acciones desarrolladas por el Instituto Estatal de la Cultyra, Fórum Cultural Guanajuato y Museo Iconográfico del Quijote para la población en condición vulnerable</t>
  </si>
  <si>
    <t>Tasa de variación de jóvenes participantes en actividades en el desarrollo de su entorno</t>
  </si>
  <si>
    <t>Registro de jóvenes participantes en las Redes y comunidades de empoderamiento</t>
  </si>
  <si>
    <t>Tasa de variación en el número de visitantes a Museos, Sitios Históricos, Zonas Arqueológicas y Festivales que fomenten la identidad y el conocimiento cultural del estado</t>
  </si>
  <si>
    <t>Variación porcentual en el número de asistentes a los eventos de arraigo y fortalecimiento a las tradiciones y arte popular.</t>
  </si>
  <si>
    <t>Reporte asistentes</t>
  </si>
  <si>
    <t>Porcentaje de avance en la rehabilitación de las Zonas Arqueológicas del Estado de Guanajuato con acciones de mantenieinto menor</t>
  </si>
  <si>
    <t>Se fortalece la identidad y conocimiento de los asistentes a los sitios arqueológicos y sitios históricos del Instituto Estatal de la Cultura</t>
  </si>
  <si>
    <t>Variación porcentual en el número de  personas  que acceden a conocer las Zonas Arqueológicas del Estado de Guanajuato tanto de forma presencial como por medios virtuales</t>
  </si>
  <si>
    <t>Reporte mensual de visitantes a Zonas Arqueológicas y sitios históricos</t>
  </si>
  <si>
    <t>Actividades para la promoción y difusión de la lectura realizadas</t>
  </si>
  <si>
    <t>Incremento en el número de asistentes a la Biblioteca Central Estatal</t>
  </si>
  <si>
    <t>Variación Porcentual en el número de usuarios atendidos en la Biblioteca Central Estatal</t>
  </si>
  <si>
    <t>Exposiciones y actividades de difusión realizados.</t>
  </si>
  <si>
    <t>Actividades de difusión artística: artes escénicas, actividades académicas y artes visuales que se desarrollan en el marco del Festival Internacional Cervantino para el disfrute de la población.</t>
  </si>
  <si>
    <t>Programa de actividades artísticas en el marco del Festival Internacional Cervantino Realizado</t>
  </si>
  <si>
    <t>Capacitación a través de la participación del público en artes visuales en los Museos</t>
  </si>
  <si>
    <t>Capacitación  de público en artes visuales en los Museos realizada</t>
  </si>
  <si>
    <t>A=Número de participantes  formados</t>
  </si>
  <si>
    <t>Número de participantes formados</t>
  </si>
  <si>
    <t>Gestoría en coordinación con las autoridades municipales para la difusión de espectáculos culturales en los municipios del Estado</t>
  </si>
  <si>
    <t>Difusión de espectáculos culturales en los municipios del Estado realizada</t>
  </si>
  <si>
    <t>A=Programa de difusión en los municipios realizado</t>
  </si>
  <si>
    <t>Programa de difusión en los municipios realizado</t>
  </si>
  <si>
    <t>Asesorías otorgadas por los supervisores de la Coordinación de Bibliotecas Públicas, a los operadores de bibliotecas en temáticas como, elaboración de planes de trabajo, programación, revisión de material bibliográfico y aprovechamiento del espacio de las bibliotecas.</t>
  </si>
  <si>
    <t>Asesorías para la operación de las bibliotecas públicas del estado realizadas</t>
  </si>
  <si>
    <t xml:space="preserve">A=Asesorías otorgadas
</t>
  </si>
  <si>
    <t xml:space="preserve">Asesorías otorgadas
</t>
  </si>
  <si>
    <t>Herramienta de software gratuita que facilita a los usuarios a través de menús la consulta y ubicación de los materiales bibliohemerográficos que existen en la Biblioteca Central Estatal</t>
  </si>
  <si>
    <t>Catálogo bibliohemerográfico de la Biblioteca Central Estatal ofertado</t>
  </si>
  <si>
    <t>A=Catálogo bibliohemerográfico en servicio</t>
  </si>
  <si>
    <t>Catálogo bibliohemerográfico en servicio</t>
  </si>
  <si>
    <t>Coordinar la operación y logística de los inmuebles operados por el Instituto Estatal de la Cultura de conformidad con los manuales de procesos y procedimientos vigentes en el Instituto Estatal de la Cultura</t>
  </si>
  <si>
    <t>Coordinación y Operación de la infraestructura cultural del Estado realizada</t>
  </si>
  <si>
    <t>Coordinación y operación de inmuebles realizada</t>
  </si>
  <si>
    <t xml:space="preserve">La población se interesa en el patrimonio cultural tangible </t>
  </si>
  <si>
    <t>Programa para conocer la satisfacción de usuarios de los recintos del Instituto Estatal de la Cultura a través de la aplicación de encuestas, sus procesamiento y análisis.</t>
  </si>
  <si>
    <t>Análisis y medición de encuestas de satisfacción de usuarios de los bienes y servicios. realizada</t>
  </si>
  <si>
    <t>Análisis y medición de encuestas realizada</t>
  </si>
  <si>
    <t xml:space="preserve">Apoyos que otorga el IEC para cubrir necesidades específicas de equipamiento de las casas de la cultura
</t>
  </si>
  <si>
    <t>Apoyos para el equipamiento de espacios culturales municipales otorgados</t>
  </si>
  <si>
    <t>Apoyos otorgados</t>
  </si>
  <si>
    <t>Talleres de educación artística no formal, exposiciones y actividades de promoción y vinculación cultural en coordinación con casas de cultura realizadas.</t>
  </si>
  <si>
    <t xml:space="preserve">Subsidios mensuales otorgados por el IEC en apoyo al funcionamiento de las casas de la cultura.
</t>
  </si>
  <si>
    <t>Subsidios a Casas de Cultura del estado para su operación, otorgados</t>
  </si>
  <si>
    <t>A=Subsidios anuales otorgados</t>
  </si>
  <si>
    <t>Subsidios anuales otorgados</t>
  </si>
  <si>
    <t xml:space="preserve">Asesorías para la elaboración de planes de trabajo, programación y seguimiento de las casas de la cultura.
</t>
  </si>
  <si>
    <t>Asesorías para la operación de las casas de la cultura realizadas.</t>
  </si>
  <si>
    <t>A=Visitas mensuales realizadas</t>
  </si>
  <si>
    <t>Visitas mensuales realizadas</t>
  </si>
  <si>
    <t>Promover el arte y la cultura en las nuevas generaciones, de una manera innovadora e integral, a través de orientaciones pedagógicas, herramientas didácticas y propuestas prácticas para los docentes.</t>
  </si>
  <si>
    <t>rograma curricular para la asignatura de artes en la educación básica realizado.</t>
  </si>
  <si>
    <t>A=Diseño curricular realizado.</t>
  </si>
  <si>
    <t>Diseño curricular realizado.</t>
  </si>
  <si>
    <t>Difusión de convocatorias de concursos para el Impulso y desarrollo de la cultura popular guanajuatense</t>
  </si>
  <si>
    <t>Difusión de convocatorias para el impulso a la cultura popular realizada</t>
  </si>
  <si>
    <t>A= Difusión de convocatorias realizada</t>
  </si>
  <si>
    <t>Difusión de convocatorias realizada</t>
  </si>
  <si>
    <t>Edición y publicados de libros de arte, cultura, historia, patrimonio y literatura. Principalmente de autores guanajuatenses o temas de Guanajuato</t>
  </si>
  <si>
    <t>Libros publicados y difundidos</t>
  </si>
  <si>
    <t>A=libros publicados</t>
  </si>
  <si>
    <t>libros publicados</t>
  </si>
  <si>
    <t>Libros virtuales de arte, cultura, historia, patrimonio y literatura. Principalmente de autores guanajuatenses o temas de Guanajuato</t>
  </si>
  <si>
    <t>Libros virtuales publicados</t>
  </si>
  <si>
    <t>A=libros virtuales publicados</t>
  </si>
  <si>
    <t>libros virtuales publicados</t>
  </si>
  <si>
    <t>Proyectos culturales orientados a la generación de procesos participativos en torno las diferentes expresiones artísticas y culturales, que favorecen el diálogo, la reflexión y la colaboración entre artistas, promotores y miembros de los diferentes grupos culturales que conforman la sociedad contemporánea, en un ambiente de respeto a la diversidad cultural.</t>
  </si>
  <si>
    <t>Proyectos culturales gestionados</t>
  </si>
  <si>
    <t>A=Prroyectos gestionados.</t>
  </si>
  <si>
    <t>PProyectos gestionados.</t>
  </si>
  <si>
    <t>Se realizan visitas guiadas a población vulnerable (personas con discapacidad, adultos mayores y niños vulnerables) a museos con la explicación de lo que es un museos y de las exposiciones .</t>
  </si>
  <si>
    <t>Visitas guiadas realizadas</t>
  </si>
  <si>
    <t>A=Visitas guiadas realizadas</t>
  </si>
  <si>
    <t>programas para la formación y promoción de talentos artísticos realizados</t>
  </si>
  <si>
    <t>Programa de formación musical en el que se capacita a niñas, niños, adolescentes y jóvenes en el método de las orquestas sinfónicas "Sound Innovation"</t>
  </si>
  <si>
    <t>Formación musical a niñas, niños, adolescentes y jóvenes del estado de Guanajuato realizada.</t>
  </si>
  <si>
    <t xml:space="preserve">A=Bandas, orquestas sinfónicas y ensambles vocales formados
</t>
  </si>
  <si>
    <t xml:space="preserve">Bandas, orquestas sinfónicas y ensambles vocales formados
</t>
  </si>
  <si>
    <t>Impulso y promoción para la participación de los y las artistas del Estado de Guanajuato en otros foros estatales, nacionales y del extranjero.</t>
  </si>
  <si>
    <t>Presentación de creadores y creadoras del Estado de Guanajuato realizada</t>
  </si>
  <si>
    <t>A= Presentaciones realizadas</t>
  </si>
  <si>
    <t>Reporte de metas institucionales presentado ante el Órgano de Gobierno del IECG</t>
  </si>
  <si>
    <t>Reporte de metas  presentado</t>
  </si>
  <si>
    <t>Reporte de metas presentado</t>
  </si>
  <si>
    <t>Convenios en materia jurídica realizados</t>
  </si>
  <si>
    <t>Gestión para la realización de campañas de difusión de actividades culturales</t>
  </si>
  <si>
    <t>Campañas gestionadas</t>
  </si>
  <si>
    <t>Gestión para la realización de campañas de difusión Institucional realizadas</t>
  </si>
  <si>
    <t>23</t>
  </si>
  <si>
    <t xml:space="preserve">Reportes de actividades </t>
  </si>
  <si>
    <t>Participaciones en sesiones de órganos de gobierno y/o colegiados celebradas</t>
  </si>
  <si>
    <t>participaciones realizadas</t>
  </si>
  <si>
    <t>Estados Financieros del Instituto Estatal de la Cultura  presentados para su análisis</t>
  </si>
  <si>
    <t>Estados Financieros presentados</t>
  </si>
  <si>
    <t>Pagos de nómina y sus registros contables</t>
  </si>
  <si>
    <t>Traslado de artistas, grupos artísticos, personal y obra de arte dentro y fuera del estado</t>
  </si>
  <si>
    <t>traslados realizados</t>
  </si>
  <si>
    <t>Atención a solicitudes de adquisición de bienes y materiales en las áreas del IEC</t>
  </si>
  <si>
    <t>solicitudes atendidas</t>
  </si>
  <si>
    <t>750</t>
  </si>
  <si>
    <t>Talleres itinerantes para preservar las expresiones de la cultura local en la Sierra Gorda</t>
  </si>
  <si>
    <t>Talleres realizados</t>
  </si>
  <si>
    <t>55</t>
  </si>
  <si>
    <t>Actividades sonoras realizadas en comunidad para preservar la memoria, la música y los saberes populares de la región sur.</t>
  </si>
  <si>
    <t>Intervenciones artísticas ambulantes en barrios de la región Centro- Occidente: talleres de arte y fomento a la lectura, radiobocina y presentaciones escénicas.</t>
  </si>
  <si>
    <t>110</t>
  </si>
  <si>
    <t>Talleres binacionales de danza folclórica dirigidos a maestros y alumnos de nivel avanzado.</t>
  </si>
  <si>
    <t>Talleres realizados.</t>
  </si>
  <si>
    <t>Eventos culturales en torno a fechas conmemorativas significativas para la comunidad migrante y su entorno.</t>
  </si>
  <si>
    <t>Eventos realizados.</t>
  </si>
  <si>
    <t>Programas de intercambio artístico y cultural, enfocados en la migración y sus múltiples impactos.</t>
  </si>
  <si>
    <t>Operación de 3 rincones culturales "Ecos de mi tierra" en oficinas de enlace en Chicago, Il., Los Ángeles, Ca. y Dallas, Tx.</t>
  </si>
  <si>
    <t>Rincones culturales atendidos.</t>
  </si>
  <si>
    <t>Cursos y talleres de formación lectora para bibliotecarios</t>
  </si>
  <si>
    <t>30</t>
  </si>
  <si>
    <t>Cursos y talleres de formación lectora para niños narradores y niños escritores</t>
  </si>
  <si>
    <t>Cursos y talleres de formación lectora para padres de familia</t>
  </si>
  <si>
    <t>Cursos y talleres de formación lectora para promotores de lectura</t>
  </si>
  <si>
    <t>Círculos de lectura para niños, jóvenes y adultos</t>
  </si>
  <si>
    <t>Círculos realizados</t>
  </si>
  <si>
    <t>Encuentros de lectores entre autores y público en general</t>
  </si>
  <si>
    <t>Encuentros realizados</t>
  </si>
  <si>
    <t>Actividades de animación lectora para niños, jóvenes y adultos: cuentacuentos, presentaciones de teatro y títeres, lectura en voz alta, presentaciones de libros y charlas literarias.</t>
  </si>
  <si>
    <t>2560</t>
  </si>
  <si>
    <t>Compra de acervo bibliográfico para ampliar la oferta literaria de las bibliotecas públicas</t>
  </si>
  <si>
    <t>Bibliotecas públicas con ampliación de acervo</t>
  </si>
  <si>
    <t>Préstamos internos y externos de libros en la Biblioteca Central Estatal</t>
  </si>
  <si>
    <t>Préstamos realizados</t>
  </si>
  <si>
    <t>25000</t>
  </si>
  <si>
    <t>Actividades conmemorativas y efemérides en torno al libro y la lectura para el público en general: reseñas, recomendaciones de libros y charlas referentes a las fechas conmemoradas.</t>
  </si>
  <si>
    <t>Entrega de acervo bibliográfico para ampliar la oferta literaria de las bibliotecas públicas</t>
  </si>
  <si>
    <t>Bibliotecas Públicas con ampliación de acervo</t>
  </si>
  <si>
    <t>Elaboración de estadísticas para el seguimiento mensual de consultas realizadas  y usuarios de las bibliotecas públicas.</t>
  </si>
  <si>
    <t>Programas curriculares para la asignatura de artes en la educación básica, dirigidos a los docentes.</t>
  </si>
  <si>
    <t>Programas curriculares realizados.</t>
  </si>
  <si>
    <t>Elaboración de materiales gráficos y audiovisuales en torno al quehacer artístico y cultural, en apoyo a la impartición de la asignatura de artes en la educación básica y media superior.</t>
  </si>
  <si>
    <t>Paquetes de materiales de apoyo entregados.</t>
  </si>
  <si>
    <t>Cursos, talleres y/o diplomados en las disciplinas de las artes escénicas.</t>
  </si>
  <si>
    <t>Cursos, talleres y/o diplomados artísticos realizados</t>
  </si>
  <si>
    <t>Cursos y talleres en las disciplinas de las artes visuales digitales y sonoras.</t>
  </si>
  <si>
    <t>Cursos y talleres  artísticos realizados</t>
  </si>
  <si>
    <t>Cursos, talleres y tutorías en las disciplinas de las artes plásticas.</t>
  </si>
  <si>
    <t>Cursos, talleres y/o tutorías artísticas realizadas</t>
  </si>
  <si>
    <t>Cursos, talleres y/o diplomados en los distintos ámbitos de la gestión cultural.</t>
  </si>
  <si>
    <t>6</t>
  </si>
  <si>
    <t>Laboratorios y residencias de cruces disciplinares de la experimentación e investigación artística.</t>
  </si>
  <si>
    <t>Laboratorios y residencias artísticas realizadas</t>
  </si>
  <si>
    <t>Cursos y talleres de iniciación artística para infantes y adolescentes.</t>
  </si>
  <si>
    <t>Cursos y talleres artísticos realizados</t>
  </si>
  <si>
    <t>Estímulos a la creación, investigación, producción y/o experimentación artística.</t>
  </si>
  <si>
    <t>Apoyos entregados para el desarrollo de proyectos culturales</t>
  </si>
  <si>
    <t>25</t>
  </si>
  <si>
    <t>Presentaciones artísticas, editoriales, conversatorios, conferencias y charlas.</t>
  </si>
  <si>
    <t>Presentaciones artísticas, editoriales, conversatorios, conferencias y charlas realizadas</t>
  </si>
  <si>
    <t>Exposiciones temporales en distintas disciplinas artísticas.</t>
  </si>
  <si>
    <t>Concursos realizados que promuevan a los Creadores, artesanos y portadores de saberes con apoyos.</t>
  </si>
  <si>
    <t>11</t>
  </si>
  <si>
    <t>Curso o taller de apoyo a los creadores y artesanos de arte popular.</t>
  </si>
  <si>
    <t>Publicación de los portadores de las tradiciones y saberes populares del estado de Guanajuato</t>
  </si>
  <si>
    <t>Publicación realizada</t>
  </si>
  <si>
    <t>Curso del Patrimonio cultural tangible del estado de Guanajuato</t>
  </si>
  <si>
    <t>Acciones de mantenimiento menor a los inmuebles bajo el resguardo del IEC</t>
  </si>
  <si>
    <t>Acciones de mantenimiento menor realizadas</t>
  </si>
  <si>
    <t>Conciertos de ópera y música de diversos géneros, presentados  en distintas plataformas</t>
  </si>
  <si>
    <t>Presentación de la Banda de música del Estado de Guanajuato en distintas plataformas</t>
  </si>
  <si>
    <t>Presentaciones</t>
  </si>
  <si>
    <t>Presentaciones virtuales o presenciales realizadas</t>
  </si>
  <si>
    <t>Coordinar la logística operativa para la realización del Festival Internacional Cervantino</t>
  </si>
  <si>
    <t>Logistica realizada</t>
  </si>
  <si>
    <t>Logística Operativa realizada</t>
  </si>
  <si>
    <t>Elaboración de Convenios de colaboración con instancias públicas y privadas, para la captación de espectáculos culturales y artísticos conforme la aplicación del esquema de colaboración por participación en materia de Difusión Cultural y Artística.</t>
  </si>
  <si>
    <t>Programa de mantenimiento de los teatros Juárez, Cervantes y de la Ciudad de Purísima de conformidad al calendario anual reportadas</t>
  </si>
  <si>
    <t>Programa de mantenimiento realizado</t>
  </si>
  <si>
    <t>Participación en ferias de libro nacionales e internacionales</t>
  </si>
  <si>
    <t>Ferias de libro.</t>
  </si>
  <si>
    <t>Catálogos publicados</t>
  </si>
  <si>
    <t>Actividades de promoción y difusión de productos editoriales de manera presencial o virtual como son presentaciones de libros.</t>
  </si>
  <si>
    <t>Actividades de promoción y difusión  de productos editoriales realizadas</t>
  </si>
  <si>
    <t>Actividades editoriales (charlas, conferencias, presentaciones)  en el marco del  Foro Virtual de libro</t>
  </si>
  <si>
    <t>Actividades editoriales</t>
  </si>
  <si>
    <t>Lecturas realizadas  en el programa de promoción editorial Escucha</t>
  </si>
  <si>
    <t>Lecturas realizadas</t>
  </si>
  <si>
    <t>Lecturas realizadas de manera virtual</t>
  </si>
  <si>
    <t>Talleres</t>
  </si>
  <si>
    <t>100</t>
  </si>
  <si>
    <t>Exposiciones</t>
  </si>
  <si>
    <t>113</t>
  </si>
  <si>
    <t>Eventos</t>
  </si>
  <si>
    <t>350</t>
  </si>
  <si>
    <t>Salas Habilitadas</t>
  </si>
  <si>
    <t>Movimientos de Obra</t>
  </si>
  <si>
    <t>Exposiciones del patrimonio arqueológico para su exhibición de manera presencial y virtual para difundir el patrimonio arqueológico del Estado de Guanajuato.</t>
  </si>
  <si>
    <t>Exposiciones realizadas.</t>
  </si>
  <si>
    <t>Talleres lúdicos interactivos para difundir el patrimonio arqueológico del Estado de Guanajuato.</t>
  </si>
  <si>
    <t>Talleres lúdicos  interactivos realizados.</t>
  </si>
  <si>
    <t>Observaciones astronómicas en coordinación con otras instituciones privadas y de gobierno para difundir el patrimonio arqueológico del Estado de Guanajuato.</t>
  </si>
  <si>
    <t>Observaciones Astronómicas</t>
  </si>
  <si>
    <t>Observaciones astronómicas realizadas.</t>
  </si>
  <si>
    <t>Ferias de la cocina artesanal y de la artesanía  en coordinación con otras instituciones privadas y de gobierno, para el fortalecimiento del arraigo cultural del Estado de Guanajuato.</t>
  </si>
  <si>
    <t xml:space="preserve">Ferias </t>
  </si>
  <si>
    <t>Ferias de la cocina artesanal y de la artesanía realizadas.</t>
  </si>
  <si>
    <t>Charlas y conferencias presentadas en coordinación con otras  instituciones privadas y de gobierno, para difundir el patrimonio arqueológico del Estado de Guanajuato.</t>
  </si>
  <si>
    <t>Charlas y conferencias</t>
  </si>
  <si>
    <t>Charlas y conferencias  presenciales y virtuales realizadas.</t>
  </si>
  <si>
    <t>Plataformas digitales con libros electrónicos dirigidos a estudiantes de nivel medio superior y superior así como público infantil, de las cuales los usuarios acceden a acervo digital para hacer consultas</t>
  </si>
  <si>
    <t>Plataformas Operando</t>
  </si>
  <si>
    <t>Plataformas adquiridas operando</t>
  </si>
  <si>
    <t>Capacitación a alumnos en  bandas y orquestas sinfónicas mediante el aprendizaje y desarrollo musical continuo</t>
  </si>
  <si>
    <t>2000.00</t>
  </si>
  <si>
    <t>Capacitación a alumnos en ensambles corales mediante desarrollo musical</t>
  </si>
  <si>
    <t>600.00</t>
  </si>
  <si>
    <t>Capacitación especializada a instructores en educación musical con enfoque de cultura de paz, construcción colectiva de paisajes sonoros, Método y pedagogía e iniciación musical, y alumnos de alto rendimiento en enseñanza por competencias a través de la práctica musical.</t>
  </si>
  <si>
    <t>200.00</t>
  </si>
  <si>
    <t>Conciertos sinfónicos y de ensambles corales  en los municipios del estado</t>
  </si>
  <si>
    <t>20.00</t>
  </si>
  <si>
    <t>Rehabilitación y mantenimiento de espacios interiores y exteriores en el Claustro Mayor, municipio de Salamanca</t>
  </si>
  <si>
    <t>Espacios rehabilitados</t>
  </si>
  <si>
    <t>6.00</t>
  </si>
  <si>
    <t>Programa académico en el Claustro Mayor, incluye: cursos, talleres, tutorías, diplomados y residencias en las disciplinas de artes escénicas, danza, visuales, digitales, sonoras, gráficas y de investigación multidisciplinar así como de gestión cultural.</t>
  </si>
  <si>
    <t>Programa desarrollado</t>
  </si>
  <si>
    <t>1.00</t>
  </si>
  <si>
    <t>Programa Artístico del Centro de las Artes de Guanajuato en el Claustro Mayor, consistente en charlas de lectura, presentaciones de teatro, conciertos musicales y conferencias artísticas.</t>
  </si>
  <si>
    <t>Programa Anual Expositivo del Centro de las Artes de Guanajuato, Claustro Mayor, con exposiciones temporales de artes plásticas,  expresiones de las tradiciones guanajuatenses y de artistas jóvenes y con trayectoria, así como exposiciones itinerantes en museos y galerías de la región del acervo del taller de grabado del CEARG.</t>
  </si>
  <si>
    <t>Q3678 Conservatorio de Música y Artes de Celaya</t>
  </si>
  <si>
    <t>Capacitación profesional a jóvenes con vocación musical y capacitar a niñas, niños y adolescentes en el área musical en el Conservatorio de Música de Celaya</t>
  </si>
  <si>
    <t>Niños y jovenes</t>
  </si>
  <si>
    <t>Niños y jóvenes formados en música</t>
  </si>
  <si>
    <t>500.00</t>
  </si>
  <si>
    <t xml:space="preserve">Cumplir en tiempo el programa de trabajo </t>
  </si>
  <si>
    <t>Audiciones por parte de los alumnos del Conservatorio de Música de Celaya</t>
  </si>
  <si>
    <t>Audiciones</t>
  </si>
  <si>
    <t>Presentación de conciertos por parte de los estudiantes del en el Conservatorio de Música de Celaya</t>
  </si>
  <si>
    <t>Conciertos</t>
  </si>
  <si>
    <t>Conciertos presentados</t>
  </si>
  <si>
    <t>10.00</t>
  </si>
  <si>
    <t>Rehabilitación y adecuación de espacios del Teatro Juárez: restauración de bienes muebles, rehabilitación de la instalación eléctrica, rehabilitación y adecuación de :  escenario, camerinos, área de calentamiento, sala, vestíbulo, foyer, sanitarios, mobiliario en general, espacios administrativos y de operación del teatro, obras exteriores</t>
  </si>
  <si>
    <t>Metros cuadrados</t>
  </si>
  <si>
    <t>Metros cuadrados rehabilitados</t>
  </si>
  <si>
    <t>2670.00</t>
  </si>
  <si>
    <t>Equipamiento de sistemas de seguridad: equipamiento de detección de humos,  rehabilitación del sistema contra incendios, sistema de circuito cerrado de televisión para la seguridad del inmueble y accesibilidad universal</t>
  </si>
  <si>
    <t>Siatemas de seguridad</t>
  </si>
  <si>
    <t>Sistemas de seguridad instalados</t>
  </si>
  <si>
    <t>3.00</t>
  </si>
  <si>
    <t>Equipamiento escénico del Teatro Juárez: Concha acústica, actualización del sistema de mecánica teatral, aislamiento acústico, voz y datos, video proyección, aire acondicionado, sistema de intercomunicación, renovación de la iluminación escénica con tecnología LED y del sistema de sonido escénico.</t>
  </si>
  <si>
    <t>Equipos escénicos</t>
  </si>
  <si>
    <t>Equipos escénicos instalados</t>
  </si>
  <si>
    <t>9.00</t>
  </si>
  <si>
    <t>Terminación del proyecto ejecutivo para la rehabilitación y adecuación del teatro Juárez</t>
  </si>
  <si>
    <t>Proyecto Ejecutivo</t>
  </si>
  <si>
    <t>Proyecto ejecutivo terminado</t>
  </si>
  <si>
    <t>Espectáculos culturales en los municipios: música (tradicional, contemporánea, jazz, rock, flamenco, tango); danza (contemporánea, folclórica, clásica) y teatro realizados para el disfrute de la población tanto de manera presencial como virtual</t>
  </si>
  <si>
    <t>Eventos culturales presenciales y virtuales realizados</t>
  </si>
  <si>
    <t>Actividades artísticas culturales en los Teatros operados por el IEC en diversas disciplinas, música en todos sus géneros, teatro, danza y actividades alternas.</t>
  </si>
  <si>
    <t>Eventos artísticos realizados</t>
  </si>
  <si>
    <t>IV Festival de música barroca 2022, con actividades orientadas a la promoción de la música barroca</t>
  </si>
  <si>
    <t>Asistentes a los eventos del festival</t>
  </si>
  <si>
    <t>1200.00</t>
  </si>
  <si>
    <t>Dinamizar el quehacer editorial, tanto de autores como de libros de nuestra entidad.</t>
  </si>
  <si>
    <t>Q3633 Fortalecimiento Editorial del Libro y Literatura de Guanajuato</t>
  </si>
  <si>
    <t>Desarrollar seminarios en creación literaria para escritores emergentes</t>
  </si>
  <si>
    <t>Seminarios realizados</t>
  </si>
  <si>
    <t>La poblacion se interesa en la Lectura</t>
  </si>
  <si>
    <t>Concurso de premio nacional de novela</t>
  </si>
  <si>
    <t>Concurso realizado</t>
  </si>
  <si>
    <t>Ejemplares impresos</t>
  </si>
  <si>
    <t>2500.00</t>
  </si>
  <si>
    <t>Participación de artistas de arte urbano en el Festival Madonnari 2022,  edición XIV</t>
  </si>
  <si>
    <t>Participantes del festival</t>
  </si>
  <si>
    <t>Exposiciones temporales en los Museos administrados por el Instituto Estatal de la Cultura</t>
  </si>
  <si>
    <t>Terminación de la Rehabilitación de Museo del Pueblo en Guanajuato la cual consiste en intervención de cubiertas (domo y sustitución de impermeabilización con sus obras de incidencia en B.A.P., chaflanes y pendientes) así como la rehabilitación y modificaciones para dar accesibilidad al sanitario de planta baja.</t>
  </si>
  <si>
    <t>Atención a personas para conocer el Sitio Arqueológico Cañada de la Virgen en San Miguel de Allende tanto de forma presencial como por medios electrónicos a través de: recorridos virtuales y fotografías 360°.</t>
  </si>
  <si>
    <t>4.00</t>
  </si>
  <si>
    <t>Atención a personas para conocer el Sitio Arqueológico El Cóporo en Ocampo, tanto de forma presencial  y virtual como por medios electrónicos a través de: recorridos virtuales y fotografías 360°.</t>
  </si>
  <si>
    <t>Acciones de preservación de zonas arqueológicas de Guanajuato, Cerro de los Remedios, Comonfort, Gto.</t>
  </si>
  <si>
    <t>Atención a personas para conocer el Sitio Arqueológico Plazuelas en Pénjamo, tanto de forma presencial  y virtual como por medios electrónicos a través de: recorridos virtuales y fotografías 360°</t>
  </si>
  <si>
    <t>Visitantes presenciales y virtuales atendidos</t>
  </si>
  <si>
    <t>Acciones de preservación de la zona Arqueológica Plazuelas en Pénjamo</t>
  </si>
  <si>
    <t>Atención a personas para conocer el Sitio Arqueológico Peralta en Abasolo, tanto de forma presencial  y virtual como por medios electrónicos a través de: recorridos virtuales y fotografías 360°.</t>
  </si>
  <si>
    <t>Acciones de preservación de la zona Arqueológica Peralta en Abasolo.</t>
  </si>
  <si>
    <t>Acciones de preservación de la zona Arqueológica  Arroyo seco en Victoria.</t>
  </si>
  <si>
    <t>Atención a personas para conocer el Sitio Arqueológico Arroyo seco en Victoria , tanto de forma presencial  y virtual como por medios electrónicos a través de: recorridos virtuales y fotografías 360°.</t>
  </si>
  <si>
    <t>Visitantes presenciales y virtuales 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</si>
</sst>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8" formatCode="_-* #,##0_-;\-* #,##0_-;_-* &quot;-&quot;??_-;_-@_-"/>
    <numFmt numFmtId="169" formatCode="#,##0_ ;\-#,##0\ 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9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u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2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1" applyNumberFormat="0" applyFont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8" fillId="0" borderId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9" fillId="0" borderId="0" xfId="116" applyFont="1" applyFill="1" applyAlignment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Protection="1"/>
    <xf numFmtId="0" fontId="19" fillId="16" borderId="9" xfId="0" applyFont="1" applyFill="1" applyBorder="1" applyAlignment="1">
      <alignment horizontal="center" vertical="center" wrapText="1"/>
    </xf>
    <xf numFmtId="0" fontId="19" fillId="16" borderId="9" xfId="21" applyFont="1" applyFill="1" applyBorder="1" applyAlignment="1">
      <alignment horizontal="center" vertical="center" wrapText="1"/>
    </xf>
    <xf numFmtId="0" fontId="19" fillId="16" borderId="9" xfId="21" applyFont="1" applyFill="1" applyBorder="1" applyAlignment="1">
      <alignment horizontal="left" vertical="center" wrapText="1"/>
    </xf>
    <xf numFmtId="0" fontId="19" fillId="16" borderId="13" xfId="21" applyFont="1" applyFill="1" applyBorder="1" applyAlignment="1">
      <alignment horizontal="center" vertical="center" wrapText="1"/>
    </xf>
    <xf numFmtId="0" fontId="19" fillId="16" borderId="14" xfId="21" applyFont="1" applyFill="1" applyBorder="1" applyAlignment="1">
      <alignment horizontal="center" vertical="center" wrapText="1"/>
    </xf>
    <xf numFmtId="4" fontId="19" fillId="16" borderId="14" xfId="21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 locked="0"/>
    </xf>
    <xf numFmtId="49" fontId="0" fillId="0" borderId="8" xfId="0" applyNumberForma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vertical="center"/>
      <protection locked="0"/>
    </xf>
    <xf numFmtId="2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/>
    <xf numFmtId="0" fontId="0" fillId="0" borderId="8" xfId="0" applyFont="1" applyFill="1" applyBorder="1" applyAlignment="1" applyProtection="1">
      <alignment horizontal="left" vertical="center" wrapText="1"/>
      <protection locked="0"/>
    </xf>
    <xf numFmtId="10" fontId="8" fillId="0" borderId="8" xfId="20" applyNumberFormat="1" applyFont="1" applyFill="1" applyBorder="1" applyAlignment="1" applyProtection="1">
      <alignment horizontal="center" vertical="center"/>
      <protection locked="0"/>
    </xf>
    <xf numFmtId="10" fontId="0" fillId="0" borderId="8" xfId="20" applyNumberFormat="1" applyFont="1" applyFill="1" applyBorder="1" applyAlignment="1" applyProtection="1">
      <alignment horizontal="center"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9" fontId="0" fillId="0" borderId="8" xfId="20" applyFont="1" applyFill="1" applyBorder="1" applyAlignment="1" applyProtection="1">
      <alignment horizontal="center" vertical="center"/>
      <protection locked="0"/>
    </xf>
    <xf numFmtId="43" fontId="0" fillId="0" borderId="0" xfId="2" applyFont="1" applyFill="1" applyProtection="1"/>
    <xf numFmtId="43" fontId="0" fillId="0" borderId="0" xfId="0" applyNumberFormat="1" applyFont="1" applyFill="1" applyProtection="1"/>
    <xf numFmtId="43" fontId="8" fillId="0" borderId="8" xfId="250" applyFon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vertical="center" wrapText="1"/>
      <protection locked="0"/>
    </xf>
    <xf numFmtId="43" fontId="0" fillId="0" borderId="8" xfId="2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wrapText="1"/>
      <protection locked="0"/>
    </xf>
    <xf numFmtId="168" fontId="0" fillId="0" borderId="8" xfId="250" applyNumberFormat="1" applyFont="1" applyFill="1" applyBorder="1" applyAlignment="1" applyProtection="1">
      <alignment horizontal="center" vertical="center"/>
      <protection locked="0"/>
    </xf>
    <xf numFmtId="11" fontId="0" fillId="0" borderId="8" xfId="0" applyNumberFormat="1" applyFont="1" applyFill="1" applyBorder="1" applyAlignment="1" applyProtection="1">
      <alignment vertical="center" wrapText="1"/>
      <protection locked="0"/>
    </xf>
    <xf numFmtId="11" fontId="0" fillId="0" borderId="10" xfId="0" applyNumberFormat="1" applyFill="1" applyBorder="1" applyAlignment="1">
      <alignment vertical="center" wrapText="1"/>
    </xf>
    <xf numFmtId="168" fontId="0" fillId="0" borderId="8" xfId="2" applyNumberFormat="1" applyFont="1" applyFill="1" applyBorder="1" applyAlignment="1" applyProtection="1">
      <alignment horizontal="center" vertical="center"/>
      <protection locked="0"/>
    </xf>
    <xf numFmtId="168" fontId="0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168" fontId="0" fillId="0" borderId="8" xfId="2" applyNumberFormat="1" applyFont="1" applyFill="1" applyBorder="1" applyAlignment="1" applyProtection="1">
      <alignment horizontal="center"/>
      <protection locked="0"/>
    </xf>
    <xf numFmtId="168" fontId="8" fillId="0" borderId="8" xfId="2" applyNumberFormat="1" applyFont="1" applyFill="1" applyBorder="1" applyAlignment="1" applyProtection="1">
      <alignment horizontal="center"/>
      <protection locked="0"/>
    </xf>
    <xf numFmtId="43" fontId="9" fillId="0" borderId="0" xfId="251" applyFont="1" applyFill="1" applyAlignment="1" applyProtection="1">
      <protection locked="0"/>
    </xf>
    <xf numFmtId="9" fontId="0" fillId="0" borderId="8" xfId="20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vertical="center" wrapText="1"/>
    </xf>
    <xf numFmtId="9" fontId="0" fillId="0" borderId="9" xfId="20" applyFont="1" applyFill="1" applyBorder="1" applyAlignment="1" applyProtection="1">
      <alignment horizontal="center" vertical="center"/>
      <protection locked="0"/>
    </xf>
    <xf numFmtId="43" fontId="8" fillId="0" borderId="0" xfId="251" applyFont="1" applyFill="1" applyAlignment="1" applyProtection="1">
      <protection locked="0"/>
    </xf>
    <xf numFmtId="43" fontId="0" fillId="0" borderId="8" xfId="2" applyFont="1" applyFill="1" applyBorder="1" applyProtection="1">
      <protection locked="0"/>
    </xf>
    <xf numFmtId="10" fontId="0" fillId="0" borderId="8" xfId="20" applyNumberFormat="1" applyFont="1" applyFill="1" applyBorder="1" applyProtection="1">
      <protection locked="0"/>
    </xf>
    <xf numFmtId="43" fontId="0" fillId="0" borderId="9" xfId="2" applyFont="1" applyFill="1" applyBorder="1" applyAlignment="1" applyProtection="1">
      <alignment vertical="center"/>
      <protection locked="0"/>
    </xf>
    <xf numFmtId="168" fontId="0" fillId="0" borderId="0" xfId="2" applyNumberFormat="1" applyFont="1" applyFill="1" applyAlignment="1" applyProtection="1">
      <alignment horizontal="center"/>
      <protection locked="0"/>
    </xf>
    <xf numFmtId="49" fontId="0" fillId="0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4" fontId="0" fillId="0" borderId="0" xfId="0" applyNumberFormat="1" applyFont="1" applyFill="1" applyProtection="1">
      <protection locked="0"/>
    </xf>
    <xf numFmtId="0" fontId="1" fillId="0" borderId="0" xfId="6" applyFont="1" applyFill="1" applyAlignment="1" applyProtection="1">
      <alignment vertical="top"/>
      <protection locked="0"/>
    </xf>
    <xf numFmtId="0" fontId="1" fillId="0" borderId="0" xfId="0" applyFont="1" applyFill="1" applyProtection="1">
      <protection locked="0"/>
    </xf>
    <xf numFmtId="0" fontId="1" fillId="0" borderId="0" xfId="6" applyFont="1" applyFill="1" applyAlignment="1" applyProtection="1">
      <alignment vertical="top" wrapText="1"/>
      <protection locked="0"/>
    </xf>
    <xf numFmtId="4" fontId="1" fillId="0" borderId="0" xfId="6" applyNumberFormat="1" applyFont="1" applyFill="1" applyAlignment="1" applyProtection="1">
      <alignment vertical="top"/>
      <protection locked="0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43" fontId="0" fillId="0" borderId="0" xfId="2" applyFont="1" applyFill="1" applyProtection="1">
      <protection locked="0"/>
    </xf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4" fontId="0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43" fontId="0" fillId="0" borderId="9" xfId="2" applyFont="1" applyFill="1" applyBorder="1" applyAlignment="1">
      <alignment horizontal="left" vertical="center" wrapText="1"/>
    </xf>
    <xf numFmtId="0" fontId="8" fillId="0" borderId="0" xfId="193" applyFont="1" applyProtection="1">
      <protection locked="0"/>
    </xf>
    <xf numFmtId="43" fontId="0" fillId="0" borderId="0" xfId="2" applyFont="1" applyFill="1"/>
    <xf numFmtId="0" fontId="20" fillId="0" borderId="2" xfId="0" applyFont="1" applyFill="1" applyBorder="1"/>
    <xf numFmtId="0" fontId="17" fillId="0" borderId="2" xfId="0" applyFont="1" applyFill="1" applyBorder="1"/>
    <xf numFmtId="43" fontId="0" fillId="0" borderId="8" xfId="2" applyFont="1" applyFill="1" applyBorder="1" applyAlignment="1" applyProtection="1">
      <alignment horizontal="center" vertical="center" wrapText="1"/>
      <protection locked="0"/>
    </xf>
    <xf numFmtId="10" fontId="0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9" xfId="0" applyNumberFormat="1" applyFont="1" applyFill="1" applyBorder="1" applyAlignment="1" applyProtection="1">
      <alignment vertical="center" wrapText="1"/>
      <protection locked="0"/>
    </xf>
    <xf numFmtId="49" fontId="0" fillId="0" borderId="9" xfId="0" applyNumberForma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43" fontId="0" fillId="0" borderId="8" xfId="0" applyNumberFormat="1" applyFill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11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left" vertical="center" wrapText="1"/>
      <protection locked="0"/>
    </xf>
    <xf numFmtId="49" fontId="0" fillId="0" borderId="9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169" fontId="0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 applyProtection="1">
      <alignment vertical="top" wrapText="1"/>
      <protection locked="0"/>
    </xf>
    <xf numFmtId="0" fontId="0" fillId="0" borderId="9" xfId="20" applyNumberFormat="1" applyFont="1" applyFill="1" applyBorder="1" applyAlignment="1" applyProtection="1">
      <alignment horizontal="center" vertical="center" wrapText="1"/>
      <protection locked="0"/>
    </xf>
    <xf numFmtId="10" fontId="0" fillId="0" borderId="8" xfId="20" applyNumberFormat="1" applyFont="1" applyFill="1" applyBorder="1" applyAlignment="1" applyProtection="1">
      <alignment vertical="center"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0" fontId="0" fillId="0" borderId="8" xfId="2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43" fontId="0" fillId="0" borderId="9" xfId="2" applyFont="1" applyFill="1" applyBorder="1" applyAlignment="1" applyProtection="1">
      <alignment horizontal="center" vertical="center" wrapText="1"/>
      <protection locked="0"/>
    </xf>
    <xf numFmtId="43" fontId="0" fillId="0" borderId="15" xfId="2" applyFont="1" applyFill="1" applyBorder="1" applyAlignment="1" applyProtection="1">
      <alignment horizontal="center" vertical="center" wrapText="1"/>
      <protection locked="0"/>
    </xf>
    <xf numFmtId="43" fontId="0" fillId="0" borderId="10" xfId="2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9" fontId="0" fillId="0" borderId="9" xfId="0" applyNumberFormat="1" applyFill="1" applyBorder="1" applyAlignment="1" applyProtection="1">
      <alignment vertical="center" wrapText="1"/>
      <protection locked="0"/>
    </xf>
    <xf numFmtId="49" fontId="0" fillId="0" borderId="15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3" fontId="0" fillId="0" borderId="8" xfId="2" applyFont="1" applyFill="1" applyBorder="1" applyAlignment="1" applyProtection="1">
      <alignment horizontal="center" vertical="center" wrapText="1"/>
      <protection locked="0"/>
    </xf>
    <xf numFmtId="10" fontId="0" fillId="0" borderId="9" xfId="20" applyNumberFormat="1" applyFont="1" applyFill="1" applyBorder="1" applyAlignment="1" applyProtection="1">
      <alignment horizontal="center" vertical="center" wrapText="1"/>
      <protection locked="0"/>
    </xf>
    <xf numFmtId="10" fontId="0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43" fontId="0" fillId="0" borderId="15" xfId="2" applyFont="1" applyFill="1" applyBorder="1"/>
    <xf numFmtId="10" fontId="0" fillId="0" borderId="10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43" fontId="0" fillId="0" borderId="10" xfId="2" applyFont="1" applyFill="1" applyBorder="1"/>
    <xf numFmtId="0" fontId="19" fillId="16" borderId="1" xfId="6" applyFont="1" applyFill="1" applyBorder="1" applyAlignment="1" applyProtection="1">
      <alignment horizontal="center" vertical="center" wrapText="1"/>
      <protection locked="0"/>
    </xf>
    <xf numFmtId="0" fontId="19" fillId="16" borderId="2" xfId="6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</cellXfs>
  <cellStyles count="252">
    <cellStyle name="=C:\WINNT\SYSTEM32\COMMAND.COM" xfId="1"/>
    <cellStyle name="20% - Énfasis1 2" xfId="105"/>
    <cellStyle name="20% - Énfasis2 2" xfId="106"/>
    <cellStyle name="20% - Énfasis3 2" xfId="107"/>
    <cellStyle name="20% - Énfasis4 2" xfId="108"/>
    <cellStyle name="40% - Énfasis3 2" xfId="109"/>
    <cellStyle name="60% - Énfasis3 2" xfId="110"/>
    <cellStyle name="60% - Énfasis4 2" xfId="111"/>
    <cellStyle name="60% - Énfasis6 2" xfId="112"/>
    <cellStyle name="Euro" xfId="10"/>
    <cellStyle name="Fecha" xfId="22"/>
    <cellStyle name="Fijo" xfId="23"/>
    <cellStyle name="HEADING1" xfId="24"/>
    <cellStyle name="HEADING2" xfId="25"/>
    <cellStyle name="Millares" xfId="2" builtinId="3"/>
    <cellStyle name="Millares 10" xfId="126"/>
    <cellStyle name="Millares 11" xfId="249"/>
    <cellStyle name="Millares 12" xfId="26"/>
    <cellStyle name="Millares 13" xfId="27"/>
    <cellStyle name="Millares 14" xfId="28"/>
    <cellStyle name="Millares 15" xfId="29"/>
    <cellStyle name="Millares 2" xfId="5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116"/>
    <cellStyle name="Millares 2 16 2" xfId="251"/>
    <cellStyle name="Millares 2 17" xfId="121"/>
    <cellStyle name="Millares 2 18" xfId="30"/>
    <cellStyle name="Millares 2 2" xfId="11"/>
    <cellStyle name="Millares 2 2 2" xfId="127"/>
    <cellStyle name="Millares 2 2 3" xfId="37"/>
    <cellStyle name="Millares 2 22" xfId="250"/>
    <cellStyle name="Millares 2 3" xfId="12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13"/>
    <cellStyle name="Millares 3 2" xfId="45"/>
    <cellStyle name="Millares 3 3" xfId="46"/>
    <cellStyle name="Millares 3 4" xfId="47"/>
    <cellStyle name="Millares 3 5" xfId="48"/>
    <cellStyle name="Millares 3 6" xfId="113"/>
    <cellStyle name="Millares 4" xfId="49"/>
    <cellStyle name="Millares 4 2" xfId="104"/>
    <cellStyle name="Millares 4 3" xfId="128"/>
    <cellStyle name="Millares 5" xfId="129"/>
    <cellStyle name="Millares 6" xfId="50"/>
    <cellStyle name="Millares 7" xfId="51"/>
    <cellStyle name="Millares 8" xfId="52"/>
    <cellStyle name="Millares 8 2" xfId="130"/>
    <cellStyle name="Millares 9" xfId="131"/>
    <cellStyle name="Moneda 2" xfId="14"/>
    <cellStyle name="Normal" xfId="0" builtinId="0"/>
    <cellStyle name="Normal 10" xfId="132"/>
    <cellStyle name="Normal 10 2" xfId="53"/>
    <cellStyle name="Normal 10 3" xfId="54"/>
    <cellStyle name="Normal 10 4" xfId="55"/>
    <cellStyle name="Normal 10 5" xfId="56"/>
    <cellStyle name="Normal 11" xfId="133"/>
    <cellStyle name="Normal 12" xfId="57"/>
    <cellStyle name="Normal 12 2" xfId="134"/>
    <cellStyle name="Normal 13" xfId="135"/>
    <cellStyle name="Normal 14" xfId="58"/>
    <cellStyle name="Normal 15" xfId="247"/>
    <cellStyle name="Normal 2" xfId="3"/>
    <cellStyle name="Normal 2 10" xfId="59"/>
    <cellStyle name="Normal 2 10 2" xfId="136"/>
    <cellStyle name="Normal 2 10 3" xfId="137"/>
    <cellStyle name="Normal 2 11" xfId="60"/>
    <cellStyle name="Normal 2 11 2" xfId="138"/>
    <cellStyle name="Normal 2 11 3" xfId="139"/>
    <cellStyle name="Normal 2 12" xfId="61"/>
    <cellStyle name="Normal 2 12 2" xfId="140"/>
    <cellStyle name="Normal 2 12 3" xfId="141"/>
    <cellStyle name="Normal 2 13" xfId="62"/>
    <cellStyle name="Normal 2 13 2" xfId="142"/>
    <cellStyle name="Normal 2 13 3" xfId="143"/>
    <cellStyle name="Normal 2 14" xfId="63"/>
    <cellStyle name="Normal 2 14 2" xfId="144"/>
    <cellStyle name="Normal 2 14 3" xfId="145"/>
    <cellStyle name="Normal 2 15" xfId="64"/>
    <cellStyle name="Normal 2 15 2" xfId="146"/>
    <cellStyle name="Normal 2 15 3" xfId="147"/>
    <cellStyle name="Normal 2 16" xfId="65"/>
    <cellStyle name="Normal 2 16 2" xfId="148"/>
    <cellStyle name="Normal 2 16 3" xfId="149"/>
    <cellStyle name="Normal 2 17" xfId="66"/>
    <cellStyle name="Normal 2 17 2" xfId="150"/>
    <cellStyle name="Normal 2 17 3" xfId="151"/>
    <cellStyle name="Normal 2 18" xfId="67"/>
    <cellStyle name="Normal 2 18 2" xfId="152"/>
    <cellStyle name="Normal 2 19" xfId="114"/>
    <cellStyle name="Normal 2 2" xfId="6"/>
    <cellStyle name="Normal 2 2 10" xfId="154"/>
    <cellStyle name="Normal 2 2 11" xfId="155"/>
    <cellStyle name="Normal 2 2 12" xfId="156"/>
    <cellStyle name="Normal 2 2 13" xfId="157"/>
    <cellStyle name="Normal 2 2 14" xfId="158"/>
    <cellStyle name="Normal 2 2 15" xfId="159"/>
    <cellStyle name="Normal 2 2 16" xfId="160"/>
    <cellStyle name="Normal 2 2 17" xfId="161"/>
    <cellStyle name="Normal 2 2 18" xfId="162"/>
    <cellStyle name="Normal 2 2 19" xfId="163"/>
    <cellStyle name="Normal 2 2 2" xfId="164"/>
    <cellStyle name="Normal 2 2 2 2" xfId="165"/>
    <cellStyle name="Normal 2 2 2 3" xfId="166"/>
    <cellStyle name="Normal 2 2 2 4" xfId="167"/>
    <cellStyle name="Normal 2 2 2 5" xfId="168"/>
    <cellStyle name="Normal 2 2 2 6" xfId="169"/>
    <cellStyle name="Normal 2 2 2 7" xfId="170"/>
    <cellStyle name="Normal 2 2 20" xfId="171"/>
    <cellStyle name="Normal 2 2 21" xfId="172"/>
    <cellStyle name="Normal 2 2 22" xfId="173"/>
    <cellStyle name="Normal 2 2 23" xfId="153"/>
    <cellStyle name="Normal 2 2 3" xfId="174"/>
    <cellStyle name="Normal 2 2 4" xfId="175"/>
    <cellStyle name="Normal 2 2 5" xfId="176"/>
    <cellStyle name="Normal 2 2 6" xfId="177"/>
    <cellStyle name="Normal 2 2 7" xfId="178"/>
    <cellStyle name="Normal 2 2 8" xfId="179"/>
    <cellStyle name="Normal 2 2 9" xfId="180"/>
    <cellStyle name="Normal 2 20" xfId="181"/>
    <cellStyle name="Normal 2 21" xfId="182"/>
    <cellStyle name="Normal 2 22" xfId="183"/>
    <cellStyle name="Normal 2 23" xfId="184"/>
    <cellStyle name="Normal 2 24" xfId="185"/>
    <cellStyle name="Normal 2 25" xfId="186"/>
    <cellStyle name="Normal 2 26" xfId="187"/>
    <cellStyle name="Normal 2 27" xfId="188"/>
    <cellStyle name="Normal 2 28" xfId="189"/>
    <cellStyle name="Normal 2 29" xfId="190"/>
    <cellStyle name="Normal 2 3" xfId="68"/>
    <cellStyle name="Normal 2 3 2" xfId="192"/>
    <cellStyle name="Normal 2 3 3" xfId="193"/>
    <cellStyle name="Normal 2 3 4" xfId="194"/>
    <cellStyle name="Normal 2 3 5" xfId="195"/>
    <cellStyle name="Normal 2 3 6" xfId="196"/>
    <cellStyle name="Normal 2 3 7" xfId="197"/>
    <cellStyle name="Normal 2 3 8" xfId="191"/>
    <cellStyle name="Normal 2 30" xfId="198"/>
    <cellStyle name="Normal 2 31" xfId="248"/>
    <cellStyle name="Normal 2 4" xfId="69"/>
    <cellStyle name="Normal 2 4 2" xfId="199"/>
    <cellStyle name="Normal 2 4 3" xfId="200"/>
    <cellStyle name="Normal 2 5" xfId="70"/>
    <cellStyle name="Normal 2 5 2" xfId="201"/>
    <cellStyle name="Normal 2 5 3" xfId="202"/>
    <cellStyle name="Normal 2 6" xfId="71"/>
    <cellStyle name="Normal 2 6 2" xfId="203"/>
    <cellStyle name="Normal 2 6 3" xfId="204"/>
    <cellStyle name="Normal 2 7" xfId="72"/>
    <cellStyle name="Normal 2 7 2" xfId="205"/>
    <cellStyle name="Normal 2 7 3" xfId="206"/>
    <cellStyle name="Normal 2 8" xfId="73"/>
    <cellStyle name="Normal 2 8 2" xfId="207"/>
    <cellStyle name="Normal 2 8 3" xfId="208"/>
    <cellStyle name="Normal 2 82" xfId="209"/>
    <cellStyle name="Normal 2 83" xfId="210"/>
    <cellStyle name="Normal 2 86" xfId="211"/>
    <cellStyle name="Normal 2 9" xfId="74"/>
    <cellStyle name="Normal 2 9 2" xfId="212"/>
    <cellStyle name="Normal 2 9 3" xfId="213"/>
    <cellStyle name="Normal 3" xfId="7"/>
    <cellStyle name="Normal 3 10" xfId="246"/>
    <cellStyle name="Normal 3 2" xfId="76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3 9" xfId="75"/>
    <cellStyle name="Normal 4" xfId="15"/>
    <cellStyle name="Normal 4 2" xfId="8"/>
    <cellStyle name="Normal 4 2 2" xfId="117"/>
    <cellStyle name="Normal 4 3" xfId="122"/>
    <cellStyle name="Normal 4 4" xfId="125"/>
    <cellStyle name="Normal 4 5" xfId="83"/>
    <cellStyle name="Normal 5" xfId="16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2" xfId="17"/>
    <cellStyle name="Normal 5 2 2" xfId="222"/>
    <cellStyle name="Normal 5 3" xfId="84"/>
    <cellStyle name="Normal 5 3 2" xfId="223"/>
    <cellStyle name="Normal 5 4" xfId="85"/>
    <cellStyle name="Normal 5 4 2" xfId="224"/>
    <cellStyle name="Normal 5 5" xfId="86"/>
    <cellStyle name="Normal 5 5 2" xfId="225"/>
    <cellStyle name="Normal 5 6" xfId="118"/>
    <cellStyle name="Normal 5 7" xfId="123"/>
    <cellStyle name="Normal 5 7 2" xfId="226"/>
    <cellStyle name="Normal 5 8" xfId="227"/>
    <cellStyle name="Normal 5 9" xfId="228"/>
    <cellStyle name="Normal 56" xfId="119"/>
    <cellStyle name="Normal 6" xfId="18"/>
    <cellStyle name="Normal 6 2" xfId="19"/>
    <cellStyle name="Normal 6 3" xfId="87"/>
    <cellStyle name="Normal 7" xfId="88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29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89"/>
    <cellStyle name="Normal 9" xfId="4"/>
    <cellStyle name="Normal 9 2" xfId="124"/>
    <cellStyle name="Normal 9 3" xfId="115"/>
    <cellStyle name="Normal_141008Reportes Cuadros Institucionales-sectorialesADV" xfId="21"/>
    <cellStyle name="Notas 2" xfId="90"/>
    <cellStyle name="Porcentaje" xfId="20" builtinId="5"/>
    <cellStyle name="Porcentaje 2" xfId="120"/>
    <cellStyle name="Porcentual 2" xfId="9"/>
    <cellStyle name="Total 10" xfId="91"/>
    <cellStyle name="Total 11" xfId="92"/>
    <cellStyle name="Total 12" xfId="93"/>
    <cellStyle name="Total 13" xfId="94"/>
    <cellStyle name="Total 14" xfId="95"/>
    <cellStyle name="Total 2" xfId="96"/>
    <cellStyle name="Total 3" xfId="97"/>
    <cellStyle name="Total 4" xfId="98"/>
    <cellStyle name="Total 5" xfId="99"/>
    <cellStyle name="Total 6" xfId="100"/>
    <cellStyle name="Total 7" xfId="101"/>
    <cellStyle name="Total 8" xfId="102"/>
    <cellStyle name="Total 9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25" t="s">
        <v>0</v>
      </c>
      <c r="B2" s="125"/>
      <c r="C2" s="125"/>
      <c r="D2" s="125"/>
      <c r="E2" s="13" t="e">
        <f>#REF!</f>
        <v>#REF!</v>
      </c>
    </row>
    <row r="3" spans="1:5" x14ac:dyDescent="0.25">
      <c r="A3" s="125" t="s">
        <v>2</v>
      </c>
      <c r="B3" s="125"/>
      <c r="C3" s="125"/>
      <c r="D3" s="125"/>
      <c r="E3" s="13" t="e">
        <f>#REF!</f>
        <v>#REF!</v>
      </c>
    </row>
    <row r="4" spans="1:5" x14ac:dyDescent="0.25">
      <c r="A4" s="125" t="s">
        <v>1</v>
      </c>
      <c r="B4" s="125"/>
      <c r="C4" s="125"/>
      <c r="D4" s="125"/>
      <c r="E4" s="14"/>
    </row>
    <row r="5" spans="1:5" x14ac:dyDescent="0.25">
      <c r="A5" s="125" t="s">
        <v>70</v>
      </c>
      <c r="B5" s="125"/>
      <c r="C5" s="125"/>
      <c r="D5" s="125"/>
      <c r="E5" t="s">
        <v>68</v>
      </c>
    </row>
    <row r="6" spans="1:5" x14ac:dyDescent="0.25">
      <c r="A6" s="6"/>
      <c r="B6" s="6"/>
      <c r="C6" s="120" t="s">
        <v>3</v>
      </c>
      <c r="D6" s="120"/>
      <c r="E6" s="1">
        <v>2013</v>
      </c>
    </row>
    <row r="7" spans="1:5" x14ac:dyDescent="0.25">
      <c r="A7" s="116" t="s">
        <v>66</v>
      </c>
      <c r="B7" s="117" t="s">
        <v>6</v>
      </c>
      <c r="C7" s="118" t="s">
        <v>8</v>
      </c>
      <c r="D7" s="118"/>
      <c r="E7" s="8" t="e">
        <f>#REF!</f>
        <v>#REF!</v>
      </c>
    </row>
    <row r="8" spans="1:5" x14ac:dyDescent="0.25">
      <c r="A8" s="116"/>
      <c r="B8" s="117"/>
      <c r="C8" s="118" t="s">
        <v>10</v>
      </c>
      <c r="D8" s="118"/>
      <c r="E8" s="8" t="e">
        <f>#REF!</f>
        <v>#REF!</v>
      </c>
    </row>
    <row r="9" spans="1:5" x14ac:dyDescent="0.25">
      <c r="A9" s="116"/>
      <c r="B9" s="117"/>
      <c r="C9" s="118" t="s">
        <v>12</v>
      </c>
      <c r="D9" s="118"/>
      <c r="E9" s="8" t="e">
        <f>#REF!</f>
        <v>#REF!</v>
      </c>
    </row>
    <row r="10" spans="1:5" x14ac:dyDescent="0.25">
      <c r="A10" s="116"/>
      <c r="B10" s="117"/>
      <c r="C10" s="118" t="s">
        <v>14</v>
      </c>
      <c r="D10" s="118"/>
      <c r="E10" s="8" t="e">
        <f>#REF!</f>
        <v>#REF!</v>
      </c>
    </row>
    <row r="11" spans="1:5" x14ac:dyDescent="0.25">
      <c r="A11" s="116"/>
      <c r="B11" s="117"/>
      <c r="C11" s="118" t="s">
        <v>16</v>
      </c>
      <c r="D11" s="118"/>
      <c r="E11" s="8" t="e">
        <f>#REF!</f>
        <v>#REF!</v>
      </c>
    </row>
    <row r="12" spans="1:5" x14ac:dyDescent="0.25">
      <c r="A12" s="116"/>
      <c r="B12" s="117"/>
      <c r="C12" s="118" t="s">
        <v>18</v>
      </c>
      <c r="D12" s="118"/>
      <c r="E12" s="8" t="e">
        <f>#REF!</f>
        <v>#REF!</v>
      </c>
    </row>
    <row r="13" spans="1:5" x14ac:dyDescent="0.25">
      <c r="A13" s="116"/>
      <c r="B13" s="117"/>
      <c r="C13" s="118" t="s">
        <v>20</v>
      </c>
      <c r="D13" s="118"/>
      <c r="E13" s="8" t="e">
        <f>#REF!</f>
        <v>#REF!</v>
      </c>
    </row>
    <row r="14" spans="1:5" ht="15.75" thickBot="1" x14ac:dyDescent="0.3">
      <c r="A14" s="116"/>
      <c r="B14" s="4"/>
      <c r="C14" s="119" t="s">
        <v>23</v>
      </c>
      <c r="D14" s="119"/>
      <c r="E14" s="9" t="e">
        <f>#REF!</f>
        <v>#REF!</v>
      </c>
    </row>
    <row r="15" spans="1:5" x14ac:dyDescent="0.25">
      <c r="A15" s="116"/>
      <c r="B15" s="117" t="s">
        <v>25</v>
      </c>
      <c r="C15" s="118" t="s">
        <v>27</v>
      </c>
      <c r="D15" s="118"/>
      <c r="E15" s="8" t="e">
        <f>#REF!</f>
        <v>#REF!</v>
      </c>
    </row>
    <row r="16" spans="1:5" x14ac:dyDescent="0.25">
      <c r="A16" s="116"/>
      <c r="B16" s="117"/>
      <c r="C16" s="118" t="s">
        <v>29</v>
      </c>
      <c r="D16" s="118"/>
      <c r="E16" s="8" t="e">
        <f>#REF!</f>
        <v>#REF!</v>
      </c>
    </row>
    <row r="17" spans="1:5" x14ac:dyDescent="0.25">
      <c r="A17" s="116"/>
      <c r="B17" s="117"/>
      <c r="C17" s="118" t="s">
        <v>31</v>
      </c>
      <c r="D17" s="118"/>
      <c r="E17" s="8" t="e">
        <f>#REF!</f>
        <v>#REF!</v>
      </c>
    </row>
    <row r="18" spans="1:5" x14ac:dyDescent="0.25">
      <c r="A18" s="116"/>
      <c r="B18" s="117"/>
      <c r="C18" s="118" t="s">
        <v>33</v>
      </c>
      <c r="D18" s="118"/>
      <c r="E18" s="8" t="e">
        <f>#REF!</f>
        <v>#REF!</v>
      </c>
    </row>
    <row r="19" spans="1:5" x14ac:dyDescent="0.25">
      <c r="A19" s="116"/>
      <c r="B19" s="117"/>
      <c r="C19" s="118" t="s">
        <v>35</v>
      </c>
      <c r="D19" s="118"/>
      <c r="E19" s="8" t="e">
        <f>#REF!</f>
        <v>#REF!</v>
      </c>
    </row>
    <row r="20" spans="1:5" x14ac:dyDescent="0.25">
      <c r="A20" s="116"/>
      <c r="B20" s="117"/>
      <c r="C20" s="118" t="s">
        <v>37</v>
      </c>
      <c r="D20" s="118"/>
      <c r="E20" s="8" t="e">
        <f>#REF!</f>
        <v>#REF!</v>
      </c>
    </row>
    <row r="21" spans="1:5" x14ac:dyDescent="0.25">
      <c r="A21" s="116"/>
      <c r="B21" s="117"/>
      <c r="C21" s="118" t="s">
        <v>39</v>
      </c>
      <c r="D21" s="118"/>
      <c r="E21" s="8" t="e">
        <f>#REF!</f>
        <v>#REF!</v>
      </c>
    </row>
    <row r="22" spans="1:5" x14ac:dyDescent="0.25">
      <c r="A22" s="116"/>
      <c r="B22" s="117"/>
      <c r="C22" s="118" t="s">
        <v>40</v>
      </c>
      <c r="D22" s="118"/>
      <c r="E22" s="8" t="e">
        <f>#REF!</f>
        <v>#REF!</v>
      </c>
    </row>
    <row r="23" spans="1:5" x14ac:dyDescent="0.25">
      <c r="A23" s="116"/>
      <c r="B23" s="117"/>
      <c r="C23" s="118" t="s">
        <v>42</v>
      </c>
      <c r="D23" s="118"/>
      <c r="E23" s="8" t="e">
        <f>#REF!</f>
        <v>#REF!</v>
      </c>
    </row>
    <row r="24" spans="1:5" ht="15.75" thickBot="1" x14ac:dyDescent="0.3">
      <c r="A24" s="116"/>
      <c r="B24" s="4"/>
      <c r="C24" s="119" t="s">
        <v>44</v>
      </c>
      <c r="D24" s="119"/>
      <c r="E24" s="9" t="e">
        <f>#REF!</f>
        <v>#REF!</v>
      </c>
    </row>
    <row r="25" spans="1:5" ht="15.75" thickBot="1" x14ac:dyDescent="0.3">
      <c r="A25" s="116"/>
      <c r="B25" s="2"/>
      <c r="C25" s="119" t="s">
        <v>46</v>
      </c>
      <c r="D25" s="119"/>
      <c r="E25" s="9" t="e">
        <f>#REF!</f>
        <v>#REF!</v>
      </c>
    </row>
    <row r="26" spans="1:5" x14ac:dyDescent="0.25">
      <c r="A26" s="116" t="s">
        <v>67</v>
      </c>
      <c r="B26" s="117" t="s">
        <v>7</v>
      </c>
      <c r="C26" s="118" t="s">
        <v>9</v>
      </c>
      <c r="D26" s="118"/>
      <c r="E26" s="8" t="e">
        <f>#REF!</f>
        <v>#REF!</v>
      </c>
    </row>
    <row r="27" spans="1:5" x14ac:dyDescent="0.25">
      <c r="A27" s="116"/>
      <c r="B27" s="117"/>
      <c r="C27" s="118" t="s">
        <v>11</v>
      </c>
      <c r="D27" s="118"/>
      <c r="E27" s="8" t="e">
        <f>#REF!</f>
        <v>#REF!</v>
      </c>
    </row>
    <row r="28" spans="1:5" x14ac:dyDescent="0.25">
      <c r="A28" s="116"/>
      <c r="B28" s="117"/>
      <c r="C28" s="118" t="s">
        <v>13</v>
      </c>
      <c r="D28" s="118"/>
      <c r="E28" s="8" t="e">
        <f>#REF!</f>
        <v>#REF!</v>
      </c>
    </row>
    <row r="29" spans="1:5" x14ac:dyDescent="0.25">
      <c r="A29" s="116"/>
      <c r="B29" s="117"/>
      <c r="C29" s="118" t="s">
        <v>15</v>
      </c>
      <c r="D29" s="118"/>
      <c r="E29" s="8" t="e">
        <f>#REF!</f>
        <v>#REF!</v>
      </c>
    </row>
    <row r="30" spans="1:5" x14ac:dyDescent="0.25">
      <c r="A30" s="116"/>
      <c r="B30" s="117"/>
      <c r="C30" s="118" t="s">
        <v>17</v>
      </c>
      <c r="D30" s="118"/>
      <c r="E30" s="8" t="e">
        <f>#REF!</f>
        <v>#REF!</v>
      </c>
    </row>
    <row r="31" spans="1:5" x14ac:dyDescent="0.25">
      <c r="A31" s="116"/>
      <c r="B31" s="117"/>
      <c r="C31" s="118" t="s">
        <v>19</v>
      </c>
      <c r="D31" s="118"/>
      <c r="E31" s="8" t="e">
        <f>#REF!</f>
        <v>#REF!</v>
      </c>
    </row>
    <row r="32" spans="1:5" x14ac:dyDescent="0.25">
      <c r="A32" s="116"/>
      <c r="B32" s="117"/>
      <c r="C32" s="118" t="s">
        <v>21</v>
      </c>
      <c r="D32" s="118"/>
      <c r="E32" s="8" t="e">
        <f>#REF!</f>
        <v>#REF!</v>
      </c>
    </row>
    <row r="33" spans="1:5" x14ac:dyDescent="0.25">
      <c r="A33" s="116"/>
      <c r="B33" s="117"/>
      <c r="C33" s="118" t="s">
        <v>22</v>
      </c>
      <c r="D33" s="118"/>
      <c r="E33" s="8" t="e">
        <f>#REF!</f>
        <v>#REF!</v>
      </c>
    </row>
    <row r="34" spans="1:5" ht="15.75" thickBot="1" x14ac:dyDescent="0.3">
      <c r="A34" s="116"/>
      <c r="B34" s="4"/>
      <c r="C34" s="119" t="s">
        <v>24</v>
      </c>
      <c r="D34" s="119"/>
      <c r="E34" s="9" t="e">
        <f>#REF!</f>
        <v>#REF!</v>
      </c>
    </row>
    <row r="35" spans="1:5" x14ac:dyDescent="0.25">
      <c r="A35" s="116"/>
      <c r="B35" s="117" t="s">
        <v>26</v>
      </c>
      <c r="C35" s="118" t="s">
        <v>28</v>
      </c>
      <c r="D35" s="118"/>
      <c r="E35" s="8" t="e">
        <f>#REF!</f>
        <v>#REF!</v>
      </c>
    </row>
    <row r="36" spans="1:5" x14ac:dyDescent="0.25">
      <c r="A36" s="116"/>
      <c r="B36" s="117"/>
      <c r="C36" s="118" t="s">
        <v>30</v>
      </c>
      <c r="D36" s="118"/>
      <c r="E36" s="8" t="e">
        <f>#REF!</f>
        <v>#REF!</v>
      </c>
    </row>
    <row r="37" spans="1:5" x14ac:dyDescent="0.25">
      <c r="A37" s="116"/>
      <c r="B37" s="117"/>
      <c r="C37" s="118" t="s">
        <v>32</v>
      </c>
      <c r="D37" s="118"/>
      <c r="E37" s="8" t="e">
        <f>#REF!</f>
        <v>#REF!</v>
      </c>
    </row>
    <row r="38" spans="1:5" x14ac:dyDescent="0.25">
      <c r="A38" s="116"/>
      <c r="B38" s="117"/>
      <c r="C38" s="118" t="s">
        <v>34</v>
      </c>
      <c r="D38" s="118"/>
      <c r="E38" s="8" t="e">
        <f>#REF!</f>
        <v>#REF!</v>
      </c>
    </row>
    <row r="39" spans="1:5" x14ac:dyDescent="0.25">
      <c r="A39" s="116"/>
      <c r="B39" s="117"/>
      <c r="C39" s="118" t="s">
        <v>36</v>
      </c>
      <c r="D39" s="118"/>
      <c r="E39" s="8" t="e">
        <f>#REF!</f>
        <v>#REF!</v>
      </c>
    </row>
    <row r="40" spans="1:5" x14ac:dyDescent="0.25">
      <c r="A40" s="116"/>
      <c r="B40" s="117"/>
      <c r="C40" s="118" t="s">
        <v>38</v>
      </c>
      <c r="D40" s="118"/>
      <c r="E40" s="8" t="e">
        <f>#REF!</f>
        <v>#REF!</v>
      </c>
    </row>
    <row r="41" spans="1:5" ht="15.75" thickBot="1" x14ac:dyDescent="0.3">
      <c r="A41" s="116"/>
      <c r="B41" s="2"/>
      <c r="C41" s="119" t="s">
        <v>41</v>
      </c>
      <c r="D41" s="119"/>
      <c r="E41" s="9" t="e">
        <f>#REF!</f>
        <v>#REF!</v>
      </c>
    </row>
    <row r="42" spans="1:5" ht="15.75" thickBot="1" x14ac:dyDescent="0.3">
      <c r="A42" s="116"/>
      <c r="B42" s="2"/>
      <c r="C42" s="119" t="s">
        <v>43</v>
      </c>
      <c r="D42" s="119"/>
      <c r="E42" s="9" t="e">
        <f>#REF!</f>
        <v>#REF!</v>
      </c>
    </row>
    <row r="43" spans="1:5" x14ac:dyDescent="0.25">
      <c r="A43" s="3"/>
      <c r="B43" s="117" t="s">
        <v>45</v>
      </c>
      <c r="C43" s="121" t="s">
        <v>47</v>
      </c>
      <c r="D43" s="121"/>
      <c r="E43" s="10" t="e">
        <f>#REF!</f>
        <v>#REF!</v>
      </c>
    </row>
    <row r="44" spans="1:5" x14ac:dyDescent="0.25">
      <c r="A44" s="3"/>
      <c r="B44" s="117"/>
      <c r="C44" s="118" t="s">
        <v>48</v>
      </c>
      <c r="D44" s="118"/>
      <c r="E44" s="8" t="e">
        <f>#REF!</f>
        <v>#REF!</v>
      </c>
    </row>
    <row r="45" spans="1:5" x14ac:dyDescent="0.25">
      <c r="A45" s="3"/>
      <c r="B45" s="117"/>
      <c r="C45" s="118" t="s">
        <v>49</v>
      </c>
      <c r="D45" s="118"/>
      <c r="E45" s="8" t="e">
        <f>#REF!</f>
        <v>#REF!</v>
      </c>
    </row>
    <row r="46" spans="1:5" x14ac:dyDescent="0.25">
      <c r="A46" s="3"/>
      <c r="B46" s="117"/>
      <c r="C46" s="118" t="s">
        <v>50</v>
      </c>
      <c r="D46" s="118"/>
      <c r="E46" s="8" t="e">
        <f>#REF!</f>
        <v>#REF!</v>
      </c>
    </row>
    <row r="47" spans="1:5" x14ac:dyDescent="0.25">
      <c r="A47" s="3"/>
      <c r="B47" s="117"/>
      <c r="C47" s="121" t="s">
        <v>51</v>
      </c>
      <c r="D47" s="121"/>
      <c r="E47" s="10" t="e">
        <f>#REF!</f>
        <v>#REF!</v>
      </c>
    </row>
    <row r="48" spans="1:5" x14ac:dyDescent="0.25">
      <c r="A48" s="3"/>
      <c r="B48" s="117"/>
      <c r="C48" s="118" t="s">
        <v>52</v>
      </c>
      <c r="D48" s="118"/>
      <c r="E48" s="8" t="e">
        <f>#REF!</f>
        <v>#REF!</v>
      </c>
    </row>
    <row r="49" spans="1:5" x14ac:dyDescent="0.25">
      <c r="A49" s="3"/>
      <c r="B49" s="117"/>
      <c r="C49" s="118" t="s">
        <v>53</v>
      </c>
      <c r="D49" s="118"/>
      <c r="E49" s="8" t="e">
        <f>#REF!</f>
        <v>#REF!</v>
      </c>
    </row>
    <row r="50" spans="1:5" x14ac:dyDescent="0.25">
      <c r="A50" s="3"/>
      <c r="B50" s="117"/>
      <c r="C50" s="118" t="s">
        <v>54</v>
      </c>
      <c r="D50" s="118"/>
      <c r="E50" s="8" t="e">
        <f>#REF!</f>
        <v>#REF!</v>
      </c>
    </row>
    <row r="51" spans="1:5" x14ac:dyDescent="0.25">
      <c r="A51" s="3"/>
      <c r="B51" s="117"/>
      <c r="C51" s="118" t="s">
        <v>55</v>
      </c>
      <c r="D51" s="118"/>
      <c r="E51" s="8" t="e">
        <f>#REF!</f>
        <v>#REF!</v>
      </c>
    </row>
    <row r="52" spans="1:5" x14ac:dyDescent="0.25">
      <c r="A52" s="3"/>
      <c r="B52" s="117"/>
      <c r="C52" s="118" t="s">
        <v>56</v>
      </c>
      <c r="D52" s="118"/>
      <c r="E52" s="8" t="e">
        <f>#REF!</f>
        <v>#REF!</v>
      </c>
    </row>
    <row r="53" spans="1:5" x14ac:dyDescent="0.25">
      <c r="A53" s="3"/>
      <c r="B53" s="117"/>
      <c r="C53" s="121" t="s">
        <v>57</v>
      </c>
      <c r="D53" s="121"/>
      <c r="E53" s="10" t="e">
        <f>#REF!</f>
        <v>#REF!</v>
      </c>
    </row>
    <row r="54" spans="1:5" x14ac:dyDescent="0.25">
      <c r="A54" s="3"/>
      <c r="B54" s="117"/>
      <c r="C54" s="118" t="s">
        <v>58</v>
      </c>
      <c r="D54" s="118"/>
      <c r="E54" s="8" t="e">
        <f>#REF!</f>
        <v>#REF!</v>
      </c>
    </row>
    <row r="55" spans="1:5" x14ac:dyDescent="0.25">
      <c r="A55" s="3"/>
      <c r="B55" s="117"/>
      <c r="C55" s="118" t="s">
        <v>59</v>
      </c>
      <c r="D55" s="118"/>
      <c r="E55" s="8" t="e">
        <f>#REF!</f>
        <v>#REF!</v>
      </c>
    </row>
    <row r="56" spans="1:5" ht="15.75" thickBot="1" x14ac:dyDescent="0.3">
      <c r="A56" s="3"/>
      <c r="B56" s="117"/>
      <c r="C56" s="119" t="s">
        <v>60</v>
      </c>
      <c r="D56" s="119"/>
      <c r="E56" s="9" t="e">
        <f>#REF!</f>
        <v>#REF!</v>
      </c>
    </row>
    <row r="57" spans="1:5" ht="15.75" thickBot="1" x14ac:dyDescent="0.3">
      <c r="A57" s="3"/>
      <c r="B57" s="2"/>
      <c r="C57" s="119" t="s">
        <v>61</v>
      </c>
      <c r="D57" s="119"/>
      <c r="E57" s="9" t="e">
        <f>#REF!</f>
        <v>#REF!</v>
      </c>
    </row>
    <row r="58" spans="1:5" x14ac:dyDescent="0.25">
      <c r="A58" s="3"/>
      <c r="B58" s="2"/>
      <c r="C58" s="120" t="s">
        <v>3</v>
      </c>
      <c r="D58" s="120"/>
      <c r="E58" s="1">
        <v>2012</v>
      </c>
    </row>
    <row r="59" spans="1:5" x14ac:dyDescent="0.25">
      <c r="A59" s="116" t="s">
        <v>66</v>
      </c>
      <c r="B59" s="117" t="s">
        <v>6</v>
      </c>
      <c r="C59" s="118" t="s">
        <v>8</v>
      </c>
      <c r="D59" s="118"/>
      <c r="E59" s="8" t="e">
        <f>#REF!</f>
        <v>#REF!</v>
      </c>
    </row>
    <row r="60" spans="1:5" x14ac:dyDescent="0.25">
      <c r="A60" s="116"/>
      <c r="B60" s="117"/>
      <c r="C60" s="118" t="s">
        <v>10</v>
      </c>
      <c r="D60" s="118"/>
      <c r="E60" s="8" t="e">
        <f>#REF!</f>
        <v>#REF!</v>
      </c>
    </row>
    <row r="61" spans="1:5" x14ac:dyDescent="0.25">
      <c r="A61" s="116"/>
      <c r="B61" s="117"/>
      <c r="C61" s="118" t="s">
        <v>12</v>
      </c>
      <c r="D61" s="118"/>
      <c r="E61" s="8" t="e">
        <f>#REF!</f>
        <v>#REF!</v>
      </c>
    </row>
    <row r="62" spans="1:5" x14ac:dyDescent="0.25">
      <c r="A62" s="116"/>
      <c r="B62" s="117"/>
      <c r="C62" s="118" t="s">
        <v>14</v>
      </c>
      <c r="D62" s="118"/>
      <c r="E62" s="8" t="e">
        <f>#REF!</f>
        <v>#REF!</v>
      </c>
    </row>
    <row r="63" spans="1:5" x14ac:dyDescent="0.25">
      <c r="A63" s="116"/>
      <c r="B63" s="117"/>
      <c r="C63" s="118" t="s">
        <v>16</v>
      </c>
      <c r="D63" s="118"/>
      <c r="E63" s="8" t="e">
        <f>#REF!</f>
        <v>#REF!</v>
      </c>
    </row>
    <row r="64" spans="1:5" x14ac:dyDescent="0.25">
      <c r="A64" s="116"/>
      <c r="B64" s="117"/>
      <c r="C64" s="118" t="s">
        <v>18</v>
      </c>
      <c r="D64" s="118"/>
      <c r="E64" s="8" t="e">
        <f>#REF!</f>
        <v>#REF!</v>
      </c>
    </row>
    <row r="65" spans="1:5" x14ac:dyDescent="0.25">
      <c r="A65" s="116"/>
      <c r="B65" s="117"/>
      <c r="C65" s="118" t="s">
        <v>20</v>
      </c>
      <c r="D65" s="118"/>
      <c r="E65" s="8" t="e">
        <f>#REF!</f>
        <v>#REF!</v>
      </c>
    </row>
    <row r="66" spans="1:5" ht="15.75" thickBot="1" x14ac:dyDescent="0.3">
      <c r="A66" s="116"/>
      <c r="B66" s="4"/>
      <c r="C66" s="119" t="s">
        <v>23</v>
      </c>
      <c r="D66" s="119"/>
      <c r="E66" s="9" t="e">
        <f>#REF!</f>
        <v>#REF!</v>
      </c>
    </row>
    <row r="67" spans="1:5" x14ac:dyDescent="0.25">
      <c r="A67" s="116"/>
      <c r="B67" s="117" t="s">
        <v>25</v>
      </c>
      <c r="C67" s="118" t="s">
        <v>27</v>
      </c>
      <c r="D67" s="118"/>
      <c r="E67" s="8" t="e">
        <f>#REF!</f>
        <v>#REF!</v>
      </c>
    </row>
    <row r="68" spans="1:5" x14ac:dyDescent="0.25">
      <c r="A68" s="116"/>
      <c r="B68" s="117"/>
      <c r="C68" s="118" t="s">
        <v>29</v>
      </c>
      <c r="D68" s="118"/>
      <c r="E68" s="8" t="e">
        <f>#REF!</f>
        <v>#REF!</v>
      </c>
    </row>
    <row r="69" spans="1:5" x14ac:dyDescent="0.25">
      <c r="A69" s="116"/>
      <c r="B69" s="117"/>
      <c r="C69" s="118" t="s">
        <v>31</v>
      </c>
      <c r="D69" s="118"/>
      <c r="E69" s="8" t="e">
        <f>#REF!</f>
        <v>#REF!</v>
      </c>
    </row>
    <row r="70" spans="1:5" x14ac:dyDescent="0.25">
      <c r="A70" s="116"/>
      <c r="B70" s="117"/>
      <c r="C70" s="118" t="s">
        <v>33</v>
      </c>
      <c r="D70" s="118"/>
      <c r="E70" s="8" t="e">
        <f>#REF!</f>
        <v>#REF!</v>
      </c>
    </row>
    <row r="71" spans="1:5" x14ac:dyDescent="0.25">
      <c r="A71" s="116"/>
      <c r="B71" s="117"/>
      <c r="C71" s="118" t="s">
        <v>35</v>
      </c>
      <c r="D71" s="118"/>
      <c r="E71" s="8" t="e">
        <f>#REF!</f>
        <v>#REF!</v>
      </c>
    </row>
    <row r="72" spans="1:5" x14ac:dyDescent="0.25">
      <c r="A72" s="116"/>
      <c r="B72" s="117"/>
      <c r="C72" s="118" t="s">
        <v>37</v>
      </c>
      <c r="D72" s="118"/>
      <c r="E72" s="8" t="e">
        <f>#REF!</f>
        <v>#REF!</v>
      </c>
    </row>
    <row r="73" spans="1:5" x14ac:dyDescent="0.25">
      <c r="A73" s="116"/>
      <c r="B73" s="117"/>
      <c r="C73" s="118" t="s">
        <v>39</v>
      </c>
      <c r="D73" s="118"/>
      <c r="E73" s="8" t="e">
        <f>#REF!</f>
        <v>#REF!</v>
      </c>
    </row>
    <row r="74" spans="1:5" x14ac:dyDescent="0.25">
      <c r="A74" s="116"/>
      <c r="B74" s="117"/>
      <c r="C74" s="118" t="s">
        <v>40</v>
      </c>
      <c r="D74" s="118"/>
      <c r="E74" s="8" t="e">
        <f>#REF!</f>
        <v>#REF!</v>
      </c>
    </row>
    <row r="75" spans="1:5" x14ac:dyDescent="0.25">
      <c r="A75" s="116"/>
      <c r="B75" s="117"/>
      <c r="C75" s="118" t="s">
        <v>42</v>
      </c>
      <c r="D75" s="118"/>
      <c r="E75" s="8" t="e">
        <f>#REF!</f>
        <v>#REF!</v>
      </c>
    </row>
    <row r="76" spans="1:5" ht="15.75" thickBot="1" x14ac:dyDescent="0.3">
      <c r="A76" s="116"/>
      <c r="B76" s="4"/>
      <c r="C76" s="119" t="s">
        <v>44</v>
      </c>
      <c r="D76" s="119"/>
      <c r="E76" s="9" t="e">
        <f>#REF!</f>
        <v>#REF!</v>
      </c>
    </row>
    <row r="77" spans="1:5" ht="15.75" thickBot="1" x14ac:dyDescent="0.3">
      <c r="A77" s="116"/>
      <c r="B77" s="2"/>
      <c r="C77" s="119" t="s">
        <v>46</v>
      </c>
      <c r="D77" s="119"/>
      <c r="E77" s="9" t="e">
        <f>#REF!</f>
        <v>#REF!</v>
      </c>
    </row>
    <row r="78" spans="1:5" x14ac:dyDescent="0.25">
      <c r="A78" s="116" t="s">
        <v>67</v>
      </c>
      <c r="B78" s="117" t="s">
        <v>7</v>
      </c>
      <c r="C78" s="118" t="s">
        <v>9</v>
      </c>
      <c r="D78" s="118"/>
      <c r="E78" s="8" t="e">
        <f>#REF!</f>
        <v>#REF!</v>
      </c>
    </row>
    <row r="79" spans="1:5" x14ac:dyDescent="0.25">
      <c r="A79" s="116"/>
      <c r="B79" s="117"/>
      <c r="C79" s="118" t="s">
        <v>11</v>
      </c>
      <c r="D79" s="118"/>
      <c r="E79" s="8" t="e">
        <f>#REF!</f>
        <v>#REF!</v>
      </c>
    </row>
    <row r="80" spans="1:5" x14ac:dyDescent="0.25">
      <c r="A80" s="116"/>
      <c r="B80" s="117"/>
      <c r="C80" s="118" t="s">
        <v>13</v>
      </c>
      <c r="D80" s="118"/>
      <c r="E80" s="8" t="e">
        <f>#REF!</f>
        <v>#REF!</v>
      </c>
    </row>
    <row r="81" spans="1:5" x14ac:dyDescent="0.25">
      <c r="A81" s="116"/>
      <c r="B81" s="117"/>
      <c r="C81" s="118" t="s">
        <v>15</v>
      </c>
      <c r="D81" s="118"/>
      <c r="E81" s="8" t="e">
        <f>#REF!</f>
        <v>#REF!</v>
      </c>
    </row>
    <row r="82" spans="1:5" x14ac:dyDescent="0.25">
      <c r="A82" s="116"/>
      <c r="B82" s="117"/>
      <c r="C82" s="118" t="s">
        <v>17</v>
      </c>
      <c r="D82" s="118"/>
      <c r="E82" s="8" t="e">
        <f>#REF!</f>
        <v>#REF!</v>
      </c>
    </row>
    <row r="83" spans="1:5" x14ac:dyDescent="0.25">
      <c r="A83" s="116"/>
      <c r="B83" s="117"/>
      <c r="C83" s="118" t="s">
        <v>19</v>
      </c>
      <c r="D83" s="118"/>
      <c r="E83" s="8" t="e">
        <f>#REF!</f>
        <v>#REF!</v>
      </c>
    </row>
    <row r="84" spans="1:5" x14ac:dyDescent="0.25">
      <c r="A84" s="116"/>
      <c r="B84" s="117"/>
      <c r="C84" s="118" t="s">
        <v>21</v>
      </c>
      <c r="D84" s="118"/>
      <c r="E84" s="8" t="e">
        <f>#REF!</f>
        <v>#REF!</v>
      </c>
    </row>
    <row r="85" spans="1:5" x14ac:dyDescent="0.25">
      <c r="A85" s="116"/>
      <c r="B85" s="117"/>
      <c r="C85" s="118" t="s">
        <v>22</v>
      </c>
      <c r="D85" s="118"/>
      <c r="E85" s="8" t="e">
        <f>#REF!</f>
        <v>#REF!</v>
      </c>
    </row>
    <row r="86" spans="1:5" ht="15.75" thickBot="1" x14ac:dyDescent="0.3">
      <c r="A86" s="116"/>
      <c r="B86" s="4"/>
      <c r="C86" s="119" t="s">
        <v>24</v>
      </c>
      <c r="D86" s="119"/>
      <c r="E86" s="9" t="e">
        <f>#REF!</f>
        <v>#REF!</v>
      </c>
    </row>
    <row r="87" spans="1:5" x14ac:dyDescent="0.25">
      <c r="A87" s="116"/>
      <c r="B87" s="117" t="s">
        <v>26</v>
      </c>
      <c r="C87" s="118" t="s">
        <v>28</v>
      </c>
      <c r="D87" s="118"/>
      <c r="E87" s="8" t="e">
        <f>#REF!</f>
        <v>#REF!</v>
      </c>
    </row>
    <row r="88" spans="1:5" x14ac:dyDescent="0.25">
      <c r="A88" s="116"/>
      <c r="B88" s="117"/>
      <c r="C88" s="118" t="s">
        <v>30</v>
      </c>
      <c r="D88" s="118"/>
      <c r="E88" s="8" t="e">
        <f>#REF!</f>
        <v>#REF!</v>
      </c>
    </row>
    <row r="89" spans="1:5" x14ac:dyDescent="0.25">
      <c r="A89" s="116"/>
      <c r="B89" s="117"/>
      <c r="C89" s="118" t="s">
        <v>32</v>
      </c>
      <c r="D89" s="118"/>
      <c r="E89" s="8" t="e">
        <f>#REF!</f>
        <v>#REF!</v>
      </c>
    </row>
    <row r="90" spans="1:5" x14ac:dyDescent="0.25">
      <c r="A90" s="116"/>
      <c r="B90" s="117"/>
      <c r="C90" s="118" t="s">
        <v>34</v>
      </c>
      <c r="D90" s="118"/>
      <c r="E90" s="8" t="e">
        <f>#REF!</f>
        <v>#REF!</v>
      </c>
    </row>
    <row r="91" spans="1:5" x14ac:dyDescent="0.25">
      <c r="A91" s="116"/>
      <c r="B91" s="117"/>
      <c r="C91" s="118" t="s">
        <v>36</v>
      </c>
      <c r="D91" s="118"/>
      <c r="E91" s="8" t="e">
        <f>#REF!</f>
        <v>#REF!</v>
      </c>
    </row>
    <row r="92" spans="1:5" x14ac:dyDescent="0.25">
      <c r="A92" s="116"/>
      <c r="B92" s="117"/>
      <c r="C92" s="118" t="s">
        <v>38</v>
      </c>
      <c r="D92" s="118"/>
      <c r="E92" s="8" t="e">
        <f>#REF!</f>
        <v>#REF!</v>
      </c>
    </row>
    <row r="93" spans="1:5" ht="15.75" thickBot="1" x14ac:dyDescent="0.3">
      <c r="A93" s="116"/>
      <c r="B93" s="2"/>
      <c r="C93" s="119" t="s">
        <v>41</v>
      </c>
      <c r="D93" s="119"/>
      <c r="E93" s="9" t="e">
        <f>#REF!</f>
        <v>#REF!</v>
      </c>
    </row>
    <row r="94" spans="1:5" ht="15.75" thickBot="1" x14ac:dyDescent="0.3">
      <c r="A94" s="116"/>
      <c r="B94" s="2"/>
      <c r="C94" s="119" t="s">
        <v>43</v>
      </c>
      <c r="D94" s="119"/>
      <c r="E94" s="9" t="e">
        <f>#REF!</f>
        <v>#REF!</v>
      </c>
    </row>
    <row r="95" spans="1:5" x14ac:dyDescent="0.25">
      <c r="A95" s="3"/>
      <c r="B95" s="117" t="s">
        <v>45</v>
      </c>
      <c r="C95" s="121" t="s">
        <v>47</v>
      </c>
      <c r="D95" s="121"/>
      <c r="E95" s="10" t="e">
        <f>#REF!</f>
        <v>#REF!</v>
      </c>
    </row>
    <row r="96" spans="1:5" x14ac:dyDescent="0.25">
      <c r="A96" s="3"/>
      <c r="B96" s="117"/>
      <c r="C96" s="118" t="s">
        <v>48</v>
      </c>
      <c r="D96" s="118"/>
      <c r="E96" s="8" t="e">
        <f>#REF!</f>
        <v>#REF!</v>
      </c>
    </row>
    <row r="97" spans="1:5" x14ac:dyDescent="0.25">
      <c r="A97" s="3"/>
      <c r="B97" s="117"/>
      <c r="C97" s="118" t="s">
        <v>49</v>
      </c>
      <c r="D97" s="118"/>
      <c r="E97" s="8" t="e">
        <f>#REF!</f>
        <v>#REF!</v>
      </c>
    </row>
    <row r="98" spans="1:5" x14ac:dyDescent="0.25">
      <c r="A98" s="3"/>
      <c r="B98" s="117"/>
      <c r="C98" s="118" t="s">
        <v>50</v>
      </c>
      <c r="D98" s="118"/>
      <c r="E98" s="8" t="e">
        <f>#REF!</f>
        <v>#REF!</v>
      </c>
    </row>
    <row r="99" spans="1:5" x14ac:dyDescent="0.25">
      <c r="A99" s="3"/>
      <c r="B99" s="117"/>
      <c r="C99" s="121" t="s">
        <v>51</v>
      </c>
      <c r="D99" s="121"/>
      <c r="E99" s="10" t="e">
        <f>#REF!</f>
        <v>#REF!</v>
      </c>
    </row>
    <row r="100" spans="1:5" x14ac:dyDescent="0.25">
      <c r="A100" s="3"/>
      <c r="B100" s="117"/>
      <c r="C100" s="118" t="s">
        <v>52</v>
      </c>
      <c r="D100" s="118"/>
      <c r="E100" s="8" t="e">
        <f>#REF!</f>
        <v>#REF!</v>
      </c>
    </row>
    <row r="101" spans="1:5" x14ac:dyDescent="0.25">
      <c r="A101" s="3"/>
      <c r="B101" s="117"/>
      <c r="C101" s="118" t="s">
        <v>53</v>
      </c>
      <c r="D101" s="118"/>
      <c r="E101" s="8" t="e">
        <f>#REF!</f>
        <v>#REF!</v>
      </c>
    </row>
    <row r="102" spans="1:5" x14ac:dyDescent="0.25">
      <c r="A102" s="3"/>
      <c r="B102" s="117"/>
      <c r="C102" s="118" t="s">
        <v>54</v>
      </c>
      <c r="D102" s="118"/>
      <c r="E102" s="8" t="e">
        <f>#REF!</f>
        <v>#REF!</v>
      </c>
    </row>
    <row r="103" spans="1:5" x14ac:dyDescent="0.25">
      <c r="A103" s="3"/>
      <c r="B103" s="117"/>
      <c r="C103" s="118" t="s">
        <v>55</v>
      </c>
      <c r="D103" s="118"/>
      <c r="E103" s="8" t="e">
        <f>#REF!</f>
        <v>#REF!</v>
      </c>
    </row>
    <row r="104" spans="1:5" x14ac:dyDescent="0.25">
      <c r="A104" s="3"/>
      <c r="B104" s="117"/>
      <c r="C104" s="118" t="s">
        <v>56</v>
      </c>
      <c r="D104" s="118"/>
      <c r="E104" s="8" t="e">
        <f>#REF!</f>
        <v>#REF!</v>
      </c>
    </row>
    <row r="105" spans="1:5" x14ac:dyDescent="0.25">
      <c r="A105" s="3"/>
      <c r="B105" s="117"/>
      <c r="C105" s="121" t="s">
        <v>57</v>
      </c>
      <c r="D105" s="121"/>
      <c r="E105" s="10" t="e">
        <f>#REF!</f>
        <v>#REF!</v>
      </c>
    </row>
    <row r="106" spans="1:5" x14ac:dyDescent="0.25">
      <c r="A106" s="3"/>
      <c r="B106" s="117"/>
      <c r="C106" s="118" t="s">
        <v>58</v>
      </c>
      <c r="D106" s="118"/>
      <c r="E106" s="8" t="e">
        <f>#REF!</f>
        <v>#REF!</v>
      </c>
    </row>
    <row r="107" spans="1:5" x14ac:dyDescent="0.25">
      <c r="A107" s="3"/>
      <c r="B107" s="117"/>
      <c r="C107" s="118" t="s">
        <v>59</v>
      </c>
      <c r="D107" s="118"/>
      <c r="E107" s="8" t="e">
        <f>#REF!</f>
        <v>#REF!</v>
      </c>
    </row>
    <row r="108" spans="1:5" ht="15.75" thickBot="1" x14ac:dyDescent="0.3">
      <c r="A108" s="3"/>
      <c r="B108" s="117"/>
      <c r="C108" s="119" t="s">
        <v>60</v>
      </c>
      <c r="D108" s="119"/>
      <c r="E108" s="9" t="e">
        <f>#REF!</f>
        <v>#REF!</v>
      </c>
    </row>
    <row r="109" spans="1:5" ht="15.75" thickBot="1" x14ac:dyDescent="0.3">
      <c r="A109" s="3"/>
      <c r="B109" s="2"/>
      <c r="C109" s="119" t="s">
        <v>61</v>
      </c>
      <c r="D109" s="119"/>
      <c r="E109" s="9" t="e">
        <f>#REF!</f>
        <v>#REF!</v>
      </c>
    </row>
    <row r="110" spans="1:5" x14ac:dyDescent="0.25">
      <c r="A110" s="3"/>
      <c r="B110" s="2"/>
      <c r="C110" s="12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2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2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27"/>
      <c r="D113" s="5" t="s">
        <v>63</v>
      </c>
      <c r="E113" s="10" t="e">
        <f>#REF!</f>
        <v>#REF!</v>
      </c>
    </row>
    <row r="114" spans="1:5" x14ac:dyDescent="0.25">
      <c r="A114" s="125" t="s">
        <v>0</v>
      </c>
      <c r="B114" s="125"/>
      <c r="C114" s="125"/>
      <c r="D114" s="125"/>
      <c r="E114" s="13" t="e">
        <f>#REF!</f>
        <v>#REF!</v>
      </c>
    </row>
    <row r="115" spans="1:5" x14ac:dyDescent="0.25">
      <c r="A115" s="125" t="s">
        <v>2</v>
      </c>
      <c r="B115" s="125"/>
      <c r="C115" s="125"/>
      <c r="D115" s="125"/>
      <c r="E115" s="13" t="e">
        <f>#REF!</f>
        <v>#REF!</v>
      </c>
    </row>
    <row r="116" spans="1:5" x14ac:dyDescent="0.25">
      <c r="A116" s="125" t="s">
        <v>1</v>
      </c>
      <c r="B116" s="125"/>
      <c r="C116" s="125"/>
      <c r="D116" s="125"/>
      <c r="E116" s="14"/>
    </row>
    <row r="117" spans="1:5" x14ac:dyDescent="0.25">
      <c r="A117" s="125" t="s">
        <v>70</v>
      </c>
      <c r="B117" s="125"/>
      <c r="C117" s="125"/>
      <c r="D117" s="125"/>
      <c r="E117" t="s">
        <v>69</v>
      </c>
    </row>
    <row r="118" spans="1:5" x14ac:dyDescent="0.25">
      <c r="B118" s="122" t="s">
        <v>64</v>
      </c>
      <c r="C118" s="121" t="s">
        <v>4</v>
      </c>
      <c r="D118" s="121"/>
      <c r="E118" s="11" t="e">
        <f>#REF!</f>
        <v>#REF!</v>
      </c>
    </row>
    <row r="119" spans="1:5" x14ac:dyDescent="0.25">
      <c r="B119" s="122"/>
      <c r="C119" s="121" t="s">
        <v>6</v>
      </c>
      <c r="D119" s="121"/>
      <c r="E119" s="11" t="e">
        <f>#REF!</f>
        <v>#REF!</v>
      </c>
    </row>
    <row r="120" spans="1:5" x14ac:dyDescent="0.25">
      <c r="B120" s="122"/>
      <c r="C120" s="118" t="s">
        <v>8</v>
      </c>
      <c r="D120" s="118"/>
      <c r="E120" s="12" t="e">
        <f>#REF!</f>
        <v>#REF!</v>
      </c>
    </row>
    <row r="121" spans="1:5" x14ac:dyDescent="0.25">
      <c r="B121" s="122"/>
      <c r="C121" s="118" t="s">
        <v>10</v>
      </c>
      <c r="D121" s="118"/>
      <c r="E121" s="12" t="e">
        <f>#REF!</f>
        <v>#REF!</v>
      </c>
    </row>
    <row r="122" spans="1:5" x14ac:dyDescent="0.25">
      <c r="B122" s="122"/>
      <c r="C122" s="118" t="s">
        <v>12</v>
      </c>
      <c r="D122" s="118"/>
      <c r="E122" s="12" t="e">
        <f>#REF!</f>
        <v>#REF!</v>
      </c>
    </row>
    <row r="123" spans="1:5" x14ac:dyDescent="0.25">
      <c r="B123" s="122"/>
      <c r="C123" s="118" t="s">
        <v>14</v>
      </c>
      <c r="D123" s="118"/>
      <c r="E123" s="12" t="e">
        <f>#REF!</f>
        <v>#REF!</v>
      </c>
    </row>
    <row r="124" spans="1:5" x14ac:dyDescent="0.25">
      <c r="B124" s="122"/>
      <c r="C124" s="118" t="s">
        <v>16</v>
      </c>
      <c r="D124" s="118"/>
      <c r="E124" s="12" t="e">
        <f>#REF!</f>
        <v>#REF!</v>
      </c>
    </row>
    <row r="125" spans="1:5" x14ac:dyDescent="0.25">
      <c r="B125" s="122"/>
      <c r="C125" s="118" t="s">
        <v>18</v>
      </c>
      <c r="D125" s="118"/>
      <c r="E125" s="12" t="e">
        <f>#REF!</f>
        <v>#REF!</v>
      </c>
    </row>
    <row r="126" spans="1:5" x14ac:dyDescent="0.25">
      <c r="B126" s="122"/>
      <c r="C126" s="118" t="s">
        <v>20</v>
      </c>
      <c r="D126" s="118"/>
      <c r="E126" s="12" t="e">
        <f>#REF!</f>
        <v>#REF!</v>
      </c>
    </row>
    <row r="127" spans="1:5" x14ac:dyDescent="0.25">
      <c r="B127" s="122"/>
      <c r="C127" s="121" t="s">
        <v>25</v>
      </c>
      <c r="D127" s="121"/>
      <c r="E127" s="11" t="e">
        <f>#REF!</f>
        <v>#REF!</v>
      </c>
    </row>
    <row r="128" spans="1:5" x14ac:dyDescent="0.25">
      <c r="B128" s="122"/>
      <c r="C128" s="118" t="s">
        <v>27</v>
      </c>
      <c r="D128" s="118"/>
      <c r="E128" s="12" t="e">
        <f>#REF!</f>
        <v>#REF!</v>
      </c>
    </row>
    <row r="129" spans="2:5" x14ac:dyDescent="0.25">
      <c r="B129" s="122"/>
      <c r="C129" s="118" t="s">
        <v>29</v>
      </c>
      <c r="D129" s="118"/>
      <c r="E129" s="12" t="e">
        <f>#REF!</f>
        <v>#REF!</v>
      </c>
    </row>
    <row r="130" spans="2:5" x14ac:dyDescent="0.25">
      <c r="B130" s="122"/>
      <c r="C130" s="118" t="s">
        <v>31</v>
      </c>
      <c r="D130" s="118"/>
      <c r="E130" s="12" t="e">
        <f>#REF!</f>
        <v>#REF!</v>
      </c>
    </row>
    <row r="131" spans="2:5" x14ac:dyDescent="0.25">
      <c r="B131" s="122"/>
      <c r="C131" s="118" t="s">
        <v>33</v>
      </c>
      <c r="D131" s="118"/>
      <c r="E131" s="12" t="e">
        <f>#REF!</f>
        <v>#REF!</v>
      </c>
    </row>
    <row r="132" spans="2:5" x14ac:dyDescent="0.25">
      <c r="B132" s="122"/>
      <c r="C132" s="118" t="s">
        <v>35</v>
      </c>
      <c r="D132" s="118"/>
      <c r="E132" s="12" t="e">
        <f>#REF!</f>
        <v>#REF!</v>
      </c>
    </row>
    <row r="133" spans="2:5" x14ac:dyDescent="0.25">
      <c r="B133" s="122"/>
      <c r="C133" s="118" t="s">
        <v>37</v>
      </c>
      <c r="D133" s="118"/>
      <c r="E133" s="12" t="e">
        <f>#REF!</f>
        <v>#REF!</v>
      </c>
    </row>
    <row r="134" spans="2:5" x14ac:dyDescent="0.25">
      <c r="B134" s="122"/>
      <c r="C134" s="118" t="s">
        <v>39</v>
      </c>
      <c r="D134" s="118"/>
      <c r="E134" s="12" t="e">
        <f>#REF!</f>
        <v>#REF!</v>
      </c>
    </row>
    <row r="135" spans="2:5" x14ac:dyDescent="0.25">
      <c r="B135" s="122"/>
      <c r="C135" s="118" t="s">
        <v>40</v>
      </c>
      <c r="D135" s="118"/>
      <c r="E135" s="12" t="e">
        <f>#REF!</f>
        <v>#REF!</v>
      </c>
    </row>
    <row r="136" spans="2:5" x14ac:dyDescent="0.25">
      <c r="B136" s="122"/>
      <c r="C136" s="118" t="s">
        <v>42</v>
      </c>
      <c r="D136" s="118"/>
      <c r="E136" s="12" t="e">
        <f>#REF!</f>
        <v>#REF!</v>
      </c>
    </row>
    <row r="137" spans="2:5" x14ac:dyDescent="0.25">
      <c r="B137" s="122"/>
      <c r="C137" s="121" t="s">
        <v>5</v>
      </c>
      <c r="D137" s="121"/>
      <c r="E137" s="11" t="e">
        <f>#REF!</f>
        <v>#REF!</v>
      </c>
    </row>
    <row r="138" spans="2:5" x14ac:dyDescent="0.25">
      <c r="B138" s="122"/>
      <c r="C138" s="121" t="s">
        <v>7</v>
      </c>
      <c r="D138" s="121"/>
      <c r="E138" s="11" t="e">
        <f>#REF!</f>
        <v>#REF!</v>
      </c>
    </row>
    <row r="139" spans="2:5" x14ac:dyDescent="0.25">
      <c r="B139" s="122"/>
      <c r="C139" s="118" t="s">
        <v>9</v>
      </c>
      <c r="D139" s="118"/>
      <c r="E139" s="12" t="e">
        <f>#REF!</f>
        <v>#REF!</v>
      </c>
    </row>
    <row r="140" spans="2:5" x14ac:dyDescent="0.25">
      <c r="B140" s="122"/>
      <c r="C140" s="118" t="s">
        <v>11</v>
      </c>
      <c r="D140" s="118"/>
      <c r="E140" s="12" t="e">
        <f>#REF!</f>
        <v>#REF!</v>
      </c>
    </row>
    <row r="141" spans="2:5" x14ac:dyDescent="0.25">
      <c r="B141" s="122"/>
      <c r="C141" s="118" t="s">
        <v>13</v>
      </c>
      <c r="D141" s="118"/>
      <c r="E141" s="12" t="e">
        <f>#REF!</f>
        <v>#REF!</v>
      </c>
    </row>
    <row r="142" spans="2:5" x14ac:dyDescent="0.25">
      <c r="B142" s="122"/>
      <c r="C142" s="118" t="s">
        <v>15</v>
      </c>
      <c r="D142" s="118"/>
      <c r="E142" s="12" t="e">
        <f>#REF!</f>
        <v>#REF!</v>
      </c>
    </row>
    <row r="143" spans="2:5" x14ac:dyDescent="0.25">
      <c r="B143" s="122"/>
      <c r="C143" s="118" t="s">
        <v>17</v>
      </c>
      <c r="D143" s="118"/>
      <c r="E143" s="12" t="e">
        <f>#REF!</f>
        <v>#REF!</v>
      </c>
    </row>
    <row r="144" spans="2:5" x14ac:dyDescent="0.25">
      <c r="B144" s="122"/>
      <c r="C144" s="118" t="s">
        <v>19</v>
      </c>
      <c r="D144" s="118"/>
      <c r="E144" s="12" t="e">
        <f>#REF!</f>
        <v>#REF!</v>
      </c>
    </row>
    <row r="145" spans="2:5" x14ac:dyDescent="0.25">
      <c r="B145" s="122"/>
      <c r="C145" s="118" t="s">
        <v>21</v>
      </c>
      <c r="D145" s="118"/>
      <c r="E145" s="12" t="e">
        <f>#REF!</f>
        <v>#REF!</v>
      </c>
    </row>
    <row r="146" spans="2:5" x14ac:dyDescent="0.25">
      <c r="B146" s="122"/>
      <c r="C146" s="118" t="s">
        <v>22</v>
      </c>
      <c r="D146" s="118"/>
      <c r="E146" s="12" t="e">
        <f>#REF!</f>
        <v>#REF!</v>
      </c>
    </row>
    <row r="147" spans="2:5" x14ac:dyDescent="0.25">
      <c r="B147" s="122"/>
      <c r="C147" s="124" t="s">
        <v>26</v>
      </c>
      <c r="D147" s="124"/>
      <c r="E147" s="11" t="e">
        <f>#REF!</f>
        <v>#REF!</v>
      </c>
    </row>
    <row r="148" spans="2:5" x14ac:dyDescent="0.25">
      <c r="B148" s="122"/>
      <c r="C148" s="118" t="s">
        <v>28</v>
      </c>
      <c r="D148" s="118"/>
      <c r="E148" s="12" t="e">
        <f>#REF!</f>
        <v>#REF!</v>
      </c>
    </row>
    <row r="149" spans="2:5" x14ac:dyDescent="0.25">
      <c r="B149" s="122"/>
      <c r="C149" s="118" t="s">
        <v>30</v>
      </c>
      <c r="D149" s="118"/>
      <c r="E149" s="12" t="e">
        <f>#REF!</f>
        <v>#REF!</v>
      </c>
    </row>
    <row r="150" spans="2:5" x14ac:dyDescent="0.25">
      <c r="B150" s="122"/>
      <c r="C150" s="118" t="s">
        <v>32</v>
      </c>
      <c r="D150" s="118"/>
      <c r="E150" s="12" t="e">
        <f>#REF!</f>
        <v>#REF!</v>
      </c>
    </row>
    <row r="151" spans="2:5" x14ac:dyDescent="0.25">
      <c r="B151" s="122"/>
      <c r="C151" s="118" t="s">
        <v>34</v>
      </c>
      <c r="D151" s="118"/>
      <c r="E151" s="12" t="e">
        <f>#REF!</f>
        <v>#REF!</v>
      </c>
    </row>
    <row r="152" spans="2:5" x14ac:dyDescent="0.25">
      <c r="B152" s="122"/>
      <c r="C152" s="118" t="s">
        <v>36</v>
      </c>
      <c r="D152" s="118"/>
      <c r="E152" s="12" t="e">
        <f>#REF!</f>
        <v>#REF!</v>
      </c>
    </row>
    <row r="153" spans="2:5" x14ac:dyDescent="0.25">
      <c r="B153" s="122"/>
      <c r="C153" s="118" t="s">
        <v>38</v>
      </c>
      <c r="D153" s="118"/>
      <c r="E153" s="12" t="e">
        <f>#REF!</f>
        <v>#REF!</v>
      </c>
    </row>
    <row r="154" spans="2:5" x14ac:dyDescent="0.25">
      <c r="B154" s="122"/>
      <c r="C154" s="121" t="s">
        <v>45</v>
      </c>
      <c r="D154" s="121"/>
      <c r="E154" s="11" t="e">
        <f>#REF!</f>
        <v>#REF!</v>
      </c>
    </row>
    <row r="155" spans="2:5" x14ac:dyDescent="0.25">
      <c r="B155" s="122"/>
      <c r="C155" s="121" t="s">
        <v>47</v>
      </c>
      <c r="D155" s="121"/>
      <c r="E155" s="11" t="e">
        <f>#REF!</f>
        <v>#REF!</v>
      </c>
    </row>
    <row r="156" spans="2:5" x14ac:dyDescent="0.25">
      <c r="B156" s="122"/>
      <c r="C156" s="118" t="s">
        <v>48</v>
      </c>
      <c r="D156" s="118"/>
      <c r="E156" s="12" t="e">
        <f>#REF!</f>
        <v>#REF!</v>
      </c>
    </row>
    <row r="157" spans="2:5" x14ac:dyDescent="0.25">
      <c r="B157" s="122"/>
      <c r="C157" s="118" t="s">
        <v>49</v>
      </c>
      <c r="D157" s="118"/>
      <c r="E157" s="12" t="e">
        <f>#REF!</f>
        <v>#REF!</v>
      </c>
    </row>
    <row r="158" spans="2:5" x14ac:dyDescent="0.25">
      <c r="B158" s="122"/>
      <c r="C158" s="118" t="s">
        <v>50</v>
      </c>
      <c r="D158" s="118"/>
      <c r="E158" s="12" t="e">
        <f>#REF!</f>
        <v>#REF!</v>
      </c>
    </row>
    <row r="159" spans="2:5" x14ac:dyDescent="0.25">
      <c r="B159" s="122"/>
      <c r="C159" s="121" t="s">
        <v>51</v>
      </c>
      <c r="D159" s="121"/>
      <c r="E159" s="11" t="e">
        <f>#REF!</f>
        <v>#REF!</v>
      </c>
    </row>
    <row r="160" spans="2:5" x14ac:dyDescent="0.25">
      <c r="B160" s="122"/>
      <c r="C160" s="118" t="s">
        <v>52</v>
      </c>
      <c r="D160" s="118"/>
      <c r="E160" s="12" t="e">
        <f>#REF!</f>
        <v>#REF!</v>
      </c>
    </row>
    <row r="161" spans="2:5" x14ac:dyDescent="0.25">
      <c r="B161" s="122"/>
      <c r="C161" s="118" t="s">
        <v>53</v>
      </c>
      <c r="D161" s="118"/>
      <c r="E161" s="12" t="e">
        <f>#REF!</f>
        <v>#REF!</v>
      </c>
    </row>
    <row r="162" spans="2:5" x14ac:dyDescent="0.25">
      <c r="B162" s="122"/>
      <c r="C162" s="118" t="s">
        <v>54</v>
      </c>
      <c r="D162" s="118"/>
      <c r="E162" s="12" t="e">
        <f>#REF!</f>
        <v>#REF!</v>
      </c>
    </row>
    <row r="163" spans="2:5" x14ac:dyDescent="0.25">
      <c r="B163" s="122"/>
      <c r="C163" s="118" t="s">
        <v>55</v>
      </c>
      <c r="D163" s="118"/>
      <c r="E163" s="12" t="e">
        <f>#REF!</f>
        <v>#REF!</v>
      </c>
    </row>
    <row r="164" spans="2:5" x14ac:dyDescent="0.25">
      <c r="B164" s="122"/>
      <c r="C164" s="118" t="s">
        <v>56</v>
      </c>
      <c r="D164" s="118"/>
      <c r="E164" s="12" t="e">
        <f>#REF!</f>
        <v>#REF!</v>
      </c>
    </row>
    <row r="165" spans="2:5" x14ac:dyDescent="0.25">
      <c r="B165" s="122"/>
      <c r="C165" s="121" t="s">
        <v>57</v>
      </c>
      <c r="D165" s="121"/>
      <c r="E165" s="11" t="e">
        <f>#REF!</f>
        <v>#REF!</v>
      </c>
    </row>
    <row r="166" spans="2:5" x14ac:dyDescent="0.25">
      <c r="B166" s="122"/>
      <c r="C166" s="118" t="s">
        <v>58</v>
      </c>
      <c r="D166" s="118"/>
      <c r="E166" s="12" t="e">
        <f>#REF!</f>
        <v>#REF!</v>
      </c>
    </row>
    <row r="167" spans="2:5" ht="15" customHeight="1" thickBot="1" x14ac:dyDescent="0.3">
      <c r="B167" s="123"/>
      <c r="C167" s="118" t="s">
        <v>59</v>
      </c>
      <c r="D167" s="118"/>
      <c r="E167" s="12" t="e">
        <f>#REF!</f>
        <v>#REF!</v>
      </c>
    </row>
    <row r="168" spans="2:5" x14ac:dyDescent="0.25">
      <c r="B168" s="122" t="s">
        <v>65</v>
      </c>
      <c r="C168" s="121" t="s">
        <v>4</v>
      </c>
      <c r="D168" s="121"/>
      <c r="E168" s="11" t="e">
        <f>#REF!</f>
        <v>#REF!</v>
      </c>
    </row>
    <row r="169" spans="2:5" ht="15" customHeight="1" x14ac:dyDescent="0.25">
      <c r="B169" s="122"/>
      <c r="C169" s="121" t="s">
        <v>6</v>
      </c>
      <c r="D169" s="121"/>
      <c r="E169" s="11" t="e">
        <f>#REF!</f>
        <v>#REF!</v>
      </c>
    </row>
    <row r="170" spans="2:5" ht="15" customHeight="1" x14ac:dyDescent="0.25">
      <c r="B170" s="122"/>
      <c r="C170" s="118" t="s">
        <v>8</v>
      </c>
      <c r="D170" s="118"/>
      <c r="E170" s="12" t="e">
        <f>#REF!</f>
        <v>#REF!</v>
      </c>
    </row>
    <row r="171" spans="2:5" ht="15" customHeight="1" x14ac:dyDescent="0.25">
      <c r="B171" s="122"/>
      <c r="C171" s="118" t="s">
        <v>10</v>
      </c>
      <c r="D171" s="118"/>
      <c r="E171" s="12" t="e">
        <f>#REF!</f>
        <v>#REF!</v>
      </c>
    </row>
    <row r="172" spans="2:5" x14ac:dyDescent="0.25">
      <c r="B172" s="122"/>
      <c r="C172" s="118" t="s">
        <v>12</v>
      </c>
      <c r="D172" s="118"/>
      <c r="E172" s="12" t="e">
        <f>#REF!</f>
        <v>#REF!</v>
      </c>
    </row>
    <row r="173" spans="2:5" x14ac:dyDescent="0.25">
      <c r="B173" s="122"/>
      <c r="C173" s="118" t="s">
        <v>14</v>
      </c>
      <c r="D173" s="118"/>
      <c r="E173" s="12" t="e">
        <f>#REF!</f>
        <v>#REF!</v>
      </c>
    </row>
    <row r="174" spans="2:5" ht="15" customHeight="1" x14ac:dyDescent="0.25">
      <c r="B174" s="122"/>
      <c r="C174" s="118" t="s">
        <v>16</v>
      </c>
      <c r="D174" s="118"/>
      <c r="E174" s="12" t="e">
        <f>#REF!</f>
        <v>#REF!</v>
      </c>
    </row>
    <row r="175" spans="2:5" ht="15" customHeight="1" x14ac:dyDescent="0.25">
      <c r="B175" s="122"/>
      <c r="C175" s="118" t="s">
        <v>18</v>
      </c>
      <c r="D175" s="118"/>
      <c r="E175" s="12" t="e">
        <f>#REF!</f>
        <v>#REF!</v>
      </c>
    </row>
    <row r="176" spans="2:5" x14ac:dyDescent="0.25">
      <c r="B176" s="122"/>
      <c r="C176" s="118" t="s">
        <v>20</v>
      </c>
      <c r="D176" s="118"/>
      <c r="E176" s="12" t="e">
        <f>#REF!</f>
        <v>#REF!</v>
      </c>
    </row>
    <row r="177" spans="2:5" ht="15" customHeight="1" x14ac:dyDescent="0.25">
      <c r="B177" s="122"/>
      <c r="C177" s="121" t="s">
        <v>25</v>
      </c>
      <c r="D177" s="121"/>
      <c r="E177" s="11" t="e">
        <f>#REF!</f>
        <v>#REF!</v>
      </c>
    </row>
    <row r="178" spans="2:5" x14ac:dyDescent="0.25">
      <c r="B178" s="122"/>
      <c r="C178" s="118" t="s">
        <v>27</v>
      </c>
      <c r="D178" s="118"/>
      <c r="E178" s="12" t="e">
        <f>#REF!</f>
        <v>#REF!</v>
      </c>
    </row>
    <row r="179" spans="2:5" ht="15" customHeight="1" x14ac:dyDescent="0.25">
      <c r="B179" s="122"/>
      <c r="C179" s="118" t="s">
        <v>29</v>
      </c>
      <c r="D179" s="118"/>
      <c r="E179" s="12" t="e">
        <f>#REF!</f>
        <v>#REF!</v>
      </c>
    </row>
    <row r="180" spans="2:5" ht="15" customHeight="1" x14ac:dyDescent="0.25">
      <c r="B180" s="122"/>
      <c r="C180" s="118" t="s">
        <v>31</v>
      </c>
      <c r="D180" s="118"/>
      <c r="E180" s="12" t="e">
        <f>#REF!</f>
        <v>#REF!</v>
      </c>
    </row>
    <row r="181" spans="2:5" ht="15" customHeight="1" x14ac:dyDescent="0.25">
      <c r="B181" s="122"/>
      <c r="C181" s="118" t="s">
        <v>33</v>
      </c>
      <c r="D181" s="118"/>
      <c r="E181" s="12" t="e">
        <f>#REF!</f>
        <v>#REF!</v>
      </c>
    </row>
    <row r="182" spans="2:5" ht="15" customHeight="1" x14ac:dyDescent="0.25">
      <c r="B182" s="122"/>
      <c r="C182" s="118" t="s">
        <v>35</v>
      </c>
      <c r="D182" s="118"/>
      <c r="E182" s="12" t="e">
        <f>#REF!</f>
        <v>#REF!</v>
      </c>
    </row>
    <row r="183" spans="2:5" ht="15" customHeight="1" x14ac:dyDescent="0.25">
      <c r="B183" s="122"/>
      <c r="C183" s="118" t="s">
        <v>37</v>
      </c>
      <c r="D183" s="118"/>
      <c r="E183" s="12" t="e">
        <f>#REF!</f>
        <v>#REF!</v>
      </c>
    </row>
    <row r="184" spans="2:5" ht="15" customHeight="1" x14ac:dyDescent="0.25">
      <c r="B184" s="122"/>
      <c r="C184" s="118" t="s">
        <v>39</v>
      </c>
      <c r="D184" s="118"/>
      <c r="E184" s="12" t="e">
        <f>#REF!</f>
        <v>#REF!</v>
      </c>
    </row>
    <row r="185" spans="2:5" ht="15" customHeight="1" x14ac:dyDescent="0.25">
      <c r="B185" s="122"/>
      <c r="C185" s="118" t="s">
        <v>40</v>
      </c>
      <c r="D185" s="118"/>
      <c r="E185" s="12" t="e">
        <f>#REF!</f>
        <v>#REF!</v>
      </c>
    </row>
    <row r="186" spans="2:5" ht="15" customHeight="1" x14ac:dyDescent="0.25">
      <c r="B186" s="122"/>
      <c r="C186" s="118" t="s">
        <v>42</v>
      </c>
      <c r="D186" s="118"/>
      <c r="E186" s="12" t="e">
        <f>#REF!</f>
        <v>#REF!</v>
      </c>
    </row>
    <row r="187" spans="2:5" ht="15" customHeight="1" x14ac:dyDescent="0.25">
      <c r="B187" s="122"/>
      <c r="C187" s="121" t="s">
        <v>5</v>
      </c>
      <c r="D187" s="121"/>
      <c r="E187" s="11" t="e">
        <f>#REF!</f>
        <v>#REF!</v>
      </c>
    </row>
    <row r="188" spans="2:5" x14ac:dyDescent="0.25">
      <c r="B188" s="122"/>
      <c r="C188" s="121" t="s">
        <v>7</v>
      </c>
      <c r="D188" s="121"/>
      <c r="E188" s="11" t="e">
        <f>#REF!</f>
        <v>#REF!</v>
      </c>
    </row>
    <row r="189" spans="2:5" x14ac:dyDescent="0.25">
      <c r="B189" s="122"/>
      <c r="C189" s="118" t="s">
        <v>9</v>
      </c>
      <c r="D189" s="118"/>
      <c r="E189" s="12" t="e">
        <f>#REF!</f>
        <v>#REF!</v>
      </c>
    </row>
    <row r="190" spans="2:5" x14ac:dyDescent="0.25">
      <c r="B190" s="122"/>
      <c r="C190" s="118" t="s">
        <v>11</v>
      </c>
      <c r="D190" s="118"/>
      <c r="E190" s="12" t="e">
        <f>#REF!</f>
        <v>#REF!</v>
      </c>
    </row>
    <row r="191" spans="2:5" ht="15" customHeight="1" x14ac:dyDescent="0.25">
      <c r="B191" s="122"/>
      <c r="C191" s="118" t="s">
        <v>13</v>
      </c>
      <c r="D191" s="118"/>
      <c r="E191" s="12" t="e">
        <f>#REF!</f>
        <v>#REF!</v>
      </c>
    </row>
    <row r="192" spans="2:5" x14ac:dyDescent="0.25">
      <c r="B192" s="122"/>
      <c r="C192" s="118" t="s">
        <v>15</v>
      </c>
      <c r="D192" s="118"/>
      <c r="E192" s="12" t="e">
        <f>#REF!</f>
        <v>#REF!</v>
      </c>
    </row>
    <row r="193" spans="2:5" ht="15" customHeight="1" x14ac:dyDescent="0.25">
      <c r="B193" s="122"/>
      <c r="C193" s="118" t="s">
        <v>17</v>
      </c>
      <c r="D193" s="118"/>
      <c r="E193" s="12" t="e">
        <f>#REF!</f>
        <v>#REF!</v>
      </c>
    </row>
    <row r="194" spans="2:5" ht="15" customHeight="1" x14ac:dyDescent="0.25">
      <c r="B194" s="122"/>
      <c r="C194" s="118" t="s">
        <v>19</v>
      </c>
      <c r="D194" s="118"/>
      <c r="E194" s="12" t="e">
        <f>#REF!</f>
        <v>#REF!</v>
      </c>
    </row>
    <row r="195" spans="2:5" ht="15" customHeight="1" x14ac:dyDescent="0.25">
      <c r="B195" s="122"/>
      <c r="C195" s="118" t="s">
        <v>21</v>
      </c>
      <c r="D195" s="118"/>
      <c r="E195" s="12" t="e">
        <f>#REF!</f>
        <v>#REF!</v>
      </c>
    </row>
    <row r="196" spans="2:5" ht="15" customHeight="1" x14ac:dyDescent="0.25">
      <c r="B196" s="122"/>
      <c r="C196" s="118" t="s">
        <v>22</v>
      </c>
      <c r="D196" s="118"/>
      <c r="E196" s="12" t="e">
        <f>#REF!</f>
        <v>#REF!</v>
      </c>
    </row>
    <row r="197" spans="2:5" ht="15" customHeight="1" x14ac:dyDescent="0.25">
      <c r="B197" s="122"/>
      <c r="C197" s="124" t="s">
        <v>26</v>
      </c>
      <c r="D197" s="124"/>
      <c r="E197" s="11" t="e">
        <f>#REF!</f>
        <v>#REF!</v>
      </c>
    </row>
    <row r="198" spans="2:5" ht="15" customHeight="1" x14ac:dyDescent="0.25">
      <c r="B198" s="122"/>
      <c r="C198" s="118" t="s">
        <v>28</v>
      </c>
      <c r="D198" s="118"/>
      <c r="E198" s="12" t="e">
        <f>#REF!</f>
        <v>#REF!</v>
      </c>
    </row>
    <row r="199" spans="2:5" ht="15" customHeight="1" x14ac:dyDescent="0.25">
      <c r="B199" s="122"/>
      <c r="C199" s="118" t="s">
        <v>30</v>
      </c>
      <c r="D199" s="118"/>
      <c r="E199" s="12" t="e">
        <f>#REF!</f>
        <v>#REF!</v>
      </c>
    </row>
    <row r="200" spans="2:5" ht="15" customHeight="1" x14ac:dyDescent="0.25">
      <c r="B200" s="122"/>
      <c r="C200" s="118" t="s">
        <v>32</v>
      </c>
      <c r="D200" s="118"/>
      <c r="E200" s="12" t="e">
        <f>#REF!</f>
        <v>#REF!</v>
      </c>
    </row>
    <row r="201" spans="2:5" x14ac:dyDescent="0.25">
      <c r="B201" s="122"/>
      <c r="C201" s="118" t="s">
        <v>34</v>
      </c>
      <c r="D201" s="118"/>
      <c r="E201" s="12" t="e">
        <f>#REF!</f>
        <v>#REF!</v>
      </c>
    </row>
    <row r="202" spans="2:5" ht="15" customHeight="1" x14ac:dyDescent="0.25">
      <c r="B202" s="122"/>
      <c r="C202" s="118" t="s">
        <v>36</v>
      </c>
      <c r="D202" s="118"/>
      <c r="E202" s="12" t="e">
        <f>#REF!</f>
        <v>#REF!</v>
      </c>
    </row>
    <row r="203" spans="2:5" x14ac:dyDescent="0.25">
      <c r="B203" s="122"/>
      <c r="C203" s="118" t="s">
        <v>38</v>
      </c>
      <c r="D203" s="118"/>
      <c r="E203" s="12" t="e">
        <f>#REF!</f>
        <v>#REF!</v>
      </c>
    </row>
    <row r="204" spans="2:5" ht="15" customHeight="1" x14ac:dyDescent="0.25">
      <c r="B204" s="122"/>
      <c r="C204" s="121" t="s">
        <v>45</v>
      </c>
      <c r="D204" s="121"/>
      <c r="E204" s="11" t="e">
        <f>#REF!</f>
        <v>#REF!</v>
      </c>
    </row>
    <row r="205" spans="2:5" ht="15" customHeight="1" x14ac:dyDescent="0.25">
      <c r="B205" s="122"/>
      <c r="C205" s="121" t="s">
        <v>47</v>
      </c>
      <c r="D205" s="121"/>
      <c r="E205" s="11" t="e">
        <f>#REF!</f>
        <v>#REF!</v>
      </c>
    </row>
    <row r="206" spans="2:5" ht="15" customHeight="1" x14ac:dyDescent="0.25">
      <c r="B206" s="122"/>
      <c r="C206" s="118" t="s">
        <v>48</v>
      </c>
      <c r="D206" s="118"/>
      <c r="E206" s="12" t="e">
        <f>#REF!</f>
        <v>#REF!</v>
      </c>
    </row>
    <row r="207" spans="2:5" ht="15" customHeight="1" x14ac:dyDescent="0.25">
      <c r="B207" s="122"/>
      <c r="C207" s="118" t="s">
        <v>49</v>
      </c>
      <c r="D207" s="118"/>
      <c r="E207" s="12" t="e">
        <f>#REF!</f>
        <v>#REF!</v>
      </c>
    </row>
    <row r="208" spans="2:5" ht="15" customHeight="1" x14ac:dyDescent="0.25">
      <c r="B208" s="122"/>
      <c r="C208" s="118" t="s">
        <v>50</v>
      </c>
      <c r="D208" s="118"/>
      <c r="E208" s="12" t="e">
        <f>#REF!</f>
        <v>#REF!</v>
      </c>
    </row>
    <row r="209" spans="2:5" ht="15" customHeight="1" x14ac:dyDescent="0.25">
      <c r="B209" s="122"/>
      <c r="C209" s="121" t="s">
        <v>51</v>
      </c>
      <c r="D209" s="121"/>
      <c r="E209" s="11" t="e">
        <f>#REF!</f>
        <v>#REF!</v>
      </c>
    </row>
    <row r="210" spans="2:5" x14ac:dyDescent="0.25">
      <c r="B210" s="122"/>
      <c r="C210" s="118" t="s">
        <v>52</v>
      </c>
      <c r="D210" s="118"/>
      <c r="E210" s="12" t="e">
        <f>#REF!</f>
        <v>#REF!</v>
      </c>
    </row>
    <row r="211" spans="2:5" ht="15" customHeight="1" x14ac:dyDescent="0.25">
      <c r="B211" s="122"/>
      <c r="C211" s="118" t="s">
        <v>53</v>
      </c>
      <c r="D211" s="118"/>
      <c r="E211" s="12" t="e">
        <f>#REF!</f>
        <v>#REF!</v>
      </c>
    </row>
    <row r="212" spans="2:5" x14ac:dyDescent="0.25">
      <c r="B212" s="122"/>
      <c r="C212" s="118" t="s">
        <v>54</v>
      </c>
      <c r="D212" s="118"/>
      <c r="E212" s="12" t="e">
        <f>#REF!</f>
        <v>#REF!</v>
      </c>
    </row>
    <row r="213" spans="2:5" ht="15" customHeight="1" x14ac:dyDescent="0.25">
      <c r="B213" s="122"/>
      <c r="C213" s="118" t="s">
        <v>55</v>
      </c>
      <c r="D213" s="118"/>
      <c r="E213" s="12" t="e">
        <f>#REF!</f>
        <v>#REF!</v>
      </c>
    </row>
    <row r="214" spans="2:5" x14ac:dyDescent="0.25">
      <c r="B214" s="122"/>
      <c r="C214" s="118" t="s">
        <v>56</v>
      </c>
      <c r="D214" s="118"/>
      <c r="E214" s="12" t="e">
        <f>#REF!</f>
        <v>#REF!</v>
      </c>
    </row>
    <row r="215" spans="2:5" x14ac:dyDescent="0.25">
      <c r="B215" s="122"/>
      <c r="C215" s="121" t="s">
        <v>57</v>
      </c>
      <c r="D215" s="121"/>
      <c r="E215" s="11" t="e">
        <f>#REF!</f>
        <v>#REF!</v>
      </c>
    </row>
    <row r="216" spans="2:5" x14ac:dyDescent="0.25">
      <c r="B216" s="122"/>
      <c r="C216" s="118" t="s">
        <v>58</v>
      </c>
      <c r="D216" s="118"/>
      <c r="E216" s="12" t="e">
        <f>#REF!</f>
        <v>#REF!</v>
      </c>
    </row>
    <row r="217" spans="2:5" ht="15.75" thickBot="1" x14ac:dyDescent="0.3">
      <c r="B217" s="123"/>
      <c r="C217" s="118" t="s">
        <v>59</v>
      </c>
      <c r="D217" s="118"/>
      <c r="E217" s="12" t="e">
        <f>#REF!</f>
        <v>#REF!</v>
      </c>
    </row>
    <row r="218" spans="2:5" x14ac:dyDescent="0.25">
      <c r="C218" s="126" t="s">
        <v>72</v>
      </c>
      <c r="D218" s="5" t="s">
        <v>62</v>
      </c>
      <c r="E218" s="15" t="e">
        <f>#REF!</f>
        <v>#REF!</v>
      </c>
    </row>
    <row r="219" spans="2:5" x14ac:dyDescent="0.25">
      <c r="C219" s="127"/>
      <c r="D219" s="5" t="s">
        <v>63</v>
      </c>
      <c r="E219" s="15" t="e">
        <f>#REF!</f>
        <v>#REF!</v>
      </c>
    </row>
    <row r="220" spans="2:5" x14ac:dyDescent="0.25">
      <c r="C220" s="127" t="s">
        <v>71</v>
      </c>
      <c r="D220" s="5" t="s">
        <v>62</v>
      </c>
      <c r="E220" s="15" t="e">
        <f>#REF!</f>
        <v>#REF!</v>
      </c>
    </row>
    <row r="221" spans="2:5" x14ac:dyDescent="0.25">
      <c r="C221" s="12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H449"/>
  <sheetViews>
    <sheetView showGridLines="0" tabSelected="1" zoomScale="85" zoomScaleNormal="85" workbookViewId="0">
      <selection sqref="A1:AC164"/>
    </sheetView>
  </sheetViews>
  <sheetFormatPr baseColWidth="10" defaultRowHeight="15" x14ac:dyDescent="0.25"/>
  <cols>
    <col min="1" max="1" width="8.42578125" style="82" customWidth="1"/>
    <col min="2" max="2" width="15.140625" style="78" customWidth="1"/>
    <col min="3" max="3" width="13.140625" style="78" customWidth="1"/>
    <col min="4" max="4" width="28.85546875" style="78" customWidth="1"/>
    <col min="5" max="5" width="18" style="78" customWidth="1"/>
    <col min="6" max="6" width="22" style="78" customWidth="1"/>
    <col min="7" max="7" width="3.28515625" style="78" customWidth="1"/>
    <col min="8" max="9" width="2.85546875" style="78" customWidth="1"/>
    <col min="10" max="10" width="7.140625" style="78" customWidth="1"/>
    <col min="11" max="11" width="6.7109375" style="78" customWidth="1"/>
    <col min="12" max="12" width="24.28515625" style="78" customWidth="1"/>
    <col min="13" max="13" width="16.5703125" style="79" customWidth="1"/>
    <col min="14" max="14" width="19.5703125" style="79" customWidth="1"/>
    <col min="15" max="15" width="14.7109375" style="78" customWidth="1"/>
    <col min="16" max="16" width="8.7109375" style="78" customWidth="1"/>
    <col min="17" max="17" width="8.42578125" style="78" customWidth="1"/>
    <col min="18" max="19" width="10.28515625" style="80" customWidth="1"/>
    <col min="20" max="20" width="8.5703125" style="80" customWidth="1"/>
    <col min="21" max="21" width="11.28515625" style="78" customWidth="1"/>
    <col min="22" max="22" width="10.28515625" style="78" customWidth="1"/>
    <col min="23" max="23" width="17" style="78" customWidth="1"/>
    <col min="24" max="24" width="17.85546875" style="78" customWidth="1"/>
    <col min="25" max="25" width="16.5703125" style="81" customWidth="1"/>
    <col min="26" max="26" width="16" style="81" customWidth="1"/>
    <col min="27" max="27" width="16.140625" style="68" customWidth="1"/>
    <col min="28" max="28" width="11" style="78" customWidth="1"/>
    <col min="29" max="29" width="11.42578125" style="78" customWidth="1"/>
    <col min="30" max="30" width="10.28515625" style="18" customWidth="1"/>
    <col min="31" max="31" width="13" style="18" customWidth="1"/>
    <col min="32" max="32" width="11.28515625" style="18" customWidth="1"/>
    <col min="33" max="33" width="12.85546875" style="18" customWidth="1"/>
    <col min="34" max="34" width="12" style="18" bestFit="1" customWidth="1"/>
    <col min="35" max="16384" width="11.42578125" style="18"/>
  </cols>
  <sheetData>
    <row r="1" spans="1:34" ht="46.5" customHeight="1" x14ac:dyDescent="0.25">
      <c r="A1" s="163" t="s">
        <v>399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</row>
    <row r="2" spans="1:34" ht="45" x14ac:dyDescent="0.25">
      <c r="A2" s="19" t="s">
        <v>161</v>
      </c>
      <c r="B2" s="19" t="s">
        <v>162</v>
      </c>
      <c r="C2" s="19" t="s">
        <v>163</v>
      </c>
      <c r="D2" s="19" t="s">
        <v>164</v>
      </c>
      <c r="E2" s="19" t="s">
        <v>165</v>
      </c>
      <c r="F2" s="19" t="s">
        <v>166</v>
      </c>
      <c r="G2" s="19" t="s">
        <v>167</v>
      </c>
      <c r="H2" s="20" t="s">
        <v>168</v>
      </c>
      <c r="I2" s="20" t="s">
        <v>169</v>
      </c>
      <c r="J2" s="20" t="s">
        <v>73</v>
      </c>
      <c r="K2" s="20" t="s">
        <v>170</v>
      </c>
      <c r="L2" s="20" t="s">
        <v>171</v>
      </c>
      <c r="M2" s="21" t="s">
        <v>172</v>
      </c>
      <c r="N2" s="20" t="s">
        <v>173</v>
      </c>
      <c r="O2" s="20" t="s">
        <v>174</v>
      </c>
      <c r="P2" s="20" t="s">
        <v>74</v>
      </c>
      <c r="Q2" s="20" t="s">
        <v>175</v>
      </c>
      <c r="R2" s="22" t="s">
        <v>176</v>
      </c>
      <c r="S2" s="23" t="s">
        <v>177</v>
      </c>
      <c r="T2" s="20" t="s">
        <v>178</v>
      </c>
      <c r="U2" s="20" t="s">
        <v>179</v>
      </c>
      <c r="V2" s="20" t="s">
        <v>180</v>
      </c>
      <c r="W2" s="20" t="s">
        <v>181</v>
      </c>
      <c r="X2" s="23" t="s">
        <v>182</v>
      </c>
      <c r="Y2" s="24" t="s">
        <v>183</v>
      </c>
      <c r="Z2" s="24" t="s">
        <v>184</v>
      </c>
      <c r="AA2" s="24" t="s">
        <v>185</v>
      </c>
      <c r="AB2" s="23" t="s">
        <v>186</v>
      </c>
      <c r="AC2" s="23" t="s">
        <v>187</v>
      </c>
    </row>
    <row r="3" spans="1:34" s="32" customFormat="1" ht="165" x14ac:dyDescent="0.25">
      <c r="A3" s="25" t="s">
        <v>188</v>
      </c>
      <c r="B3" s="101" t="s">
        <v>189</v>
      </c>
      <c r="C3" s="101" t="s">
        <v>190</v>
      </c>
      <c r="D3" s="53" t="s">
        <v>400</v>
      </c>
      <c r="E3" s="101" t="s">
        <v>191</v>
      </c>
      <c r="F3" s="101" t="s">
        <v>191</v>
      </c>
      <c r="G3" s="26" t="s">
        <v>192</v>
      </c>
      <c r="H3" s="26" t="s">
        <v>193</v>
      </c>
      <c r="I3" s="26" t="s">
        <v>192</v>
      </c>
      <c r="J3" s="27" t="s">
        <v>194</v>
      </c>
      <c r="K3" s="28">
        <v>3011</v>
      </c>
      <c r="L3" s="26" t="s">
        <v>105</v>
      </c>
      <c r="M3" s="30" t="s">
        <v>109</v>
      </c>
      <c r="N3" s="29" t="s">
        <v>195</v>
      </c>
      <c r="O3" s="27" t="s">
        <v>196</v>
      </c>
      <c r="P3" s="27" t="s">
        <v>197</v>
      </c>
      <c r="Q3" s="27">
        <v>2015</v>
      </c>
      <c r="R3" s="31">
        <f>1093324/43.03714</f>
        <v>25404.197397875418</v>
      </c>
      <c r="S3" s="31">
        <f>1093324/43.03714</f>
        <v>25404.197397875418</v>
      </c>
      <c r="T3" s="31">
        <v>0</v>
      </c>
      <c r="U3" s="35">
        <f t="shared" ref="U3:U15" si="0">+T3/R3</f>
        <v>0</v>
      </c>
      <c r="V3" s="35">
        <f t="shared" ref="V3:V106" si="1">+T3/S3</f>
        <v>0</v>
      </c>
      <c r="W3" s="101" t="s">
        <v>199</v>
      </c>
      <c r="X3" s="100" t="s">
        <v>200</v>
      </c>
      <c r="Y3" s="102">
        <f>204182969.52-Y4</f>
        <v>0</v>
      </c>
      <c r="Z3" s="101" t="s">
        <v>198</v>
      </c>
      <c r="AA3" s="101" t="s">
        <v>198</v>
      </c>
      <c r="AB3" s="101" t="s">
        <v>198</v>
      </c>
      <c r="AC3" s="37" t="s">
        <v>198</v>
      </c>
    </row>
    <row r="4" spans="1:34" s="32" customFormat="1" ht="78.75" customHeight="1" x14ac:dyDescent="0.25">
      <c r="A4" s="25" t="s">
        <v>188</v>
      </c>
      <c r="B4" s="96" t="s">
        <v>201</v>
      </c>
      <c r="C4" s="101" t="s">
        <v>190</v>
      </c>
      <c r="D4" s="95" t="s">
        <v>202</v>
      </c>
      <c r="E4" s="101" t="s">
        <v>191</v>
      </c>
      <c r="F4" s="101" t="s">
        <v>191</v>
      </c>
      <c r="G4" s="26" t="s">
        <v>192</v>
      </c>
      <c r="H4" s="26" t="s">
        <v>193</v>
      </c>
      <c r="I4" s="26" t="s">
        <v>192</v>
      </c>
      <c r="J4" s="27" t="s">
        <v>194</v>
      </c>
      <c r="K4" s="28">
        <v>3011</v>
      </c>
      <c r="L4" s="100" t="s">
        <v>401</v>
      </c>
      <c r="M4" s="30" t="s">
        <v>128</v>
      </c>
      <c r="N4" s="29" t="s">
        <v>203</v>
      </c>
      <c r="O4" s="27" t="s">
        <v>196</v>
      </c>
      <c r="P4" s="27" t="s">
        <v>197</v>
      </c>
      <c r="Q4" s="27">
        <v>2018</v>
      </c>
      <c r="R4" s="34">
        <f>((5950000/5762920-1))</f>
        <v>3.2462709876243334E-2</v>
      </c>
      <c r="S4" s="34">
        <f>((5950000/5762920-1))</f>
        <v>3.2462709876243334E-2</v>
      </c>
      <c r="T4" s="34">
        <v>0</v>
      </c>
      <c r="U4" s="35">
        <f t="shared" si="0"/>
        <v>0</v>
      </c>
      <c r="V4" s="35">
        <f t="shared" si="1"/>
        <v>0</v>
      </c>
      <c r="W4" s="101" t="s">
        <v>204</v>
      </c>
      <c r="X4" s="100" t="s">
        <v>205</v>
      </c>
      <c r="Y4" s="36">
        <f>SUM(Y48:Y159)</f>
        <v>204182969.51999998</v>
      </c>
      <c r="Z4" s="36">
        <f>SUM(Z48:Z159)</f>
        <v>391660314.06</v>
      </c>
      <c r="AA4" s="36">
        <f>SUM(AA48:AA159)</f>
        <v>36708107.289999999</v>
      </c>
      <c r="AB4" s="35">
        <f t="shared" ref="AB4" si="2">+AA4/Y4</f>
        <v>0.17978045561926453</v>
      </c>
      <c r="AC4" s="37">
        <f t="shared" ref="AC4" si="3">+AA4/Z4</f>
        <v>9.3724347278076631E-2</v>
      </c>
      <c r="AE4" s="38"/>
      <c r="AF4" s="38"/>
      <c r="AG4" s="38"/>
      <c r="AH4" s="39"/>
    </row>
    <row r="5" spans="1:34" s="32" customFormat="1" ht="78.75" customHeight="1" x14ac:dyDescent="0.25">
      <c r="A5" s="25" t="s">
        <v>188</v>
      </c>
      <c r="B5" s="96" t="s">
        <v>201</v>
      </c>
      <c r="C5" s="101" t="s">
        <v>190</v>
      </c>
      <c r="D5" s="95" t="s">
        <v>202</v>
      </c>
      <c r="E5" s="101" t="s">
        <v>191</v>
      </c>
      <c r="F5" s="101" t="s">
        <v>191</v>
      </c>
      <c r="G5" s="26" t="s">
        <v>192</v>
      </c>
      <c r="H5" s="26" t="s">
        <v>193</v>
      </c>
      <c r="I5" s="26" t="s">
        <v>192</v>
      </c>
      <c r="J5" s="27" t="s">
        <v>194</v>
      </c>
      <c r="K5" s="28">
        <v>3011</v>
      </c>
      <c r="L5" s="100" t="s">
        <v>402</v>
      </c>
      <c r="M5" s="30" t="s">
        <v>128</v>
      </c>
      <c r="N5" s="29" t="s">
        <v>203</v>
      </c>
      <c r="O5" s="27" t="s">
        <v>196</v>
      </c>
      <c r="P5" s="27" t="s">
        <v>197</v>
      </c>
      <c r="Q5" s="27">
        <v>2018</v>
      </c>
      <c r="R5" s="40">
        <f>((600000/550000)-1)*100</f>
        <v>9.0909090909090828</v>
      </c>
      <c r="S5" s="40">
        <f>((600000/550000)-1)*100</f>
        <v>9.0909090909090828</v>
      </c>
      <c r="T5" s="40">
        <v>0</v>
      </c>
      <c r="U5" s="35">
        <f t="shared" si="0"/>
        <v>0</v>
      </c>
      <c r="V5" s="35">
        <f t="shared" si="1"/>
        <v>0</v>
      </c>
      <c r="W5" s="101" t="s">
        <v>206</v>
      </c>
      <c r="X5" s="100" t="s">
        <v>207</v>
      </c>
      <c r="Y5" s="101" t="s">
        <v>198</v>
      </c>
      <c r="Z5" s="101" t="s">
        <v>198</v>
      </c>
      <c r="AA5" s="101" t="s">
        <v>198</v>
      </c>
      <c r="AB5" s="101" t="s">
        <v>198</v>
      </c>
      <c r="AC5" s="37" t="s">
        <v>198</v>
      </c>
      <c r="AE5" s="38"/>
      <c r="AF5" s="38"/>
      <c r="AG5" s="38"/>
      <c r="AH5" s="39"/>
    </row>
    <row r="6" spans="1:34" s="32" customFormat="1" ht="78.75" customHeight="1" x14ac:dyDescent="0.25">
      <c r="A6" s="25" t="s">
        <v>188</v>
      </c>
      <c r="B6" s="96" t="s">
        <v>201</v>
      </c>
      <c r="C6" s="101" t="s">
        <v>190</v>
      </c>
      <c r="D6" s="95" t="s">
        <v>202</v>
      </c>
      <c r="E6" s="101" t="s">
        <v>191</v>
      </c>
      <c r="F6" s="101" t="s">
        <v>191</v>
      </c>
      <c r="G6" s="26" t="s">
        <v>192</v>
      </c>
      <c r="H6" s="26" t="s">
        <v>193</v>
      </c>
      <c r="I6" s="26" t="s">
        <v>192</v>
      </c>
      <c r="J6" s="27" t="s">
        <v>194</v>
      </c>
      <c r="K6" s="28">
        <v>3011</v>
      </c>
      <c r="L6" s="100" t="s">
        <v>127</v>
      </c>
      <c r="M6" s="30" t="s">
        <v>128</v>
      </c>
      <c r="N6" s="29" t="s">
        <v>203</v>
      </c>
      <c r="O6" s="27" t="s">
        <v>196</v>
      </c>
      <c r="P6" s="27" t="s">
        <v>197</v>
      </c>
      <c r="Q6" s="27">
        <v>2020</v>
      </c>
      <c r="R6" s="40">
        <f>((2710/2643)-1)*100</f>
        <v>2.5349981082103623</v>
      </c>
      <c r="S6" s="40">
        <f>((2710/2643)-1)*100</f>
        <v>2.5349981082103623</v>
      </c>
      <c r="T6" s="40">
        <v>0</v>
      </c>
      <c r="U6" s="35">
        <f t="shared" si="0"/>
        <v>0</v>
      </c>
      <c r="V6" s="35">
        <f t="shared" si="1"/>
        <v>0</v>
      </c>
      <c r="W6" s="101" t="s">
        <v>210</v>
      </c>
      <c r="X6" s="100" t="s">
        <v>207</v>
      </c>
      <c r="Y6" s="101" t="s">
        <v>198</v>
      </c>
      <c r="Z6" s="101" t="s">
        <v>198</v>
      </c>
      <c r="AA6" s="101" t="s">
        <v>198</v>
      </c>
      <c r="AB6" s="101" t="s">
        <v>198</v>
      </c>
      <c r="AC6" s="37" t="s">
        <v>198</v>
      </c>
      <c r="AE6" s="38"/>
      <c r="AF6" s="38"/>
      <c r="AG6" s="38"/>
      <c r="AH6" s="39"/>
    </row>
    <row r="7" spans="1:34" s="32" customFormat="1" ht="81" customHeight="1" x14ac:dyDescent="0.25">
      <c r="A7" s="25" t="s">
        <v>188</v>
      </c>
      <c r="B7" s="96" t="s">
        <v>201</v>
      </c>
      <c r="C7" s="101" t="s">
        <v>190</v>
      </c>
      <c r="D7" s="95" t="s">
        <v>202</v>
      </c>
      <c r="E7" s="101" t="s">
        <v>191</v>
      </c>
      <c r="F7" s="101" t="s">
        <v>191</v>
      </c>
      <c r="G7" s="26" t="s">
        <v>192</v>
      </c>
      <c r="H7" s="26" t="s">
        <v>193</v>
      </c>
      <c r="I7" s="26" t="s">
        <v>192</v>
      </c>
      <c r="J7" s="27" t="s">
        <v>194</v>
      </c>
      <c r="K7" s="28">
        <v>3011</v>
      </c>
      <c r="L7" s="100" t="s">
        <v>403</v>
      </c>
      <c r="M7" s="30" t="s">
        <v>129</v>
      </c>
      <c r="N7" s="29" t="s">
        <v>208</v>
      </c>
      <c r="O7" s="27" t="s">
        <v>196</v>
      </c>
      <c r="P7" s="27" t="s">
        <v>197</v>
      </c>
      <c r="Q7" s="27">
        <v>2020</v>
      </c>
      <c r="R7" s="40">
        <f>(16/20)*100</f>
        <v>80</v>
      </c>
      <c r="S7" s="40">
        <f>(16/20)*100</f>
        <v>80</v>
      </c>
      <c r="T7" s="40">
        <v>0</v>
      </c>
      <c r="U7" s="35">
        <f t="shared" si="0"/>
        <v>0</v>
      </c>
      <c r="V7" s="35">
        <f t="shared" si="1"/>
        <v>0</v>
      </c>
      <c r="W7" s="101" t="s">
        <v>210</v>
      </c>
      <c r="X7" s="100" t="s">
        <v>207</v>
      </c>
      <c r="Y7" s="101" t="s">
        <v>198</v>
      </c>
      <c r="Z7" s="101" t="s">
        <v>198</v>
      </c>
      <c r="AA7" s="101" t="s">
        <v>198</v>
      </c>
      <c r="AB7" s="101" t="s">
        <v>198</v>
      </c>
      <c r="AC7" s="37" t="s">
        <v>198</v>
      </c>
      <c r="AE7" s="39"/>
    </row>
    <row r="8" spans="1:34" s="32" customFormat="1" ht="81" customHeight="1" x14ac:dyDescent="0.25">
      <c r="A8" s="25" t="s">
        <v>188</v>
      </c>
      <c r="B8" s="96" t="s">
        <v>201</v>
      </c>
      <c r="C8" s="101" t="s">
        <v>190</v>
      </c>
      <c r="D8" s="95" t="s">
        <v>202</v>
      </c>
      <c r="E8" s="101" t="s">
        <v>191</v>
      </c>
      <c r="F8" s="101" t="s">
        <v>191</v>
      </c>
      <c r="G8" s="26" t="s">
        <v>192</v>
      </c>
      <c r="H8" s="26" t="s">
        <v>193</v>
      </c>
      <c r="I8" s="26" t="s">
        <v>192</v>
      </c>
      <c r="J8" s="27" t="s">
        <v>194</v>
      </c>
      <c r="K8" s="28">
        <v>3011</v>
      </c>
      <c r="L8" s="100" t="s">
        <v>404</v>
      </c>
      <c r="M8" s="30" t="s">
        <v>128</v>
      </c>
      <c r="N8" s="29" t="s">
        <v>203</v>
      </c>
      <c r="O8" s="27" t="s">
        <v>196</v>
      </c>
      <c r="P8" s="27" t="s">
        <v>197</v>
      </c>
      <c r="Q8" s="27">
        <v>2020</v>
      </c>
      <c r="R8" s="40">
        <f>((30600/30200)-1)*100</f>
        <v>1.3245033112582849</v>
      </c>
      <c r="S8" s="40">
        <f>((30600/30200)-1)*100</f>
        <v>1.3245033112582849</v>
      </c>
      <c r="T8" s="40">
        <v>0</v>
      </c>
      <c r="U8" s="35">
        <f t="shared" si="0"/>
        <v>0</v>
      </c>
      <c r="V8" s="35">
        <f t="shared" si="1"/>
        <v>0</v>
      </c>
      <c r="W8" s="101" t="s">
        <v>206</v>
      </c>
      <c r="X8" s="100" t="s">
        <v>207</v>
      </c>
      <c r="Y8" s="101" t="s">
        <v>198</v>
      </c>
      <c r="Z8" s="101" t="s">
        <v>198</v>
      </c>
      <c r="AA8" s="101" t="s">
        <v>198</v>
      </c>
      <c r="AB8" s="101" t="s">
        <v>198</v>
      </c>
      <c r="AC8" s="37" t="s">
        <v>198</v>
      </c>
      <c r="AE8" s="39"/>
    </row>
    <row r="9" spans="1:34" s="32" customFormat="1" ht="61.5" customHeight="1" x14ac:dyDescent="0.25">
      <c r="A9" s="25" t="s">
        <v>188</v>
      </c>
      <c r="B9" s="41" t="s">
        <v>211</v>
      </c>
      <c r="C9" s="101" t="s">
        <v>190</v>
      </c>
      <c r="D9" s="103" t="s">
        <v>405</v>
      </c>
      <c r="E9" s="101" t="s">
        <v>191</v>
      </c>
      <c r="F9" s="101" t="s">
        <v>191</v>
      </c>
      <c r="G9" s="26" t="s">
        <v>192</v>
      </c>
      <c r="H9" s="26" t="s">
        <v>193</v>
      </c>
      <c r="I9" s="26" t="s">
        <v>192</v>
      </c>
      <c r="J9" s="27" t="s">
        <v>194</v>
      </c>
      <c r="K9" s="44">
        <v>3011</v>
      </c>
      <c r="L9" s="100" t="s">
        <v>93</v>
      </c>
      <c r="M9" s="30" t="s">
        <v>109</v>
      </c>
      <c r="N9" s="27" t="s">
        <v>217</v>
      </c>
      <c r="O9" s="27" t="s">
        <v>209</v>
      </c>
      <c r="P9" s="27" t="s">
        <v>197</v>
      </c>
      <c r="Q9" s="27">
        <v>2012</v>
      </c>
      <c r="R9" s="40">
        <f>46250/720</f>
        <v>64.236111111111114</v>
      </c>
      <c r="S9" s="40">
        <f>46250/720</f>
        <v>64.236111111111114</v>
      </c>
      <c r="T9" s="40">
        <f>10873/720</f>
        <v>15.10138888888889</v>
      </c>
      <c r="U9" s="35">
        <f t="shared" si="0"/>
        <v>0.23509189189189189</v>
      </c>
      <c r="V9" s="35">
        <f t="shared" si="1"/>
        <v>0.23509189189189189</v>
      </c>
      <c r="W9" s="101" t="s">
        <v>218</v>
      </c>
      <c r="X9" s="101" t="s">
        <v>219</v>
      </c>
      <c r="Y9" s="101" t="s">
        <v>198</v>
      </c>
      <c r="Z9" s="101" t="s">
        <v>198</v>
      </c>
      <c r="AA9" s="101" t="s">
        <v>198</v>
      </c>
      <c r="AB9" s="101" t="s">
        <v>198</v>
      </c>
      <c r="AC9" s="37" t="s">
        <v>198</v>
      </c>
      <c r="AE9" s="38"/>
    </row>
    <row r="10" spans="1:34" s="32" customFormat="1" ht="93" customHeight="1" x14ac:dyDescent="0.25">
      <c r="A10" s="25" t="s">
        <v>188</v>
      </c>
      <c r="B10" s="41" t="s">
        <v>211</v>
      </c>
      <c r="C10" s="101" t="s">
        <v>190</v>
      </c>
      <c r="D10" s="103" t="s">
        <v>405</v>
      </c>
      <c r="E10" s="101" t="s">
        <v>191</v>
      </c>
      <c r="F10" s="101" t="s">
        <v>191</v>
      </c>
      <c r="G10" s="26" t="s">
        <v>192</v>
      </c>
      <c r="H10" s="26" t="s">
        <v>193</v>
      </c>
      <c r="I10" s="26" t="s">
        <v>192</v>
      </c>
      <c r="J10" s="27" t="s">
        <v>194</v>
      </c>
      <c r="K10" s="44">
        <v>3011</v>
      </c>
      <c r="L10" s="100" t="s">
        <v>406</v>
      </c>
      <c r="M10" s="30" t="s">
        <v>128</v>
      </c>
      <c r="N10" s="29" t="s">
        <v>407</v>
      </c>
      <c r="O10" s="27" t="s">
        <v>196</v>
      </c>
      <c r="P10" s="27" t="s">
        <v>197</v>
      </c>
      <c r="Q10" s="27">
        <v>2021</v>
      </c>
      <c r="R10" s="43">
        <f>((200000/195000)-1)*100</f>
        <v>2.564102564102555</v>
      </c>
      <c r="S10" s="43">
        <f>((200000/195000)-1)*100</f>
        <v>2.564102564102555</v>
      </c>
      <c r="T10" s="43">
        <v>0</v>
      </c>
      <c r="U10" s="35">
        <f t="shared" si="0"/>
        <v>0</v>
      </c>
      <c r="V10" s="35">
        <f t="shared" si="1"/>
        <v>0</v>
      </c>
      <c r="W10" s="101" t="s">
        <v>408</v>
      </c>
      <c r="X10" s="101" t="s">
        <v>219</v>
      </c>
      <c r="Y10" s="101" t="s">
        <v>198</v>
      </c>
      <c r="Z10" s="101" t="s">
        <v>198</v>
      </c>
      <c r="AA10" s="101" t="s">
        <v>198</v>
      </c>
      <c r="AB10" s="101" t="s">
        <v>198</v>
      </c>
      <c r="AC10" s="37" t="s">
        <v>198</v>
      </c>
      <c r="AE10" s="38"/>
    </row>
    <row r="11" spans="1:34" s="32" customFormat="1" ht="70.5" customHeight="1" x14ac:dyDescent="0.25">
      <c r="A11" s="25" t="s">
        <v>188</v>
      </c>
      <c r="B11" s="41" t="s">
        <v>211</v>
      </c>
      <c r="C11" s="101" t="s">
        <v>190</v>
      </c>
      <c r="D11" s="53" t="s">
        <v>233</v>
      </c>
      <c r="E11" s="101" t="s">
        <v>191</v>
      </c>
      <c r="F11" s="101" t="s">
        <v>191</v>
      </c>
      <c r="G11" s="26" t="s">
        <v>192</v>
      </c>
      <c r="H11" s="26" t="s">
        <v>193</v>
      </c>
      <c r="I11" s="26" t="s">
        <v>192</v>
      </c>
      <c r="J11" s="27" t="s">
        <v>194</v>
      </c>
      <c r="K11" s="28">
        <v>3011</v>
      </c>
      <c r="L11" s="100" t="s">
        <v>89</v>
      </c>
      <c r="M11" s="30" t="s">
        <v>129</v>
      </c>
      <c r="N11" s="27" t="s">
        <v>208</v>
      </c>
      <c r="O11" s="27" t="s">
        <v>209</v>
      </c>
      <c r="P11" s="27" t="s">
        <v>197</v>
      </c>
      <c r="Q11" s="27">
        <v>2012</v>
      </c>
      <c r="R11" s="28">
        <f>100/100*100</f>
        <v>100</v>
      </c>
      <c r="S11" s="28">
        <f>100/100*100</f>
        <v>100</v>
      </c>
      <c r="T11" s="42">
        <v>0</v>
      </c>
      <c r="U11" s="37">
        <f>+T11/R11</f>
        <v>0</v>
      </c>
      <c r="V11" s="37">
        <f>+T11/S11</f>
        <v>0</v>
      </c>
      <c r="W11" s="101" t="s">
        <v>213</v>
      </c>
      <c r="X11" s="101" t="s">
        <v>234</v>
      </c>
      <c r="Y11" s="101" t="s">
        <v>198</v>
      </c>
      <c r="Z11" s="101" t="s">
        <v>198</v>
      </c>
      <c r="AA11" s="101" t="s">
        <v>198</v>
      </c>
      <c r="AB11" s="101" t="s">
        <v>198</v>
      </c>
      <c r="AC11" s="37" t="s">
        <v>198</v>
      </c>
    </row>
    <row r="12" spans="1:34" s="32" customFormat="1" ht="165" x14ac:dyDescent="0.25">
      <c r="A12" s="25" t="s">
        <v>188</v>
      </c>
      <c r="B12" s="41" t="s">
        <v>211</v>
      </c>
      <c r="C12" s="101" t="s">
        <v>190</v>
      </c>
      <c r="D12" s="104" t="s">
        <v>243</v>
      </c>
      <c r="E12" s="101" t="s">
        <v>191</v>
      </c>
      <c r="F12" s="47" t="s">
        <v>244</v>
      </c>
      <c r="G12" s="26" t="s">
        <v>192</v>
      </c>
      <c r="H12" s="26" t="s">
        <v>193</v>
      </c>
      <c r="I12" s="26" t="s">
        <v>192</v>
      </c>
      <c r="J12" s="27" t="s">
        <v>194</v>
      </c>
      <c r="K12" s="28">
        <v>3011</v>
      </c>
      <c r="L12" s="100" t="s">
        <v>409</v>
      </c>
      <c r="M12" s="30" t="s">
        <v>129</v>
      </c>
      <c r="N12" s="27" t="s">
        <v>208</v>
      </c>
      <c r="O12" s="27" t="s">
        <v>209</v>
      </c>
      <c r="P12" s="27" t="s">
        <v>245</v>
      </c>
      <c r="Q12" s="27">
        <v>2018</v>
      </c>
      <c r="R12" s="46">
        <f>(1500000/1500000)*100</f>
        <v>100</v>
      </c>
      <c r="S12" s="46">
        <f>(1500000/1500000)*100</f>
        <v>100</v>
      </c>
      <c r="T12" s="46">
        <f>(470911/1500000)*100</f>
        <v>31.394066666666664</v>
      </c>
      <c r="U12" s="35">
        <f t="shared" si="0"/>
        <v>0.31394066666666665</v>
      </c>
      <c r="V12" s="35">
        <f t="shared" si="1"/>
        <v>0.31394066666666665</v>
      </c>
      <c r="W12" s="101" t="s">
        <v>213</v>
      </c>
      <c r="X12" s="101" t="s">
        <v>246</v>
      </c>
      <c r="Y12" s="101" t="s">
        <v>198</v>
      </c>
      <c r="Z12" s="101" t="s">
        <v>198</v>
      </c>
      <c r="AA12" s="101" t="s">
        <v>198</v>
      </c>
      <c r="AB12" s="101" t="s">
        <v>198</v>
      </c>
      <c r="AC12" s="37" t="s">
        <v>198</v>
      </c>
    </row>
    <row r="13" spans="1:34" s="32" customFormat="1" ht="150" x14ac:dyDescent="0.25">
      <c r="A13" s="25" t="s">
        <v>188</v>
      </c>
      <c r="B13" s="41" t="s">
        <v>211</v>
      </c>
      <c r="C13" s="101" t="s">
        <v>190</v>
      </c>
      <c r="D13" s="104" t="s">
        <v>243</v>
      </c>
      <c r="E13" s="101" t="s">
        <v>191</v>
      </c>
      <c r="F13" s="47" t="s">
        <v>244</v>
      </c>
      <c r="G13" s="26" t="s">
        <v>192</v>
      </c>
      <c r="H13" s="26" t="s">
        <v>193</v>
      </c>
      <c r="I13" s="26" t="s">
        <v>192</v>
      </c>
      <c r="J13" s="27" t="s">
        <v>194</v>
      </c>
      <c r="K13" s="28">
        <v>3011</v>
      </c>
      <c r="L13" s="100" t="s">
        <v>410</v>
      </c>
      <c r="M13" s="30" t="s">
        <v>129</v>
      </c>
      <c r="N13" s="27" t="s">
        <v>208</v>
      </c>
      <c r="O13" s="27" t="s">
        <v>411</v>
      </c>
      <c r="P13" s="27" t="s">
        <v>197</v>
      </c>
      <c r="Q13" s="27">
        <v>2020</v>
      </c>
      <c r="R13" s="42">
        <f>(15/46)*100</f>
        <v>32.608695652173914</v>
      </c>
      <c r="S13" s="42">
        <f>(15/46)*100</f>
        <v>32.608695652173914</v>
      </c>
      <c r="T13" s="46"/>
      <c r="U13" s="35">
        <f t="shared" si="0"/>
        <v>0</v>
      </c>
      <c r="V13" s="35">
        <f t="shared" si="1"/>
        <v>0</v>
      </c>
      <c r="W13" s="101" t="s">
        <v>412</v>
      </c>
      <c r="X13" s="101" t="s">
        <v>246</v>
      </c>
      <c r="Y13" s="101" t="s">
        <v>198</v>
      </c>
      <c r="Z13" s="101" t="s">
        <v>198</v>
      </c>
      <c r="AA13" s="101" t="s">
        <v>198</v>
      </c>
      <c r="AB13" s="101" t="s">
        <v>198</v>
      </c>
      <c r="AC13" s="37" t="s">
        <v>198</v>
      </c>
    </row>
    <row r="14" spans="1:34" s="32" customFormat="1" ht="210" x14ac:dyDescent="0.25">
      <c r="A14" s="25" t="s">
        <v>188</v>
      </c>
      <c r="B14" s="41" t="s">
        <v>211</v>
      </c>
      <c r="C14" s="101" t="s">
        <v>190</v>
      </c>
      <c r="D14" s="104" t="s">
        <v>243</v>
      </c>
      <c r="E14" s="101" t="s">
        <v>191</v>
      </c>
      <c r="F14" s="47" t="s">
        <v>244</v>
      </c>
      <c r="G14" s="26" t="s">
        <v>192</v>
      </c>
      <c r="H14" s="26" t="s">
        <v>193</v>
      </c>
      <c r="I14" s="26" t="s">
        <v>192</v>
      </c>
      <c r="J14" s="27" t="s">
        <v>194</v>
      </c>
      <c r="K14" s="28">
        <v>3011</v>
      </c>
      <c r="L14" s="100" t="s">
        <v>413</v>
      </c>
      <c r="M14" s="30" t="s">
        <v>128</v>
      </c>
      <c r="N14" s="27" t="s">
        <v>203</v>
      </c>
      <c r="O14" s="27" t="s">
        <v>411</v>
      </c>
      <c r="P14" s="27" t="s">
        <v>197</v>
      </c>
      <c r="Q14" s="27">
        <v>2020</v>
      </c>
      <c r="R14" s="43">
        <f>((102/100)-1)*100</f>
        <v>2.0000000000000018</v>
      </c>
      <c r="S14" s="43">
        <f>((102/100)-1)*100</f>
        <v>2.0000000000000018</v>
      </c>
      <c r="T14" s="46">
        <v>0</v>
      </c>
      <c r="U14" s="35">
        <f t="shared" si="0"/>
        <v>0</v>
      </c>
      <c r="V14" s="35">
        <f t="shared" si="1"/>
        <v>0</v>
      </c>
      <c r="W14" s="101" t="s">
        <v>414</v>
      </c>
      <c r="X14" s="101" t="s">
        <v>246</v>
      </c>
      <c r="Y14" s="101" t="s">
        <v>198</v>
      </c>
      <c r="Z14" s="101" t="s">
        <v>198</v>
      </c>
      <c r="AA14" s="101" t="s">
        <v>198</v>
      </c>
      <c r="AB14" s="101" t="s">
        <v>198</v>
      </c>
      <c r="AC14" s="37" t="s">
        <v>198</v>
      </c>
    </row>
    <row r="15" spans="1:34" s="32" customFormat="1" ht="150" x14ac:dyDescent="0.25">
      <c r="A15" s="25" t="s">
        <v>188</v>
      </c>
      <c r="B15" s="41" t="s">
        <v>211</v>
      </c>
      <c r="C15" s="101" t="s">
        <v>190</v>
      </c>
      <c r="D15" s="104" t="s">
        <v>243</v>
      </c>
      <c r="E15" s="101" t="s">
        <v>191</v>
      </c>
      <c r="F15" s="47" t="s">
        <v>244</v>
      </c>
      <c r="G15" s="26" t="s">
        <v>192</v>
      </c>
      <c r="H15" s="26" t="s">
        <v>193</v>
      </c>
      <c r="I15" s="26" t="s">
        <v>192</v>
      </c>
      <c r="J15" s="27" t="s">
        <v>194</v>
      </c>
      <c r="K15" s="28">
        <v>3011</v>
      </c>
      <c r="L15" s="100" t="s">
        <v>415</v>
      </c>
      <c r="M15" s="30" t="s">
        <v>128</v>
      </c>
      <c r="N15" s="27" t="s">
        <v>203</v>
      </c>
      <c r="O15" s="27" t="s">
        <v>411</v>
      </c>
      <c r="P15" s="27" t="s">
        <v>197</v>
      </c>
      <c r="Q15" s="27">
        <v>2020</v>
      </c>
      <c r="R15" s="43">
        <f>((24850/18850)-1)*100</f>
        <v>31.830238726790448</v>
      </c>
      <c r="S15" s="43">
        <f>((24850/18850)-1)*100</f>
        <v>31.830238726790448</v>
      </c>
      <c r="T15" s="46">
        <v>0</v>
      </c>
      <c r="U15" s="35">
        <f t="shared" si="0"/>
        <v>0</v>
      </c>
      <c r="V15" s="35">
        <f t="shared" si="1"/>
        <v>0</v>
      </c>
      <c r="W15" s="101" t="s">
        <v>416</v>
      </c>
      <c r="X15" s="101" t="s">
        <v>246</v>
      </c>
      <c r="Y15" s="101" t="s">
        <v>198</v>
      </c>
      <c r="Z15" s="101" t="s">
        <v>198</v>
      </c>
      <c r="AA15" s="101" t="s">
        <v>198</v>
      </c>
      <c r="AB15" s="101" t="s">
        <v>198</v>
      </c>
      <c r="AC15" s="37" t="s">
        <v>198</v>
      </c>
    </row>
    <row r="16" spans="1:34" s="32" customFormat="1" ht="135" x14ac:dyDescent="0.25">
      <c r="A16" s="25" t="s">
        <v>188</v>
      </c>
      <c r="B16" s="41" t="s">
        <v>211</v>
      </c>
      <c r="C16" s="101" t="s">
        <v>190</v>
      </c>
      <c r="D16" s="103" t="s">
        <v>214</v>
      </c>
      <c r="E16" s="101" t="s">
        <v>191</v>
      </c>
      <c r="F16" s="90" t="s">
        <v>214</v>
      </c>
      <c r="G16" s="26" t="s">
        <v>192</v>
      </c>
      <c r="H16" s="26" t="s">
        <v>193</v>
      </c>
      <c r="I16" s="26" t="s">
        <v>192</v>
      </c>
      <c r="J16" s="27" t="s">
        <v>194</v>
      </c>
      <c r="K16" s="28">
        <v>3011</v>
      </c>
      <c r="L16" s="100" t="s">
        <v>417</v>
      </c>
      <c r="M16" s="30" t="s">
        <v>128</v>
      </c>
      <c r="N16" s="29" t="s">
        <v>203</v>
      </c>
      <c r="O16" s="27" t="s">
        <v>209</v>
      </c>
      <c r="P16" s="27" t="s">
        <v>197</v>
      </c>
      <c r="Q16" s="27">
        <v>2012</v>
      </c>
      <c r="R16" s="43">
        <f>((532000/522000)-1)*100</f>
        <v>1.9157088122605304</v>
      </c>
      <c r="S16" s="43">
        <f>((532000/522000)-1)*100</f>
        <v>1.9157088122605304</v>
      </c>
      <c r="T16" s="43"/>
      <c r="U16" s="35">
        <f>+T16/R16</f>
        <v>0</v>
      </c>
      <c r="V16" s="35">
        <f t="shared" si="1"/>
        <v>0</v>
      </c>
      <c r="W16" s="101" t="s">
        <v>215</v>
      </c>
      <c r="X16" s="101" t="s">
        <v>216</v>
      </c>
      <c r="Y16" s="101" t="s">
        <v>198</v>
      </c>
      <c r="Z16" s="101" t="s">
        <v>198</v>
      </c>
      <c r="AA16" s="101" t="s">
        <v>198</v>
      </c>
      <c r="AB16" s="101" t="s">
        <v>198</v>
      </c>
      <c r="AC16" s="37" t="s">
        <v>198</v>
      </c>
      <c r="AE16" s="38"/>
    </row>
    <row r="17" spans="1:32" s="32" customFormat="1" ht="135" x14ac:dyDescent="0.25">
      <c r="A17" s="25" t="s">
        <v>188</v>
      </c>
      <c r="B17" s="41" t="s">
        <v>211</v>
      </c>
      <c r="C17" s="101" t="s">
        <v>190</v>
      </c>
      <c r="D17" s="103" t="s">
        <v>214</v>
      </c>
      <c r="E17" s="101" t="s">
        <v>191</v>
      </c>
      <c r="F17" s="90" t="s">
        <v>214</v>
      </c>
      <c r="G17" s="26" t="s">
        <v>192</v>
      </c>
      <c r="H17" s="26" t="s">
        <v>193</v>
      </c>
      <c r="I17" s="26" t="s">
        <v>192</v>
      </c>
      <c r="J17" s="27" t="s">
        <v>194</v>
      </c>
      <c r="K17" s="28">
        <v>3011</v>
      </c>
      <c r="L17" s="100" t="s">
        <v>418</v>
      </c>
      <c r="M17" s="30" t="s">
        <v>128</v>
      </c>
      <c r="N17" s="29" t="s">
        <v>203</v>
      </c>
      <c r="O17" s="27" t="s">
        <v>411</v>
      </c>
      <c r="P17" s="27" t="s">
        <v>197</v>
      </c>
      <c r="Q17" s="27">
        <v>2021</v>
      </c>
      <c r="R17" s="43">
        <f>((8700/8500)-1)*100</f>
        <v>2.3529411764705799</v>
      </c>
      <c r="S17" s="43">
        <f>((8700/8500)-1)*100</f>
        <v>2.3529411764705799</v>
      </c>
      <c r="T17" s="43"/>
      <c r="U17" s="35">
        <f>+T17/R17</f>
        <v>0</v>
      </c>
      <c r="V17" s="35">
        <f t="shared" si="1"/>
        <v>0</v>
      </c>
      <c r="W17" s="101" t="s">
        <v>419</v>
      </c>
      <c r="X17" s="101" t="s">
        <v>216</v>
      </c>
      <c r="Y17" s="101" t="s">
        <v>198</v>
      </c>
      <c r="Z17" s="101" t="s">
        <v>198</v>
      </c>
      <c r="AA17" s="101" t="s">
        <v>198</v>
      </c>
      <c r="AB17" s="101" t="s">
        <v>198</v>
      </c>
      <c r="AC17" s="37" t="s">
        <v>198</v>
      </c>
      <c r="AE17" s="38"/>
    </row>
    <row r="18" spans="1:32" s="32" customFormat="1" ht="105" x14ac:dyDescent="0.25">
      <c r="A18" s="25" t="s">
        <v>188</v>
      </c>
      <c r="B18" s="41" t="s">
        <v>211</v>
      </c>
      <c r="C18" s="101" t="s">
        <v>190</v>
      </c>
      <c r="D18" s="105" t="s">
        <v>220</v>
      </c>
      <c r="E18" s="101" t="s">
        <v>191</v>
      </c>
      <c r="F18" s="101" t="s">
        <v>221</v>
      </c>
      <c r="G18" s="26" t="s">
        <v>192</v>
      </c>
      <c r="H18" s="26" t="s">
        <v>193</v>
      </c>
      <c r="I18" s="26" t="s">
        <v>192</v>
      </c>
      <c r="J18" s="27" t="s">
        <v>194</v>
      </c>
      <c r="K18" s="28">
        <v>3011</v>
      </c>
      <c r="L18" s="100" t="s">
        <v>94</v>
      </c>
      <c r="M18" s="30" t="s">
        <v>129</v>
      </c>
      <c r="N18" s="27" t="s">
        <v>208</v>
      </c>
      <c r="O18" s="27" t="s">
        <v>209</v>
      </c>
      <c r="P18" s="27" t="s">
        <v>197</v>
      </c>
      <c r="Q18" s="27">
        <v>2012</v>
      </c>
      <c r="R18" s="40">
        <f>(4/4)*100</f>
        <v>100</v>
      </c>
      <c r="S18" s="40">
        <f>(4/4)*100</f>
        <v>100</v>
      </c>
      <c r="T18" s="40">
        <f>(0.07/4)*100</f>
        <v>1.7500000000000002</v>
      </c>
      <c r="U18" s="37">
        <f>+T18/R18</f>
        <v>1.7500000000000002E-2</v>
      </c>
      <c r="V18" s="37">
        <f t="shared" si="1"/>
        <v>1.7500000000000002E-2</v>
      </c>
      <c r="W18" s="101" t="s">
        <v>222</v>
      </c>
      <c r="X18" s="101" t="s">
        <v>223</v>
      </c>
      <c r="Y18" s="101" t="s">
        <v>198</v>
      </c>
      <c r="Z18" s="101" t="s">
        <v>198</v>
      </c>
      <c r="AA18" s="101" t="s">
        <v>198</v>
      </c>
      <c r="AB18" s="101" t="s">
        <v>198</v>
      </c>
      <c r="AC18" s="37" t="s">
        <v>198</v>
      </c>
      <c r="AF18" s="39"/>
    </row>
    <row r="19" spans="1:32" s="32" customFormat="1" ht="105" x14ac:dyDescent="0.25">
      <c r="A19" s="25" t="s">
        <v>188</v>
      </c>
      <c r="B19" s="41" t="s">
        <v>211</v>
      </c>
      <c r="C19" s="101" t="s">
        <v>190</v>
      </c>
      <c r="D19" s="105" t="s">
        <v>220</v>
      </c>
      <c r="E19" s="101" t="s">
        <v>191</v>
      </c>
      <c r="F19" s="94" t="s">
        <v>224</v>
      </c>
      <c r="G19" s="26" t="s">
        <v>192</v>
      </c>
      <c r="H19" s="26" t="s">
        <v>193</v>
      </c>
      <c r="I19" s="26" t="s">
        <v>192</v>
      </c>
      <c r="J19" s="27" t="s">
        <v>194</v>
      </c>
      <c r="K19" s="28">
        <v>3011</v>
      </c>
      <c r="L19" s="100" t="s">
        <v>95</v>
      </c>
      <c r="M19" s="30" t="s">
        <v>129</v>
      </c>
      <c r="N19" s="27" t="s">
        <v>208</v>
      </c>
      <c r="O19" s="27" t="s">
        <v>209</v>
      </c>
      <c r="P19" s="27" t="s">
        <v>197</v>
      </c>
      <c r="Q19" s="27">
        <v>2012</v>
      </c>
      <c r="R19" s="40">
        <f>(1/1)*100</f>
        <v>100</v>
      </c>
      <c r="S19" s="40">
        <f>(1/1)*100</f>
        <v>100</v>
      </c>
      <c r="T19" s="40">
        <v>0</v>
      </c>
      <c r="U19" s="37">
        <f>+T19/R19</f>
        <v>0</v>
      </c>
      <c r="V19" s="37">
        <f t="shared" si="1"/>
        <v>0</v>
      </c>
      <c r="W19" s="101" t="s">
        <v>225</v>
      </c>
      <c r="X19" s="101" t="s">
        <v>223</v>
      </c>
      <c r="Y19" s="101" t="s">
        <v>198</v>
      </c>
      <c r="Z19" s="101" t="s">
        <v>198</v>
      </c>
      <c r="AA19" s="101" t="s">
        <v>198</v>
      </c>
      <c r="AB19" s="101" t="s">
        <v>198</v>
      </c>
      <c r="AC19" s="37" t="s">
        <v>198</v>
      </c>
    </row>
    <row r="20" spans="1:32" s="32" customFormat="1" ht="105" x14ac:dyDescent="0.25">
      <c r="A20" s="25" t="s">
        <v>188</v>
      </c>
      <c r="B20" s="41" t="s">
        <v>211</v>
      </c>
      <c r="C20" s="101" t="s">
        <v>190</v>
      </c>
      <c r="D20" s="105" t="s">
        <v>220</v>
      </c>
      <c r="E20" s="101" t="s">
        <v>191</v>
      </c>
      <c r="F20" s="94" t="s">
        <v>226</v>
      </c>
      <c r="G20" s="26" t="s">
        <v>192</v>
      </c>
      <c r="H20" s="26" t="s">
        <v>193</v>
      </c>
      <c r="I20" s="26" t="s">
        <v>192</v>
      </c>
      <c r="J20" s="27" t="s">
        <v>194</v>
      </c>
      <c r="K20" s="28">
        <v>3011</v>
      </c>
      <c r="L20" s="100" t="s">
        <v>96</v>
      </c>
      <c r="M20" s="30" t="s">
        <v>129</v>
      </c>
      <c r="N20" s="27" t="s">
        <v>208</v>
      </c>
      <c r="O20" s="27" t="s">
        <v>209</v>
      </c>
      <c r="P20" s="27" t="s">
        <v>197</v>
      </c>
      <c r="Q20" s="27">
        <v>2012</v>
      </c>
      <c r="R20" s="40">
        <f>(10/10)*100</f>
        <v>100</v>
      </c>
      <c r="S20" s="40">
        <f>(10/10)*100</f>
        <v>100</v>
      </c>
      <c r="T20" s="40">
        <v>0</v>
      </c>
      <c r="U20" s="37">
        <f t="shared" ref="U20" si="4">+T20/R20</f>
        <v>0</v>
      </c>
      <c r="V20" s="37">
        <f t="shared" si="1"/>
        <v>0</v>
      </c>
      <c r="W20" s="101" t="s">
        <v>227</v>
      </c>
      <c r="X20" s="101" t="s">
        <v>223</v>
      </c>
      <c r="Y20" s="101" t="s">
        <v>198</v>
      </c>
      <c r="Z20" s="101" t="s">
        <v>198</v>
      </c>
      <c r="AA20" s="101" t="s">
        <v>198</v>
      </c>
      <c r="AB20" s="101" t="s">
        <v>198</v>
      </c>
      <c r="AC20" s="37" t="s">
        <v>198</v>
      </c>
    </row>
    <row r="21" spans="1:32" s="32" customFormat="1" ht="105" x14ac:dyDescent="0.25">
      <c r="A21" s="25" t="s">
        <v>188</v>
      </c>
      <c r="B21" s="41" t="s">
        <v>211</v>
      </c>
      <c r="C21" s="101" t="s">
        <v>190</v>
      </c>
      <c r="D21" s="105" t="s">
        <v>220</v>
      </c>
      <c r="E21" s="101" t="s">
        <v>191</v>
      </c>
      <c r="F21" s="91" t="s">
        <v>228</v>
      </c>
      <c r="G21" s="26" t="s">
        <v>192</v>
      </c>
      <c r="H21" s="26" t="s">
        <v>193</v>
      </c>
      <c r="I21" s="26" t="s">
        <v>192</v>
      </c>
      <c r="J21" s="27" t="s">
        <v>194</v>
      </c>
      <c r="K21" s="28">
        <v>3011</v>
      </c>
      <c r="L21" s="100" t="s">
        <v>420</v>
      </c>
      <c r="M21" s="30" t="s">
        <v>129</v>
      </c>
      <c r="N21" s="27" t="s">
        <v>208</v>
      </c>
      <c r="O21" s="27" t="s">
        <v>196</v>
      </c>
      <c r="P21" s="27" t="s">
        <v>197</v>
      </c>
      <c r="Q21" s="27">
        <v>2020</v>
      </c>
      <c r="R21" s="40">
        <f>(35/35)*100</f>
        <v>100</v>
      </c>
      <c r="S21" s="40">
        <f>(35/35)*100</f>
        <v>100</v>
      </c>
      <c r="T21" s="40">
        <v>0</v>
      </c>
      <c r="U21" s="37">
        <f>+T21/R21</f>
        <v>0</v>
      </c>
      <c r="V21" s="37">
        <f>+T21/S21</f>
        <v>0</v>
      </c>
      <c r="W21" s="101" t="s">
        <v>227</v>
      </c>
      <c r="X21" s="101" t="s">
        <v>223</v>
      </c>
      <c r="Y21" s="101" t="s">
        <v>198</v>
      </c>
      <c r="Z21" s="101" t="s">
        <v>198</v>
      </c>
      <c r="AA21" s="101" t="s">
        <v>198</v>
      </c>
      <c r="AB21" s="101" t="s">
        <v>198</v>
      </c>
      <c r="AC21" s="37" t="s">
        <v>198</v>
      </c>
    </row>
    <row r="22" spans="1:32" s="32" customFormat="1" ht="120" x14ac:dyDescent="0.25">
      <c r="A22" s="25" t="s">
        <v>188</v>
      </c>
      <c r="B22" s="41" t="s">
        <v>211</v>
      </c>
      <c r="C22" s="101" t="s">
        <v>190</v>
      </c>
      <c r="D22" s="105" t="s">
        <v>220</v>
      </c>
      <c r="E22" s="101" t="s">
        <v>191</v>
      </c>
      <c r="F22" s="91" t="s">
        <v>421</v>
      </c>
      <c r="G22" s="26" t="s">
        <v>192</v>
      </c>
      <c r="H22" s="26" t="s">
        <v>193</v>
      </c>
      <c r="I22" s="26" t="s">
        <v>192</v>
      </c>
      <c r="J22" s="27" t="s">
        <v>194</v>
      </c>
      <c r="K22" s="28">
        <v>3011</v>
      </c>
      <c r="L22" s="100" t="s">
        <v>422</v>
      </c>
      <c r="M22" s="30" t="s">
        <v>128</v>
      </c>
      <c r="N22" s="27" t="s">
        <v>407</v>
      </c>
      <c r="O22" s="27" t="s">
        <v>196</v>
      </c>
      <c r="P22" s="27" t="s">
        <v>197</v>
      </c>
      <c r="Q22" s="27">
        <v>2021</v>
      </c>
      <c r="R22" s="43">
        <f>((250000/236000)-1)*100</f>
        <v>5.9322033898305149</v>
      </c>
      <c r="S22" s="43">
        <f>((250000/236000)-1)*100</f>
        <v>5.9322033898305149</v>
      </c>
      <c r="T22" s="43">
        <v>0</v>
      </c>
      <c r="U22" s="37">
        <f>+T22/R22</f>
        <v>0</v>
      </c>
      <c r="V22" s="37">
        <f>+T22/S22</f>
        <v>0</v>
      </c>
      <c r="W22" s="101" t="s">
        <v>423</v>
      </c>
      <c r="X22" s="101" t="s">
        <v>223</v>
      </c>
      <c r="Y22" s="101" t="s">
        <v>198</v>
      </c>
      <c r="Z22" s="101" t="s">
        <v>198</v>
      </c>
      <c r="AA22" s="101" t="s">
        <v>198</v>
      </c>
      <c r="AB22" s="101" t="s">
        <v>198</v>
      </c>
      <c r="AC22" s="37" t="s">
        <v>198</v>
      </c>
    </row>
    <row r="23" spans="1:32" s="32" customFormat="1" ht="54" customHeight="1" x14ac:dyDescent="0.25">
      <c r="A23" s="25" t="s">
        <v>188</v>
      </c>
      <c r="B23" s="41" t="s">
        <v>211</v>
      </c>
      <c r="C23" s="101" t="s">
        <v>190</v>
      </c>
      <c r="D23" s="33" t="s">
        <v>229</v>
      </c>
      <c r="E23" s="101" t="s">
        <v>191</v>
      </c>
      <c r="F23" s="100" t="s">
        <v>230</v>
      </c>
      <c r="G23" s="26" t="s">
        <v>192</v>
      </c>
      <c r="H23" s="26" t="s">
        <v>193</v>
      </c>
      <c r="I23" s="26" t="s">
        <v>192</v>
      </c>
      <c r="J23" s="27" t="s">
        <v>194</v>
      </c>
      <c r="K23" s="28">
        <v>3011</v>
      </c>
      <c r="L23" s="100" t="s">
        <v>90</v>
      </c>
      <c r="M23" s="30" t="s">
        <v>129</v>
      </c>
      <c r="N23" s="27" t="s">
        <v>208</v>
      </c>
      <c r="O23" s="27" t="s">
        <v>196</v>
      </c>
      <c r="P23" s="27" t="s">
        <v>197</v>
      </c>
      <c r="Q23" s="27">
        <v>2012</v>
      </c>
      <c r="R23" s="40">
        <f>(14/14)*100</f>
        <v>100</v>
      </c>
      <c r="S23" s="40">
        <f>(14/14)*100</f>
        <v>100</v>
      </c>
      <c r="T23" s="40">
        <v>0</v>
      </c>
      <c r="U23" s="37">
        <f>+T23/R23</f>
        <v>0</v>
      </c>
      <c r="V23" s="37">
        <f>+T23/S23</f>
        <v>0</v>
      </c>
      <c r="W23" s="101" t="s">
        <v>231</v>
      </c>
      <c r="X23" s="101" t="s">
        <v>232</v>
      </c>
      <c r="Y23" s="101" t="s">
        <v>198</v>
      </c>
      <c r="Z23" s="101" t="s">
        <v>198</v>
      </c>
      <c r="AA23" s="101" t="s">
        <v>198</v>
      </c>
      <c r="AB23" s="101" t="s">
        <v>198</v>
      </c>
      <c r="AC23" s="37" t="s">
        <v>198</v>
      </c>
    </row>
    <row r="24" spans="1:32" s="32" customFormat="1" ht="54" customHeight="1" x14ac:dyDescent="0.25">
      <c r="A24" s="25" t="s">
        <v>188</v>
      </c>
      <c r="B24" s="41" t="s">
        <v>211</v>
      </c>
      <c r="C24" s="101" t="s">
        <v>190</v>
      </c>
      <c r="D24" s="33" t="s">
        <v>424</v>
      </c>
      <c r="E24" s="101" t="s">
        <v>191</v>
      </c>
      <c r="F24" s="100" t="s">
        <v>212</v>
      </c>
      <c r="G24" s="26" t="s">
        <v>192</v>
      </c>
      <c r="H24" s="26" t="s">
        <v>193</v>
      </c>
      <c r="I24" s="26" t="s">
        <v>192</v>
      </c>
      <c r="J24" s="27" t="s">
        <v>235</v>
      </c>
      <c r="K24" s="28">
        <v>3011</v>
      </c>
      <c r="L24" s="100" t="s">
        <v>91</v>
      </c>
      <c r="M24" s="30" t="s">
        <v>129</v>
      </c>
      <c r="N24" s="27" t="s">
        <v>208</v>
      </c>
      <c r="O24" s="27" t="s">
        <v>209</v>
      </c>
      <c r="P24" s="27" t="s">
        <v>197</v>
      </c>
      <c r="Q24" s="27">
        <v>2012</v>
      </c>
      <c r="R24" s="46">
        <f>(12000/12000)*100</f>
        <v>100</v>
      </c>
      <c r="S24" s="46">
        <f>(12000/12000)*100</f>
        <v>100</v>
      </c>
      <c r="T24" s="46">
        <f>(4980/12000)*100</f>
        <v>41.5</v>
      </c>
      <c r="U24" s="37">
        <f t="shared" ref="U24:U28" si="5">+T24/R24</f>
        <v>0.41499999999999998</v>
      </c>
      <c r="V24" s="37">
        <f t="shared" ref="V24" si="6">+T24/S24</f>
        <v>0.41499999999999998</v>
      </c>
      <c r="W24" s="101" t="s">
        <v>213</v>
      </c>
      <c r="X24" s="101" t="s">
        <v>236</v>
      </c>
      <c r="Y24" s="101" t="s">
        <v>198</v>
      </c>
      <c r="Z24" s="101" t="s">
        <v>198</v>
      </c>
      <c r="AA24" s="101" t="s">
        <v>198</v>
      </c>
      <c r="AB24" s="101" t="s">
        <v>198</v>
      </c>
      <c r="AC24" s="37" t="s">
        <v>198</v>
      </c>
    </row>
    <row r="25" spans="1:32" s="32" customFormat="1" ht="54" customHeight="1" x14ac:dyDescent="0.25">
      <c r="A25" s="25" t="s">
        <v>188</v>
      </c>
      <c r="B25" s="41" t="s">
        <v>211</v>
      </c>
      <c r="C25" s="101" t="s">
        <v>190</v>
      </c>
      <c r="D25" s="33" t="s">
        <v>424</v>
      </c>
      <c r="E25" s="101" t="s">
        <v>191</v>
      </c>
      <c r="F25" s="100" t="s">
        <v>425</v>
      </c>
      <c r="G25" s="26" t="s">
        <v>192</v>
      </c>
      <c r="H25" s="26" t="s">
        <v>193</v>
      </c>
      <c r="I25" s="26" t="s">
        <v>192</v>
      </c>
      <c r="J25" s="27" t="s">
        <v>235</v>
      </c>
      <c r="K25" s="28">
        <v>3011</v>
      </c>
      <c r="L25" s="45" t="s">
        <v>426</v>
      </c>
      <c r="M25" s="30" t="s">
        <v>128</v>
      </c>
      <c r="N25" s="27" t="s">
        <v>203</v>
      </c>
      <c r="O25" s="27" t="s">
        <v>196</v>
      </c>
      <c r="P25" s="27" t="s">
        <v>245</v>
      </c>
      <c r="Q25" s="27">
        <v>2021</v>
      </c>
      <c r="R25" s="43">
        <f>((26845/26580)-1)*100</f>
        <v>0.99699021820918166</v>
      </c>
      <c r="S25" s="43">
        <f>((26845/26580)-1)*100</f>
        <v>0.99699021820918166</v>
      </c>
      <c r="T25" s="43"/>
      <c r="U25" s="37">
        <f t="shared" si="5"/>
        <v>0</v>
      </c>
      <c r="V25" s="37">
        <f t="shared" si="1"/>
        <v>0</v>
      </c>
      <c r="W25" s="101" t="s">
        <v>213</v>
      </c>
      <c r="X25" s="101" t="s">
        <v>236</v>
      </c>
      <c r="Y25" s="101" t="s">
        <v>198</v>
      </c>
      <c r="Z25" s="101" t="s">
        <v>198</v>
      </c>
      <c r="AA25" s="101" t="s">
        <v>198</v>
      </c>
      <c r="AB25" s="101" t="s">
        <v>198</v>
      </c>
      <c r="AC25" s="37" t="s">
        <v>198</v>
      </c>
    </row>
    <row r="26" spans="1:32" s="32" customFormat="1" ht="54" customHeight="1" x14ac:dyDescent="0.25">
      <c r="A26" s="25" t="s">
        <v>188</v>
      </c>
      <c r="B26" s="41" t="s">
        <v>211</v>
      </c>
      <c r="C26" s="101" t="s">
        <v>190</v>
      </c>
      <c r="D26" s="106" t="s">
        <v>237</v>
      </c>
      <c r="E26" s="101" t="s">
        <v>191</v>
      </c>
      <c r="F26" s="26" t="s">
        <v>238</v>
      </c>
      <c r="G26" s="26" t="s">
        <v>192</v>
      </c>
      <c r="H26" s="26" t="s">
        <v>193</v>
      </c>
      <c r="I26" s="26" t="s">
        <v>192</v>
      </c>
      <c r="J26" s="27" t="s">
        <v>194</v>
      </c>
      <c r="K26" s="28">
        <v>3011</v>
      </c>
      <c r="L26" s="100" t="s">
        <v>92</v>
      </c>
      <c r="M26" s="30" t="s">
        <v>129</v>
      </c>
      <c r="N26" s="27" t="s">
        <v>208</v>
      </c>
      <c r="O26" s="27" t="s">
        <v>196</v>
      </c>
      <c r="P26" s="27" t="s">
        <v>197</v>
      </c>
      <c r="Q26" s="27">
        <v>2012</v>
      </c>
      <c r="R26" s="42">
        <f>8773/8773*100</f>
        <v>100</v>
      </c>
      <c r="S26" s="42">
        <f>8770/8770*100</f>
        <v>100</v>
      </c>
      <c r="T26" s="42">
        <v>0</v>
      </c>
      <c r="U26" s="37">
        <f t="shared" si="5"/>
        <v>0</v>
      </c>
      <c r="V26" s="37">
        <f t="shared" si="1"/>
        <v>0</v>
      </c>
      <c r="W26" s="101" t="s">
        <v>239</v>
      </c>
      <c r="X26" s="101" t="s">
        <v>240</v>
      </c>
      <c r="Y26" s="101" t="s">
        <v>198</v>
      </c>
      <c r="Z26" s="101" t="s">
        <v>198</v>
      </c>
      <c r="AA26" s="101" t="s">
        <v>198</v>
      </c>
      <c r="AB26" s="101" t="s">
        <v>198</v>
      </c>
      <c r="AC26" s="37" t="s">
        <v>198</v>
      </c>
      <c r="AE26" s="38"/>
      <c r="AF26" s="39"/>
    </row>
    <row r="27" spans="1:32" s="32" customFormat="1" ht="81.75" customHeight="1" x14ac:dyDescent="0.25">
      <c r="A27" s="25" t="s">
        <v>188</v>
      </c>
      <c r="B27" s="41" t="s">
        <v>211</v>
      </c>
      <c r="C27" s="101" t="s">
        <v>190</v>
      </c>
      <c r="D27" s="106" t="s">
        <v>237</v>
      </c>
      <c r="E27" s="101" t="s">
        <v>191</v>
      </c>
      <c r="F27" s="26" t="s">
        <v>241</v>
      </c>
      <c r="G27" s="26" t="s">
        <v>192</v>
      </c>
      <c r="H27" s="26" t="s">
        <v>193</v>
      </c>
      <c r="I27" s="26" t="s">
        <v>192</v>
      </c>
      <c r="J27" s="27" t="s">
        <v>194</v>
      </c>
      <c r="K27" s="28">
        <v>3011</v>
      </c>
      <c r="L27" s="100" t="s">
        <v>145</v>
      </c>
      <c r="M27" s="30" t="s">
        <v>128</v>
      </c>
      <c r="N27" s="27" t="s">
        <v>208</v>
      </c>
      <c r="O27" s="27" t="s">
        <v>209</v>
      </c>
      <c r="P27" s="27" t="s">
        <v>197</v>
      </c>
      <c r="Q27" s="27">
        <v>2019</v>
      </c>
      <c r="R27" s="34">
        <f>((36/29)-1)</f>
        <v>0.24137931034482762</v>
      </c>
      <c r="S27" s="34">
        <f>((36/29)-1)</f>
        <v>0.24137931034482762</v>
      </c>
      <c r="T27" s="42">
        <v>0</v>
      </c>
      <c r="U27" s="37">
        <f t="shared" si="5"/>
        <v>0</v>
      </c>
      <c r="V27" s="37">
        <f t="shared" si="1"/>
        <v>0</v>
      </c>
      <c r="W27" s="101" t="s">
        <v>239</v>
      </c>
      <c r="X27" s="101" t="s">
        <v>242</v>
      </c>
      <c r="Y27" s="101" t="s">
        <v>198</v>
      </c>
      <c r="Z27" s="101" t="s">
        <v>198</v>
      </c>
      <c r="AA27" s="101" t="s">
        <v>198</v>
      </c>
      <c r="AB27" s="101" t="s">
        <v>198</v>
      </c>
      <c r="AC27" s="37" t="s">
        <v>198</v>
      </c>
    </row>
    <row r="28" spans="1:32" s="32" customFormat="1" ht="81.75" customHeight="1" x14ac:dyDescent="0.25">
      <c r="A28" s="25" t="s">
        <v>188</v>
      </c>
      <c r="B28" s="41" t="s">
        <v>211</v>
      </c>
      <c r="C28" s="101" t="s">
        <v>190</v>
      </c>
      <c r="D28" s="106" t="s">
        <v>237</v>
      </c>
      <c r="E28" s="101" t="s">
        <v>191</v>
      </c>
      <c r="F28" s="26" t="s">
        <v>241</v>
      </c>
      <c r="G28" s="26" t="s">
        <v>192</v>
      </c>
      <c r="H28" s="26" t="s">
        <v>193</v>
      </c>
      <c r="I28" s="26" t="s">
        <v>192</v>
      </c>
      <c r="J28" s="27" t="s">
        <v>194</v>
      </c>
      <c r="K28" s="28">
        <v>3011</v>
      </c>
      <c r="L28" s="100" t="s">
        <v>145</v>
      </c>
      <c r="M28" s="30" t="s">
        <v>128</v>
      </c>
      <c r="N28" s="27" t="s">
        <v>203</v>
      </c>
      <c r="O28" s="27" t="s">
        <v>196</v>
      </c>
      <c r="P28" s="27" t="s">
        <v>197</v>
      </c>
      <c r="Q28" s="27">
        <v>2020</v>
      </c>
      <c r="R28" s="34">
        <f>((36000/35000)-1)</f>
        <v>2.857142857142847E-2</v>
      </c>
      <c r="S28" s="34">
        <f>((36000/35000)-1)</f>
        <v>2.857142857142847E-2</v>
      </c>
      <c r="T28" s="42">
        <v>0</v>
      </c>
      <c r="U28" s="37">
        <f t="shared" si="5"/>
        <v>0</v>
      </c>
      <c r="V28" s="37">
        <f t="shared" si="1"/>
        <v>0</v>
      </c>
      <c r="W28" s="101" t="s">
        <v>239</v>
      </c>
      <c r="X28" s="101" t="s">
        <v>242</v>
      </c>
      <c r="Y28" s="101" t="s">
        <v>198</v>
      </c>
      <c r="Z28" s="101" t="s">
        <v>198</v>
      </c>
      <c r="AA28" s="101" t="s">
        <v>198</v>
      </c>
      <c r="AB28" s="101" t="s">
        <v>198</v>
      </c>
      <c r="AC28" s="37" t="s">
        <v>198</v>
      </c>
    </row>
    <row r="29" spans="1:32" s="32" customFormat="1" ht="150" x14ac:dyDescent="0.25">
      <c r="A29" s="25" t="s">
        <v>188</v>
      </c>
      <c r="B29" s="41" t="s">
        <v>211</v>
      </c>
      <c r="C29" s="101" t="s">
        <v>190</v>
      </c>
      <c r="D29" s="104" t="s">
        <v>243</v>
      </c>
      <c r="E29" s="101" t="s">
        <v>191</v>
      </c>
      <c r="F29" s="48" t="s">
        <v>244</v>
      </c>
      <c r="G29" s="26" t="s">
        <v>192</v>
      </c>
      <c r="H29" s="26" t="s">
        <v>193</v>
      </c>
      <c r="I29" s="26" t="s">
        <v>192</v>
      </c>
      <c r="J29" s="27" t="s">
        <v>194</v>
      </c>
      <c r="K29" s="28">
        <v>3011</v>
      </c>
      <c r="L29" s="100" t="s">
        <v>155</v>
      </c>
      <c r="M29" s="30" t="s">
        <v>129</v>
      </c>
      <c r="N29" s="27" t="s">
        <v>208</v>
      </c>
      <c r="O29" s="27" t="s">
        <v>196</v>
      </c>
      <c r="P29" s="27" t="s">
        <v>245</v>
      </c>
      <c r="Q29" s="27">
        <v>2021</v>
      </c>
      <c r="R29" s="46">
        <f>(1500000/1500000)*100</f>
        <v>100</v>
      </c>
      <c r="S29" s="46">
        <f>(1500000/1500000)*100</f>
        <v>100</v>
      </c>
      <c r="T29" s="46">
        <f>(948196/1500000)*100</f>
        <v>63.213066666666663</v>
      </c>
      <c r="U29" s="35">
        <f>+T29/R29</f>
        <v>0.63213066666666662</v>
      </c>
      <c r="V29" s="35">
        <f t="shared" si="1"/>
        <v>0.63213066666666662</v>
      </c>
      <c r="W29" s="101" t="s">
        <v>213</v>
      </c>
      <c r="X29" s="101" t="s">
        <v>247</v>
      </c>
      <c r="Y29" s="101" t="s">
        <v>198</v>
      </c>
      <c r="Z29" s="101" t="s">
        <v>198</v>
      </c>
      <c r="AA29" s="101" t="s">
        <v>198</v>
      </c>
      <c r="AB29" s="101" t="s">
        <v>198</v>
      </c>
      <c r="AC29" s="37" t="s">
        <v>198</v>
      </c>
    </row>
    <row r="30" spans="1:32" s="32" customFormat="1" ht="90" customHeight="1" x14ac:dyDescent="0.25">
      <c r="A30" s="25" t="s">
        <v>188</v>
      </c>
      <c r="B30" s="41" t="s">
        <v>248</v>
      </c>
      <c r="C30" s="101" t="s">
        <v>190</v>
      </c>
      <c r="D30" s="103" t="s">
        <v>427</v>
      </c>
      <c r="E30" s="101" t="s">
        <v>191</v>
      </c>
      <c r="F30" s="101" t="s">
        <v>428</v>
      </c>
      <c r="G30" s="26" t="s">
        <v>192</v>
      </c>
      <c r="H30" s="26" t="s">
        <v>193</v>
      </c>
      <c r="I30" s="26" t="s">
        <v>192</v>
      </c>
      <c r="J30" s="27" t="s">
        <v>194</v>
      </c>
      <c r="K30" s="28">
        <v>3011</v>
      </c>
      <c r="L30" s="100" t="s">
        <v>429</v>
      </c>
      <c r="M30" s="26" t="s">
        <v>252</v>
      </c>
      <c r="N30" s="29" t="s">
        <v>107</v>
      </c>
      <c r="O30" s="27" t="s">
        <v>209</v>
      </c>
      <c r="P30" s="27" t="s">
        <v>249</v>
      </c>
      <c r="Q30" s="27">
        <v>2019</v>
      </c>
      <c r="R30" s="50">
        <v>80</v>
      </c>
      <c r="S30" s="50">
        <v>80</v>
      </c>
      <c r="T30" s="50">
        <v>0</v>
      </c>
      <c r="U30" s="37">
        <f t="shared" ref="U30:U94" si="7">+T30/R30</f>
        <v>0</v>
      </c>
      <c r="V30" s="37">
        <f t="shared" si="1"/>
        <v>0</v>
      </c>
      <c r="W30" s="101" t="s">
        <v>250</v>
      </c>
      <c r="X30" s="101" t="s">
        <v>253</v>
      </c>
      <c r="Y30" s="101" t="s">
        <v>198</v>
      </c>
      <c r="Z30" s="101" t="s">
        <v>198</v>
      </c>
      <c r="AA30" s="101" t="s">
        <v>198</v>
      </c>
      <c r="AB30" s="101" t="s">
        <v>198</v>
      </c>
      <c r="AC30" s="37" t="s">
        <v>198</v>
      </c>
    </row>
    <row r="31" spans="1:32" s="32" customFormat="1" ht="90" customHeight="1" x14ac:dyDescent="0.25">
      <c r="A31" s="25" t="s">
        <v>188</v>
      </c>
      <c r="B31" s="41" t="s">
        <v>248</v>
      </c>
      <c r="C31" s="101" t="s">
        <v>190</v>
      </c>
      <c r="D31" s="103" t="s">
        <v>427</v>
      </c>
      <c r="E31" s="101" t="s">
        <v>191</v>
      </c>
      <c r="F31" s="101" t="s">
        <v>430</v>
      </c>
      <c r="G31" s="26" t="s">
        <v>192</v>
      </c>
      <c r="H31" s="26" t="s">
        <v>193</v>
      </c>
      <c r="I31" s="26" t="s">
        <v>192</v>
      </c>
      <c r="J31" s="27" t="s">
        <v>194</v>
      </c>
      <c r="K31" s="28">
        <v>3011</v>
      </c>
      <c r="L31" s="100" t="s">
        <v>431</v>
      </c>
      <c r="M31" s="26" t="s">
        <v>432</v>
      </c>
      <c r="N31" s="29" t="s">
        <v>433</v>
      </c>
      <c r="O31" s="27" t="s">
        <v>209</v>
      </c>
      <c r="P31" s="27" t="s">
        <v>249</v>
      </c>
      <c r="Q31" s="27">
        <v>2021</v>
      </c>
      <c r="R31" s="50">
        <v>4</v>
      </c>
      <c r="S31" s="50">
        <v>4</v>
      </c>
      <c r="T31" s="50">
        <v>0</v>
      </c>
      <c r="U31" s="37">
        <f t="shared" si="7"/>
        <v>0</v>
      </c>
      <c r="V31" s="37">
        <f t="shared" si="1"/>
        <v>0</v>
      </c>
      <c r="W31" s="101" t="s">
        <v>250</v>
      </c>
      <c r="X31" s="101" t="s">
        <v>251</v>
      </c>
      <c r="Y31" s="101" t="s">
        <v>198</v>
      </c>
      <c r="Z31" s="101" t="s">
        <v>198</v>
      </c>
      <c r="AA31" s="101" t="s">
        <v>198</v>
      </c>
      <c r="AB31" s="101" t="s">
        <v>198</v>
      </c>
      <c r="AC31" s="37" t="s">
        <v>198</v>
      </c>
    </row>
    <row r="32" spans="1:32" s="32" customFormat="1" ht="90" customHeight="1" x14ac:dyDescent="0.25">
      <c r="A32" s="25" t="s">
        <v>188</v>
      </c>
      <c r="B32" s="41" t="s">
        <v>248</v>
      </c>
      <c r="C32" s="101" t="s">
        <v>190</v>
      </c>
      <c r="D32" s="103" t="s">
        <v>427</v>
      </c>
      <c r="E32" s="101" t="s">
        <v>191</v>
      </c>
      <c r="F32" s="101" t="s">
        <v>434</v>
      </c>
      <c r="G32" s="26" t="s">
        <v>192</v>
      </c>
      <c r="H32" s="26" t="s">
        <v>193</v>
      </c>
      <c r="I32" s="26" t="s">
        <v>192</v>
      </c>
      <c r="J32" s="27" t="s">
        <v>194</v>
      </c>
      <c r="K32" s="28">
        <v>3011</v>
      </c>
      <c r="L32" s="100" t="s">
        <v>435</v>
      </c>
      <c r="M32" s="29" t="s">
        <v>436</v>
      </c>
      <c r="N32" s="29" t="s">
        <v>437</v>
      </c>
      <c r="O32" s="27" t="s">
        <v>209</v>
      </c>
      <c r="P32" s="27" t="s">
        <v>249</v>
      </c>
      <c r="Q32" s="27">
        <v>2021</v>
      </c>
      <c r="R32" s="50">
        <v>1</v>
      </c>
      <c r="S32" s="50">
        <v>1</v>
      </c>
      <c r="T32" s="50">
        <v>0.26</v>
      </c>
      <c r="U32" s="37">
        <f t="shared" si="7"/>
        <v>0.26</v>
      </c>
      <c r="V32" s="37">
        <f t="shared" si="1"/>
        <v>0.26</v>
      </c>
      <c r="W32" s="101" t="s">
        <v>250</v>
      </c>
      <c r="X32" s="101" t="s">
        <v>251</v>
      </c>
      <c r="Y32" s="101" t="s">
        <v>198</v>
      </c>
      <c r="Z32" s="101" t="s">
        <v>198</v>
      </c>
      <c r="AA32" s="101" t="s">
        <v>198</v>
      </c>
      <c r="AB32" s="101" t="s">
        <v>198</v>
      </c>
      <c r="AC32" s="37" t="s">
        <v>198</v>
      </c>
    </row>
    <row r="33" spans="1:29" s="32" customFormat="1" ht="45" customHeight="1" x14ac:dyDescent="0.25">
      <c r="A33" s="25" t="s">
        <v>188</v>
      </c>
      <c r="B33" s="41" t="s">
        <v>248</v>
      </c>
      <c r="C33" s="101" t="s">
        <v>190</v>
      </c>
      <c r="D33" s="53" t="s">
        <v>424</v>
      </c>
      <c r="E33" s="101" t="s">
        <v>191</v>
      </c>
      <c r="F33" s="33" t="s">
        <v>438</v>
      </c>
      <c r="G33" s="26" t="s">
        <v>192</v>
      </c>
      <c r="H33" s="26" t="s">
        <v>193</v>
      </c>
      <c r="I33" s="26" t="s">
        <v>192</v>
      </c>
      <c r="J33" s="27" t="s">
        <v>194</v>
      </c>
      <c r="K33" s="28">
        <v>3011</v>
      </c>
      <c r="L33" s="100" t="s">
        <v>439</v>
      </c>
      <c r="M33" s="29" t="s">
        <v>440</v>
      </c>
      <c r="N33" s="29" t="s">
        <v>441</v>
      </c>
      <c r="O33" s="27" t="s">
        <v>209</v>
      </c>
      <c r="P33" s="27" t="s">
        <v>249</v>
      </c>
      <c r="Q33" s="27">
        <v>2021</v>
      </c>
      <c r="R33" s="49">
        <v>192</v>
      </c>
      <c r="S33" s="49">
        <v>192</v>
      </c>
      <c r="T33" s="49">
        <v>22</v>
      </c>
      <c r="U33" s="37">
        <f>+T33/R33</f>
        <v>0.11458333333333333</v>
      </c>
      <c r="V33" s="37">
        <f>+T33/S33</f>
        <v>0.11458333333333333</v>
      </c>
      <c r="W33" s="101" t="s">
        <v>250</v>
      </c>
      <c r="X33" s="101" t="s">
        <v>257</v>
      </c>
      <c r="Y33" s="101" t="s">
        <v>198</v>
      </c>
      <c r="Z33" s="101" t="s">
        <v>198</v>
      </c>
      <c r="AA33" s="101" t="s">
        <v>198</v>
      </c>
      <c r="AB33" s="101" t="s">
        <v>198</v>
      </c>
      <c r="AC33" s="37" t="s">
        <v>198</v>
      </c>
    </row>
    <row r="34" spans="1:29" s="32" customFormat="1" ht="45" customHeight="1" x14ac:dyDescent="0.25">
      <c r="A34" s="25" t="s">
        <v>188</v>
      </c>
      <c r="B34" s="41" t="s">
        <v>248</v>
      </c>
      <c r="C34" s="101" t="s">
        <v>190</v>
      </c>
      <c r="D34" s="33" t="s">
        <v>424</v>
      </c>
      <c r="E34" s="101" t="s">
        <v>191</v>
      </c>
      <c r="F34" s="33" t="s">
        <v>442</v>
      </c>
      <c r="G34" s="26" t="s">
        <v>192</v>
      </c>
      <c r="H34" s="26" t="s">
        <v>193</v>
      </c>
      <c r="I34" s="26" t="s">
        <v>192</v>
      </c>
      <c r="J34" s="27" t="s">
        <v>194</v>
      </c>
      <c r="K34" s="28">
        <v>3011</v>
      </c>
      <c r="L34" s="100" t="s">
        <v>443</v>
      </c>
      <c r="M34" s="29" t="s">
        <v>444</v>
      </c>
      <c r="N34" s="29" t="s">
        <v>445</v>
      </c>
      <c r="O34" s="27" t="s">
        <v>209</v>
      </c>
      <c r="P34" s="27" t="s">
        <v>249</v>
      </c>
      <c r="Q34" s="27">
        <v>2021</v>
      </c>
      <c r="R34" s="49">
        <v>12</v>
      </c>
      <c r="S34" s="49">
        <v>12</v>
      </c>
      <c r="T34" s="49">
        <v>3</v>
      </c>
      <c r="U34" s="37">
        <f>+T34/R34</f>
        <v>0.25</v>
      </c>
      <c r="V34" s="37">
        <f>+T34/S34</f>
        <v>0.25</v>
      </c>
      <c r="W34" s="101" t="s">
        <v>250</v>
      </c>
      <c r="X34" s="101" t="s">
        <v>236</v>
      </c>
      <c r="Y34" s="101" t="s">
        <v>198</v>
      </c>
      <c r="Z34" s="101" t="s">
        <v>198</v>
      </c>
      <c r="AA34" s="101" t="s">
        <v>198</v>
      </c>
      <c r="AB34" s="101" t="s">
        <v>198</v>
      </c>
      <c r="AC34" s="37" t="s">
        <v>198</v>
      </c>
    </row>
    <row r="35" spans="1:29" s="32" customFormat="1" ht="45" customHeight="1" x14ac:dyDescent="0.25">
      <c r="A35" s="25" t="s">
        <v>188</v>
      </c>
      <c r="B35" s="41" t="s">
        <v>248</v>
      </c>
      <c r="C35" s="101" t="s">
        <v>190</v>
      </c>
      <c r="D35" s="103" t="s">
        <v>220</v>
      </c>
      <c r="E35" s="101" t="s">
        <v>191</v>
      </c>
      <c r="F35" s="33" t="s">
        <v>446</v>
      </c>
      <c r="G35" s="26" t="s">
        <v>192</v>
      </c>
      <c r="H35" s="26" t="s">
        <v>193</v>
      </c>
      <c r="I35" s="26" t="s">
        <v>192</v>
      </c>
      <c r="J35" s="27" t="s">
        <v>194</v>
      </c>
      <c r="K35" s="28">
        <v>3011</v>
      </c>
      <c r="L35" s="100" t="s">
        <v>447</v>
      </c>
      <c r="M35" s="29" t="s">
        <v>448</v>
      </c>
      <c r="N35" s="29" t="s">
        <v>448</v>
      </c>
      <c r="O35" s="27" t="s">
        <v>209</v>
      </c>
      <c r="P35" s="27" t="s">
        <v>249</v>
      </c>
      <c r="Q35" s="27">
        <v>2021</v>
      </c>
      <c r="R35" s="49">
        <v>11</v>
      </c>
      <c r="S35" s="49">
        <v>11</v>
      </c>
      <c r="T35" s="49">
        <v>0</v>
      </c>
      <c r="U35" s="37">
        <f>+T35/R35</f>
        <v>0</v>
      </c>
      <c r="V35" s="37">
        <f>+T35/S35</f>
        <v>0</v>
      </c>
      <c r="W35" s="101" t="s">
        <v>250</v>
      </c>
      <c r="X35" s="101" t="s">
        <v>449</v>
      </c>
      <c r="Y35" s="101" t="s">
        <v>198</v>
      </c>
      <c r="Z35" s="101" t="s">
        <v>198</v>
      </c>
      <c r="AA35" s="101" t="s">
        <v>198</v>
      </c>
      <c r="AB35" s="101" t="s">
        <v>198</v>
      </c>
      <c r="AC35" s="37" t="s">
        <v>198</v>
      </c>
    </row>
    <row r="36" spans="1:29" s="32" customFormat="1" ht="45" customHeight="1" x14ac:dyDescent="0.25">
      <c r="A36" s="25" t="s">
        <v>188</v>
      </c>
      <c r="B36" s="41" t="s">
        <v>248</v>
      </c>
      <c r="C36" s="101" t="s">
        <v>190</v>
      </c>
      <c r="D36" s="103" t="s">
        <v>220</v>
      </c>
      <c r="E36" s="101" t="s">
        <v>191</v>
      </c>
      <c r="F36" s="33" t="s">
        <v>450</v>
      </c>
      <c r="G36" s="26" t="s">
        <v>192</v>
      </c>
      <c r="H36" s="26" t="s">
        <v>193</v>
      </c>
      <c r="I36" s="26" t="s">
        <v>192</v>
      </c>
      <c r="J36" s="27" t="s">
        <v>194</v>
      </c>
      <c r="K36" s="28">
        <v>3011</v>
      </c>
      <c r="L36" s="100" t="s">
        <v>451</v>
      </c>
      <c r="M36" s="29" t="s">
        <v>452</v>
      </c>
      <c r="N36" s="29" t="s">
        <v>452</v>
      </c>
      <c r="O36" s="27" t="s">
        <v>209</v>
      </c>
      <c r="P36" s="27" t="s">
        <v>249</v>
      </c>
      <c r="Q36" s="27">
        <v>2021</v>
      </c>
      <c r="R36" s="49">
        <v>15</v>
      </c>
      <c r="S36" s="49">
        <v>15</v>
      </c>
      <c r="T36" s="49">
        <v>0</v>
      </c>
      <c r="U36" s="37">
        <f>+T36/R36</f>
        <v>0</v>
      </c>
      <c r="V36" s="37">
        <f>+T36/S36</f>
        <v>0</v>
      </c>
      <c r="W36" s="101" t="s">
        <v>250</v>
      </c>
      <c r="X36" s="101" t="s">
        <v>449</v>
      </c>
      <c r="Y36" s="101" t="s">
        <v>198</v>
      </c>
      <c r="Z36" s="101" t="s">
        <v>198</v>
      </c>
      <c r="AA36" s="101" t="s">
        <v>198</v>
      </c>
      <c r="AB36" s="101" t="s">
        <v>198</v>
      </c>
      <c r="AC36" s="37" t="s">
        <v>198</v>
      </c>
    </row>
    <row r="37" spans="1:29" s="32" customFormat="1" ht="105" x14ac:dyDescent="0.25">
      <c r="A37" s="25" t="s">
        <v>188</v>
      </c>
      <c r="B37" s="41" t="s">
        <v>248</v>
      </c>
      <c r="C37" s="101" t="s">
        <v>190</v>
      </c>
      <c r="D37" s="103" t="s">
        <v>220</v>
      </c>
      <c r="E37" s="101" t="s">
        <v>191</v>
      </c>
      <c r="F37" s="33" t="s">
        <v>453</v>
      </c>
      <c r="G37" s="26" t="s">
        <v>192</v>
      </c>
      <c r="H37" s="26" t="s">
        <v>193</v>
      </c>
      <c r="I37" s="26" t="s">
        <v>192</v>
      </c>
      <c r="J37" s="27" t="s">
        <v>194</v>
      </c>
      <c r="K37" s="28">
        <v>3011</v>
      </c>
      <c r="L37" s="100" t="s">
        <v>454</v>
      </c>
      <c r="M37" s="29" t="s">
        <v>455</v>
      </c>
      <c r="N37" s="29" t="s">
        <v>455</v>
      </c>
      <c r="O37" s="27" t="s">
        <v>209</v>
      </c>
      <c r="P37" s="27" t="s">
        <v>249</v>
      </c>
      <c r="Q37" s="27">
        <v>2021</v>
      </c>
      <c r="R37" s="49">
        <v>8</v>
      </c>
      <c r="S37" s="49">
        <v>8</v>
      </c>
      <c r="T37" s="49">
        <v>0</v>
      </c>
      <c r="U37" s="37">
        <f>+T37/R37</f>
        <v>0</v>
      </c>
      <c r="V37" s="37">
        <f>+T37/S37</f>
        <v>0</v>
      </c>
      <c r="W37" s="101" t="s">
        <v>250</v>
      </c>
      <c r="X37" s="101" t="s">
        <v>449</v>
      </c>
      <c r="Y37" s="101" t="s">
        <v>198</v>
      </c>
      <c r="Z37" s="101" t="s">
        <v>198</v>
      </c>
      <c r="AA37" s="101" t="s">
        <v>198</v>
      </c>
      <c r="AB37" s="101" t="s">
        <v>198</v>
      </c>
      <c r="AC37" s="37" t="s">
        <v>198</v>
      </c>
    </row>
    <row r="38" spans="1:29" s="32" customFormat="1" ht="90" customHeight="1" x14ac:dyDescent="0.25">
      <c r="A38" s="25" t="s">
        <v>188</v>
      </c>
      <c r="B38" s="41" t="s">
        <v>248</v>
      </c>
      <c r="C38" s="101" t="s">
        <v>190</v>
      </c>
      <c r="D38" s="103" t="s">
        <v>456</v>
      </c>
      <c r="E38" s="101" t="s">
        <v>191</v>
      </c>
      <c r="F38" s="33" t="s">
        <v>457</v>
      </c>
      <c r="G38" s="26" t="s">
        <v>192</v>
      </c>
      <c r="H38" s="26" t="s">
        <v>193</v>
      </c>
      <c r="I38" s="26" t="s">
        <v>192</v>
      </c>
      <c r="J38" s="27" t="s">
        <v>194</v>
      </c>
      <c r="K38" s="28">
        <v>3011</v>
      </c>
      <c r="L38" s="100" t="s">
        <v>458</v>
      </c>
      <c r="M38" s="29" t="s">
        <v>459</v>
      </c>
      <c r="N38" s="29" t="s">
        <v>460</v>
      </c>
      <c r="O38" s="27" t="s">
        <v>209</v>
      </c>
      <c r="P38" s="27" t="s">
        <v>249</v>
      </c>
      <c r="Q38" s="27">
        <v>2021</v>
      </c>
      <c r="R38" s="50">
        <v>46</v>
      </c>
      <c r="S38" s="50">
        <v>46</v>
      </c>
      <c r="T38" s="50">
        <v>46</v>
      </c>
      <c r="U38" s="37">
        <f t="shared" si="7"/>
        <v>1</v>
      </c>
      <c r="V38" s="37">
        <f t="shared" si="1"/>
        <v>1</v>
      </c>
      <c r="W38" s="101" t="s">
        <v>250</v>
      </c>
      <c r="X38" s="101" t="s">
        <v>254</v>
      </c>
      <c r="Y38" s="101" t="s">
        <v>198</v>
      </c>
      <c r="Z38" s="101" t="s">
        <v>198</v>
      </c>
      <c r="AA38" s="101" t="s">
        <v>198</v>
      </c>
      <c r="AB38" s="101" t="s">
        <v>198</v>
      </c>
      <c r="AC38" s="37" t="s">
        <v>198</v>
      </c>
    </row>
    <row r="39" spans="1:29" s="32" customFormat="1" ht="105" x14ac:dyDescent="0.25">
      <c r="A39" s="25" t="s">
        <v>188</v>
      </c>
      <c r="B39" s="41" t="s">
        <v>248</v>
      </c>
      <c r="C39" s="101" t="s">
        <v>190</v>
      </c>
      <c r="D39" s="103" t="s">
        <v>456</v>
      </c>
      <c r="E39" s="101" t="s">
        <v>191</v>
      </c>
      <c r="F39" s="33" t="s">
        <v>461</v>
      </c>
      <c r="G39" s="26" t="s">
        <v>192</v>
      </c>
      <c r="H39" s="26" t="s">
        <v>193</v>
      </c>
      <c r="I39" s="26" t="s">
        <v>192</v>
      </c>
      <c r="J39" s="27" t="s">
        <v>194</v>
      </c>
      <c r="K39" s="28">
        <v>3011</v>
      </c>
      <c r="L39" s="100" t="s">
        <v>462</v>
      </c>
      <c r="M39" s="29" t="s">
        <v>463</v>
      </c>
      <c r="N39" s="29" t="s">
        <v>464</v>
      </c>
      <c r="O39" s="27" t="s">
        <v>209</v>
      </c>
      <c r="P39" s="27" t="s">
        <v>249</v>
      </c>
      <c r="Q39" s="27">
        <v>2021</v>
      </c>
      <c r="R39" s="49">
        <v>552</v>
      </c>
      <c r="S39" s="49">
        <v>552</v>
      </c>
      <c r="T39" s="49">
        <v>138</v>
      </c>
      <c r="U39" s="37">
        <f t="shared" si="7"/>
        <v>0.25</v>
      </c>
      <c r="V39" s="37">
        <f t="shared" si="1"/>
        <v>0.25</v>
      </c>
      <c r="W39" s="101" t="s">
        <v>250</v>
      </c>
      <c r="X39" s="101" t="s">
        <v>207</v>
      </c>
      <c r="Y39" s="101" t="s">
        <v>198</v>
      </c>
      <c r="Z39" s="101" t="s">
        <v>198</v>
      </c>
      <c r="AA39" s="101" t="s">
        <v>198</v>
      </c>
      <c r="AB39" s="101" t="s">
        <v>198</v>
      </c>
      <c r="AC39" s="37" t="s">
        <v>198</v>
      </c>
    </row>
    <row r="40" spans="1:29" s="32" customFormat="1" ht="165" x14ac:dyDescent="0.25">
      <c r="A40" s="25" t="s">
        <v>188</v>
      </c>
      <c r="B40" s="41" t="s">
        <v>248</v>
      </c>
      <c r="C40" s="101" t="s">
        <v>190</v>
      </c>
      <c r="D40" s="103" t="s">
        <v>456</v>
      </c>
      <c r="E40" s="101" t="s">
        <v>191</v>
      </c>
      <c r="F40" s="33" t="s">
        <v>465</v>
      </c>
      <c r="G40" s="26" t="s">
        <v>192</v>
      </c>
      <c r="H40" s="26" t="s">
        <v>193</v>
      </c>
      <c r="I40" s="26" t="s">
        <v>192</v>
      </c>
      <c r="J40" s="27" t="s">
        <v>194</v>
      </c>
      <c r="K40" s="28">
        <v>3011</v>
      </c>
      <c r="L40" s="100" t="s">
        <v>466</v>
      </c>
      <c r="M40" s="29" t="s">
        <v>467</v>
      </c>
      <c r="N40" s="29" t="s">
        <v>468</v>
      </c>
      <c r="O40" s="27" t="s">
        <v>209</v>
      </c>
      <c r="P40" s="27" t="s">
        <v>249</v>
      </c>
      <c r="Q40" s="27">
        <v>2021</v>
      </c>
      <c r="R40" s="49">
        <v>1</v>
      </c>
      <c r="S40" s="49">
        <v>1</v>
      </c>
      <c r="T40" s="49">
        <v>0</v>
      </c>
      <c r="U40" s="37">
        <f t="shared" si="7"/>
        <v>0</v>
      </c>
      <c r="V40" s="37">
        <f t="shared" si="1"/>
        <v>0</v>
      </c>
      <c r="W40" s="101" t="s">
        <v>250</v>
      </c>
      <c r="X40" s="101" t="s">
        <v>207</v>
      </c>
      <c r="Y40" s="101" t="s">
        <v>198</v>
      </c>
      <c r="Z40" s="101" t="s">
        <v>198</v>
      </c>
      <c r="AA40" s="101" t="s">
        <v>198</v>
      </c>
      <c r="AB40" s="101" t="s">
        <v>198</v>
      </c>
      <c r="AC40" s="37" t="s">
        <v>198</v>
      </c>
    </row>
    <row r="41" spans="1:29" s="32" customFormat="1" ht="120" x14ac:dyDescent="0.25">
      <c r="A41" s="25" t="s">
        <v>188</v>
      </c>
      <c r="B41" s="41" t="s">
        <v>248</v>
      </c>
      <c r="C41" s="101" t="s">
        <v>190</v>
      </c>
      <c r="D41" s="103" t="s">
        <v>214</v>
      </c>
      <c r="E41" s="101" t="s">
        <v>191</v>
      </c>
      <c r="F41" s="33" t="s">
        <v>469</v>
      </c>
      <c r="G41" s="26" t="s">
        <v>192</v>
      </c>
      <c r="H41" s="26" t="s">
        <v>193</v>
      </c>
      <c r="I41" s="26" t="s">
        <v>192</v>
      </c>
      <c r="J41" s="27" t="s">
        <v>194</v>
      </c>
      <c r="K41" s="28">
        <v>3011</v>
      </c>
      <c r="L41" s="100" t="s">
        <v>470</v>
      </c>
      <c r="M41" s="29" t="s">
        <v>471</v>
      </c>
      <c r="N41" s="29" t="s">
        <v>472</v>
      </c>
      <c r="O41" s="27" t="s">
        <v>209</v>
      </c>
      <c r="P41" s="27" t="s">
        <v>249</v>
      </c>
      <c r="Q41" s="27">
        <v>2021</v>
      </c>
      <c r="R41" s="49">
        <v>11</v>
      </c>
      <c r="S41" s="49">
        <v>11</v>
      </c>
      <c r="T41" s="49">
        <v>2</v>
      </c>
      <c r="U41" s="37">
        <f t="shared" si="7"/>
        <v>0.18181818181818182</v>
      </c>
      <c r="V41" s="37">
        <f t="shared" si="1"/>
        <v>0.18181818181818182</v>
      </c>
      <c r="W41" s="101" t="s">
        <v>250</v>
      </c>
      <c r="X41" s="101" t="s">
        <v>255</v>
      </c>
      <c r="Y41" s="101" t="s">
        <v>198</v>
      </c>
      <c r="Z41" s="101" t="s">
        <v>198</v>
      </c>
      <c r="AA41" s="101" t="s">
        <v>198</v>
      </c>
      <c r="AB41" s="101" t="s">
        <v>198</v>
      </c>
      <c r="AC41" s="37" t="s">
        <v>198</v>
      </c>
    </row>
    <row r="42" spans="1:29" s="32" customFormat="1" ht="120" x14ac:dyDescent="0.25">
      <c r="A42" s="25" t="s">
        <v>188</v>
      </c>
      <c r="B42" s="41" t="s">
        <v>248</v>
      </c>
      <c r="C42" s="101" t="s">
        <v>190</v>
      </c>
      <c r="D42" s="33" t="s">
        <v>229</v>
      </c>
      <c r="E42" s="33" t="s">
        <v>191</v>
      </c>
      <c r="F42" s="33" t="s">
        <v>473</v>
      </c>
      <c r="G42" s="26" t="s">
        <v>192</v>
      </c>
      <c r="H42" s="26" t="s">
        <v>193</v>
      </c>
      <c r="I42" s="26" t="s">
        <v>192</v>
      </c>
      <c r="J42" s="27" t="s">
        <v>194</v>
      </c>
      <c r="K42" s="28">
        <v>3011</v>
      </c>
      <c r="L42" s="100" t="s">
        <v>474</v>
      </c>
      <c r="M42" s="29" t="s">
        <v>475</v>
      </c>
      <c r="N42" s="29" t="s">
        <v>476</v>
      </c>
      <c r="O42" s="27" t="s">
        <v>209</v>
      </c>
      <c r="P42" s="27" t="s">
        <v>249</v>
      </c>
      <c r="Q42" s="27">
        <v>2021</v>
      </c>
      <c r="R42" s="49">
        <v>18</v>
      </c>
      <c r="S42" s="49">
        <v>18</v>
      </c>
      <c r="T42" s="49">
        <v>1</v>
      </c>
      <c r="U42" s="37">
        <f t="shared" si="7"/>
        <v>5.5555555555555552E-2</v>
      </c>
      <c r="V42" s="37">
        <f t="shared" si="1"/>
        <v>5.5555555555555552E-2</v>
      </c>
      <c r="W42" s="101" t="s">
        <v>250</v>
      </c>
      <c r="X42" s="101" t="s">
        <v>256</v>
      </c>
      <c r="Y42" s="101" t="s">
        <v>198</v>
      </c>
      <c r="Z42" s="101" t="s">
        <v>198</v>
      </c>
      <c r="AA42" s="101" t="s">
        <v>198</v>
      </c>
      <c r="AB42" s="101" t="s">
        <v>198</v>
      </c>
      <c r="AC42" s="37" t="s">
        <v>198</v>
      </c>
    </row>
    <row r="43" spans="1:29" s="32" customFormat="1" ht="105" x14ac:dyDescent="0.25">
      <c r="A43" s="25" t="s">
        <v>188</v>
      </c>
      <c r="B43" s="41" t="s">
        <v>248</v>
      </c>
      <c r="C43" s="101" t="s">
        <v>190</v>
      </c>
      <c r="D43" s="33" t="s">
        <v>229</v>
      </c>
      <c r="E43" s="101" t="s">
        <v>191</v>
      </c>
      <c r="F43" s="33" t="s">
        <v>477</v>
      </c>
      <c r="G43" s="26" t="s">
        <v>192</v>
      </c>
      <c r="H43" s="26" t="s">
        <v>193</v>
      </c>
      <c r="I43" s="26" t="s">
        <v>192</v>
      </c>
      <c r="J43" s="27" t="s">
        <v>194</v>
      </c>
      <c r="K43" s="28">
        <v>3011</v>
      </c>
      <c r="L43" s="100" t="s">
        <v>478</v>
      </c>
      <c r="M43" s="29" t="s">
        <v>479</v>
      </c>
      <c r="N43" s="29" t="s">
        <v>480</v>
      </c>
      <c r="O43" s="27" t="s">
        <v>209</v>
      </c>
      <c r="P43" s="27" t="s">
        <v>249</v>
      </c>
      <c r="Q43" s="27">
        <v>2021</v>
      </c>
      <c r="R43" s="49">
        <v>15</v>
      </c>
      <c r="S43" s="49">
        <v>15</v>
      </c>
      <c r="T43" s="49">
        <v>0</v>
      </c>
      <c r="U43" s="37">
        <f t="shared" si="7"/>
        <v>0</v>
      </c>
      <c r="V43" s="37">
        <f t="shared" si="1"/>
        <v>0</v>
      </c>
      <c r="W43" s="101" t="s">
        <v>250</v>
      </c>
      <c r="X43" s="101" t="s">
        <v>256</v>
      </c>
      <c r="Y43" s="101" t="s">
        <v>198</v>
      </c>
      <c r="Z43" s="101" t="s">
        <v>198</v>
      </c>
      <c r="AA43" s="101" t="s">
        <v>198</v>
      </c>
      <c r="AB43" s="101" t="s">
        <v>198</v>
      </c>
      <c r="AC43" s="37" t="s">
        <v>198</v>
      </c>
    </row>
    <row r="44" spans="1:29" s="32" customFormat="1" ht="270" x14ac:dyDescent="0.25">
      <c r="A44" s="25" t="s">
        <v>188</v>
      </c>
      <c r="B44" s="41" t="s">
        <v>248</v>
      </c>
      <c r="C44" s="101" t="s">
        <v>190</v>
      </c>
      <c r="D44" s="33" t="s">
        <v>233</v>
      </c>
      <c r="E44" s="101" t="s">
        <v>191</v>
      </c>
      <c r="F44" s="33" t="s">
        <v>481</v>
      </c>
      <c r="G44" s="26" t="s">
        <v>192</v>
      </c>
      <c r="H44" s="26" t="s">
        <v>193</v>
      </c>
      <c r="I44" s="26" t="s">
        <v>192</v>
      </c>
      <c r="J44" s="27" t="s">
        <v>194</v>
      </c>
      <c r="K44" s="28">
        <v>3011</v>
      </c>
      <c r="L44" s="101" t="s">
        <v>482</v>
      </c>
      <c r="M44" s="29" t="s">
        <v>483</v>
      </c>
      <c r="N44" s="29" t="s">
        <v>484</v>
      </c>
      <c r="O44" s="27" t="s">
        <v>209</v>
      </c>
      <c r="P44" s="27" t="s">
        <v>249</v>
      </c>
      <c r="Q44" s="27">
        <v>2021</v>
      </c>
      <c r="R44" s="49">
        <v>10</v>
      </c>
      <c r="S44" s="49">
        <v>10</v>
      </c>
      <c r="T44" s="49">
        <v>2</v>
      </c>
      <c r="U44" s="37">
        <f t="shared" si="7"/>
        <v>0.2</v>
      </c>
      <c r="V44" s="37">
        <f t="shared" si="1"/>
        <v>0.2</v>
      </c>
      <c r="W44" s="101" t="s">
        <v>250</v>
      </c>
      <c r="X44" s="101" t="s">
        <v>258</v>
      </c>
      <c r="Y44" s="101" t="s">
        <v>198</v>
      </c>
      <c r="Z44" s="101" t="s">
        <v>198</v>
      </c>
      <c r="AA44" s="101" t="s">
        <v>198</v>
      </c>
      <c r="AB44" s="101" t="s">
        <v>198</v>
      </c>
      <c r="AC44" s="37" t="s">
        <v>198</v>
      </c>
    </row>
    <row r="45" spans="1:29" s="32" customFormat="1" ht="150" x14ac:dyDescent="0.25">
      <c r="A45" s="25" t="s">
        <v>188</v>
      </c>
      <c r="B45" s="41" t="s">
        <v>248</v>
      </c>
      <c r="C45" s="101" t="s">
        <v>190</v>
      </c>
      <c r="D45" s="33" t="s">
        <v>233</v>
      </c>
      <c r="E45" s="101" t="s">
        <v>191</v>
      </c>
      <c r="F45" s="33" t="s">
        <v>485</v>
      </c>
      <c r="G45" s="26" t="s">
        <v>192</v>
      </c>
      <c r="H45" s="26" t="s">
        <v>193</v>
      </c>
      <c r="I45" s="26" t="s">
        <v>192</v>
      </c>
      <c r="J45" s="27" t="s">
        <v>194</v>
      </c>
      <c r="K45" s="28">
        <v>3011</v>
      </c>
      <c r="L45" s="101" t="s">
        <v>486</v>
      </c>
      <c r="M45" s="101" t="s">
        <v>487</v>
      </c>
      <c r="N45" s="101" t="s">
        <v>486</v>
      </c>
      <c r="O45" s="27" t="s">
        <v>209</v>
      </c>
      <c r="P45" s="27" t="s">
        <v>249</v>
      </c>
      <c r="Q45" s="27">
        <v>2021</v>
      </c>
      <c r="R45" s="49">
        <v>9</v>
      </c>
      <c r="S45" s="49">
        <v>9</v>
      </c>
      <c r="T45" s="49">
        <v>0</v>
      </c>
      <c r="U45" s="37">
        <f t="shared" si="7"/>
        <v>0</v>
      </c>
      <c r="V45" s="37">
        <f t="shared" si="1"/>
        <v>0</v>
      </c>
      <c r="W45" s="101" t="s">
        <v>250</v>
      </c>
      <c r="X45" s="101" t="s">
        <v>258</v>
      </c>
      <c r="Y45" s="101" t="s">
        <v>198</v>
      </c>
      <c r="Z45" s="101" t="s">
        <v>198</v>
      </c>
      <c r="AA45" s="101" t="s">
        <v>198</v>
      </c>
      <c r="AB45" s="101" t="s">
        <v>198</v>
      </c>
      <c r="AC45" s="37" t="s">
        <v>198</v>
      </c>
    </row>
    <row r="46" spans="1:29" s="32" customFormat="1" ht="225" x14ac:dyDescent="0.25">
      <c r="A46" s="25" t="s">
        <v>188</v>
      </c>
      <c r="B46" s="41" t="s">
        <v>248</v>
      </c>
      <c r="C46" s="101" t="s">
        <v>190</v>
      </c>
      <c r="D46" s="33" t="s">
        <v>488</v>
      </c>
      <c r="E46" s="101" t="s">
        <v>191</v>
      </c>
      <c r="F46" s="33" t="s">
        <v>489</v>
      </c>
      <c r="G46" s="26" t="s">
        <v>192</v>
      </c>
      <c r="H46" s="26" t="s">
        <v>193</v>
      </c>
      <c r="I46" s="26" t="s">
        <v>192</v>
      </c>
      <c r="J46" s="27" t="s">
        <v>194</v>
      </c>
      <c r="K46" s="28">
        <v>3011</v>
      </c>
      <c r="L46" s="100" t="s">
        <v>490</v>
      </c>
      <c r="M46" s="29" t="s">
        <v>491</v>
      </c>
      <c r="N46" s="29" t="s">
        <v>492</v>
      </c>
      <c r="O46" s="27" t="s">
        <v>209</v>
      </c>
      <c r="P46" s="27" t="s">
        <v>249</v>
      </c>
      <c r="Q46" s="27">
        <v>2021</v>
      </c>
      <c r="R46" s="49">
        <v>32</v>
      </c>
      <c r="S46" s="49">
        <v>32</v>
      </c>
      <c r="T46" s="49">
        <v>0</v>
      </c>
      <c r="U46" s="37">
        <f t="shared" si="7"/>
        <v>0</v>
      </c>
      <c r="V46" s="37">
        <f t="shared" si="1"/>
        <v>0</v>
      </c>
      <c r="W46" s="101" t="s">
        <v>250</v>
      </c>
      <c r="X46" s="101" t="s">
        <v>260</v>
      </c>
      <c r="Y46" s="101" t="s">
        <v>198</v>
      </c>
      <c r="Z46" s="101" t="s">
        <v>198</v>
      </c>
      <c r="AA46" s="101" t="s">
        <v>198</v>
      </c>
      <c r="AB46" s="101" t="s">
        <v>198</v>
      </c>
      <c r="AC46" s="37" t="s">
        <v>198</v>
      </c>
    </row>
    <row r="47" spans="1:29" s="32" customFormat="1" ht="180" x14ac:dyDescent="0.25">
      <c r="A47" s="25" t="s">
        <v>188</v>
      </c>
      <c r="B47" s="41" t="s">
        <v>248</v>
      </c>
      <c r="C47" s="101" t="s">
        <v>190</v>
      </c>
      <c r="D47" s="33" t="s">
        <v>488</v>
      </c>
      <c r="E47" s="101" t="s">
        <v>191</v>
      </c>
      <c r="F47" s="33" t="s">
        <v>493</v>
      </c>
      <c r="G47" s="26" t="s">
        <v>192</v>
      </c>
      <c r="H47" s="26" t="s">
        <v>193</v>
      </c>
      <c r="I47" s="26" t="s">
        <v>192</v>
      </c>
      <c r="J47" s="27" t="s">
        <v>194</v>
      </c>
      <c r="K47" s="28">
        <v>3011</v>
      </c>
      <c r="L47" s="100" t="s">
        <v>494</v>
      </c>
      <c r="M47" s="29" t="s">
        <v>495</v>
      </c>
      <c r="N47" s="29" t="s">
        <v>79</v>
      </c>
      <c r="O47" s="27" t="s">
        <v>209</v>
      </c>
      <c r="P47" s="27" t="s">
        <v>249</v>
      </c>
      <c r="Q47" s="27">
        <v>2021</v>
      </c>
      <c r="R47" s="49">
        <v>3</v>
      </c>
      <c r="S47" s="49">
        <v>3</v>
      </c>
      <c r="T47" s="49">
        <v>0</v>
      </c>
      <c r="U47" s="37">
        <f t="shared" si="7"/>
        <v>0</v>
      </c>
      <c r="V47" s="37">
        <f t="shared" si="1"/>
        <v>0</v>
      </c>
      <c r="W47" s="101" t="s">
        <v>250</v>
      </c>
      <c r="X47" s="101" t="s">
        <v>259</v>
      </c>
      <c r="Y47" s="101" t="s">
        <v>198</v>
      </c>
      <c r="Z47" s="101" t="s">
        <v>198</v>
      </c>
      <c r="AA47" s="101" t="s">
        <v>198</v>
      </c>
      <c r="AB47" s="101" t="s">
        <v>198</v>
      </c>
      <c r="AC47" s="37" t="s">
        <v>198</v>
      </c>
    </row>
    <row r="48" spans="1:29" s="32" customFormat="1" ht="150" x14ac:dyDescent="0.25">
      <c r="A48" s="25" t="s">
        <v>188</v>
      </c>
      <c r="B48" s="41" t="s">
        <v>261</v>
      </c>
      <c r="C48" s="101" t="s">
        <v>190</v>
      </c>
      <c r="D48" s="103" t="s">
        <v>262</v>
      </c>
      <c r="E48" s="101" t="s">
        <v>191</v>
      </c>
      <c r="F48" s="135" t="s">
        <v>263</v>
      </c>
      <c r="G48" s="26" t="s">
        <v>192</v>
      </c>
      <c r="H48" s="26" t="s">
        <v>193</v>
      </c>
      <c r="I48" s="26" t="s">
        <v>192</v>
      </c>
      <c r="J48" s="27" t="s">
        <v>194</v>
      </c>
      <c r="K48" s="160">
        <v>11000101</v>
      </c>
      <c r="L48" s="45" t="s">
        <v>496</v>
      </c>
      <c r="M48" s="30" t="s">
        <v>497</v>
      </c>
      <c r="N48" s="52" t="s">
        <v>498</v>
      </c>
      <c r="O48" s="27" t="s">
        <v>209</v>
      </c>
      <c r="P48" s="27" t="s">
        <v>197</v>
      </c>
      <c r="Q48" s="27">
        <v>2021</v>
      </c>
      <c r="R48" s="49">
        <v>4</v>
      </c>
      <c r="S48" s="49">
        <v>4</v>
      </c>
      <c r="T48" s="49">
        <v>1</v>
      </c>
      <c r="U48" s="37">
        <f t="shared" si="7"/>
        <v>0.25</v>
      </c>
      <c r="V48" s="37">
        <f t="shared" si="1"/>
        <v>0.25</v>
      </c>
      <c r="W48" s="139" t="s">
        <v>264</v>
      </c>
      <c r="X48" s="139" t="s">
        <v>265</v>
      </c>
      <c r="Y48" s="141">
        <v>12095272.609999999</v>
      </c>
      <c r="Z48" s="141">
        <v>18234303.93</v>
      </c>
      <c r="AA48" s="141">
        <v>2560444.8199999998</v>
      </c>
      <c r="AB48" s="154">
        <f>+AA48/Y48</f>
        <v>0.2116897156896739</v>
      </c>
      <c r="AC48" s="154">
        <f>+AA48/Z48</f>
        <v>0.14041911497303861</v>
      </c>
    </row>
    <row r="49" spans="1:31" s="32" customFormat="1" ht="150" x14ac:dyDescent="0.25">
      <c r="A49" s="25" t="s">
        <v>188</v>
      </c>
      <c r="B49" s="41" t="s">
        <v>261</v>
      </c>
      <c r="C49" s="101" t="s">
        <v>190</v>
      </c>
      <c r="D49" s="103" t="s">
        <v>262</v>
      </c>
      <c r="E49" s="101" t="s">
        <v>191</v>
      </c>
      <c r="F49" s="144"/>
      <c r="G49" s="26" t="s">
        <v>192</v>
      </c>
      <c r="H49" s="26" t="s">
        <v>193</v>
      </c>
      <c r="I49" s="26" t="s">
        <v>192</v>
      </c>
      <c r="J49" s="27" t="s">
        <v>194</v>
      </c>
      <c r="K49" s="157">
        <v>11000101</v>
      </c>
      <c r="L49" s="45" t="s">
        <v>499</v>
      </c>
      <c r="M49" s="30" t="s">
        <v>106</v>
      </c>
      <c r="N49" s="52" t="s">
        <v>106</v>
      </c>
      <c r="O49" s="27" t="s">
        <v>209</v>
      </c>
      <c r="P49" s="27" t="s">
        <v>197</v>
      </c>
      <c r="Q49" s="27">
        <v>2021</v>
      </c>
      <c r="R49" s="49">
        <v>1000</v>
      </c>
      <c r="S49" s="49">
        <v>1000</v>
      </c>
      <c r="T49" s="49">
        <v>230</v>
      </c>
      <c r="U49" s="37">
        <f t="shared" si="7"/>
        <v>0.23</v>
      </c>
      <c r="V49" s="37">
        <f t="shared" si="1"/>
        <v>0.23</v>
      </c>
      <c r="W49" s="144"/>
      <c r="X49" s="144"/>
      <c r="Y49" s="142"/>
      <c r="Z49" s="142"/>
      <c r="AA49" s="142"/>
      <c r="AB49" s="155"/>
      <c r="AC49" s="155"/>
    </row>
    <row r="50" spans="1:31" s="32" customFormat="1" ht="150" x14ac:dyDescent="0.25">
      <c r="A50" s="25" t="s">
        <v>188</v>
      </c>
      <c r="B50" s="41" t="s">
        <v>261</v>
      </c>
      <c r="C50" s="101" t="s">
        <v>190</v>
      </c>
      <c r="D50" s="103" t="s">
        <v>262</v>
      </c>
      <c r="E50" s="101" t="s">
        <v>191</v>
      </c>
      <c r="F50" s="144"/>
      <c r="G50" s="26" t="s">
        <v>192</v>
      </c>
      <c r="H50" s="26" t="s">
        <v>193</v>
      </c>
      <c r="I50" s="26" t="s">
        <v>192</v>
      </c>
      <c r="J50" s="27" t="s">
        <v>194</v>
      </c>
      <c r="K50" s="157"/>
      <c r="L50" s="107" t="s">
        <v>500</v>
      </c>
      <c r="M50" s="101" t="s">
        <v>86</v>
      </c>
      <c r="N50" s="53" t="s">
        <v>501</v>
      </c>
      <c r="O50" s="27" t="s">
        <v>209</v>
      </c>
      <c r="P50" s="27" t="s">
        <v>197</v>
      </c>
      <c r="Q50" s="27">
        <v>2021</v>
      </c>
      <c r="R50" s="49">
        <v>10</v>
      </c>
      <c r="S50" s="49">
        <v>10</v>
      </c>
      <c r="T50" s="49">
        <v>5</v>
      </c>
      <c r="U50" s="37">
        <f t="shared" si="7"/>
        <v>0.5</v>
      </c>
      <c r="V50" s="37">
        <f t="shared" si="1"/>
        <v>0.5</v>
      </c>
      <c r="W50" s="144"/>
      <c r="X50" s="144"/>
      <c r="Y50" s="142"/>
      <c r="Z50" s="142"/>
      <c r="AA50" s="142"/>
      <c r="AB50" s="155"/>
      <c r="AC50" s="155"/>
    </row>
    <row r="51" spans="1:31" s="32" customFormat="1" ht="150" x14ac:dyDescent="0.25">
      <c r="A51" s="25" t="s">
        <v>188</v>
      </c>
      <c r="B51" s="41" t="s">
        <v>261</v>
      </c>
      <c r="C51" s="101" t="s">
        <v>190</v>
      </c>
      <c r="D51" s="103" t="s">
        <v>262</v>
      </c>
      <c r="E51" s="101" t="s">
        <v>191</v>
      </c>
      <c r="F51" s="145"/>
      <c r="G51" s="26" t="s">
        <v>192</v>
      </c>
      <c r="H51" s="26" t="s">
        <v>193</v>
      </c>
      <c r="I51" s="26" t="s">
        <v>192</v>
      </c>
      <c r="J51" s="27" t="s">
        <v>194</v>
      </c>
      <c r="K51" s="152">
        <v>11000101</v>
      </c>
      <c r="L51" s="45" t="s">
        <v>502</v>
      </c>
      <c r="M51" s="30" t="s">
        <v>130</v>
      </c>
      <c r="N51" s="53" t="s">
        <v>501</v>
      </c>
      <c r="O51" s="27" t="s">
        <v>209</v>
      </c>
      <c r="P51" s="27" t="s">
        <v>197</v>
      </c>
      <c r="Q51" s="27">
        <v>2021</v>
      </c>
      <c r="R51" s="49">
        <v>10</v>
      </c>
      <c r="S51" s="49">
        <v>10</v>
      </c>
      <c r="T51" s="49">
        <v>3</v>
      </c>
      <c r="U51" s="37">
        <f t="shared" si="7"/>
        <v>0.3</v>
      </c>
      <c r="V51" s="37">
        <f t="shared" si="1"/>
        <v>0.3</v>
      </c>
      <c r="W51" s="145"/>
      <c r="X51" s="145"/>
      <c r="Y51" s="143"/>
      <c r="Z51" s="143"/>
      <c r="AA51" s="143"/>
      <c r="AB51" s="159"/>
      <c r="AC51" s="159"/>
    </row>
    <row r="52" spans="1:31" s="32" customFormat="1" ht="120" x14ac:dyDescent="0.25">
      <c r="A52" s="25" t="s">
        <v>188</v>
      </c>
      <c r="B52" s="41" t="s">
        <v>261</v>
      </c>
      <c r="C52" s="101" t="s">
        <v>190</v>
      </c>
      <c r="D52" s="103" t="s">
        <v>266</v>
      </c>
      <c r="E52" s="101" t="s">
        <v>191</v>
      </c>
      <c r="F52" s="135" t="s">
        <v>267</v>
      </c>
      <c r="G52" s="26" t="s">
        <v>268</v>
      </c>
      <c r="H52" s="26" t="s">
        <v>269</v>
      </c>
      <c r="I52" s="26" t="s">
        <v>193</v>
      </c>
      <c r="J52" s="27" t="s">
        <v>270</v>
      </c>
      <c r="K52" s="160">
        <v>11001201</v>
      </c>
      <c r="L52" s="45" t="s">
        <v>272</v>
      </c>
      <c r="M52" s="53" t="s">
        <v>110</v>
      </c>
      <c r="N52" s="53" t="s">
        <v>110</v>
      </c>
      <c r="O52" s="27" t="s">
        <v>209</v>
      </c>
      <c r="P52" s="27" t="s">
        <v>197</v>
      </c>
      <c r="Q52" s="27">
        <v>2019</v>
      </c>
      <c r="R52" s="54" t="s">
        <v>503</v>
      </c>
      <c r="S52" s="54" t="s">
        <v>503</v>
      </c>
      <c r="T52" s="55">
        <v>10</v>
      </c>
      <c r="U52" s="37">
        <f t="shared" si="7"/>
        <v>0.43478260869565216</v>
      </c>
      <c r="V52" s="37">
        <f t="shared" si="1"/>
        <v>0.43478260869565216</v>
      </c>
      <c r="W52" s="139" t="s">
        <v>504</v>
      </c>
      <c r="X52" s="139" t="s">
        <v>271</v>
      </c>
      <c r="Y52" s="141">
        <v>1186880</v>
      </c>
      <c r="Z52" s="141">
        <v>1221591</v>
      </c>
      <c r="AA52" s="141">
        <v>188693.28</v>
      </c>
      <c r="AB52" s="154">
        <f>+AA52/Y52</f>
        <v>0.15898260986788892</v>
      </c>
      <c r="AC52" s="154">
        <f>+AA52/Z52</f>
        <v>0.15446518515607924</v>
      </c>
      <c r="AE52" s="7"/>
    </row>
    <row r="53" spans="1:31" s="32" customFormat="1" ht="105" x14ac:dyDescent="0.25">
      <c r="A53" s="25" t="s">
        <v>188</v>
      </c>
      <c r="B53" s="41" t="s">
        <v>261</v>
      </c>
      <c r="C53" s="101" t="s">
        <v>190</v>
      </c>
      <c r="D53" s="103" t="s">
        <v>266</v>
      </c>
      <c r="E53" s="101" t="s">
        <v>191</v>
      </c>
      <c r="F53" s="136"/>
      <c r="G53" s="26" t="s">
        <v>268</v>
      </c>
      <c r="H53" s="26" t="s">
        <v>269</v>
      </c>
      <c r="I53" s="26" t="s">
        <v>193</v>
      </c>
      <c r="J53" s="27" t="s">
        <v>270</v>
      </c>
      <c r="K53" s="161"/>
      <c r="L53" s="45" t="s">
        <v>273</v>
      </c>
      <c r="M53" s="53" t="s">
        <v>133</v>
      </c>
      <c r="N53" s="53" t="s">
        <v>133</v>
      </c>
      <c r="O53" s="27" t="s">
        <v>209</v>
      </c>
      <c r="P53" s="27" t="s">
        <v>197</v>
      </c>
      <c r="Q53" s="27">
        <v>2019</v>
      </c>
      <c r="R53" s="54" t="s">
        <v>134</v>
      </c>
      <c r="S53" s="54" t="s">
        <v>134</v>
      </c>
      <c r="T53" s="55">
        <v>1</v>
      </c>
      <c r="U53" s="37">
        <f t="shared" si="7"/>
        <v>0.25</v>
      </c>
      <c r="V53" s="37">
        <f t="shared" si="1"/>
        <v>0.25</v>
      </c>
      <c r="W53" s="140"/>
      <c r="X53" s="140"/>
      <c r="Y53" s="142"/>
      <c r="Z53" s="142"/>
      <c r="AA53" s="142"/>
      <c r="AB53" s="155"/>
      <c r="AC53" s="155"/>
      <c r="AE53" s="7"/>
    </row>
    <row r="54" spans="1:31" s="32" customFormat="1" ht="105" x14ac:dyDescent="0.25">
      <c r="A54" s="25" t="s">
        <v>188</v>
      </c>
      <c r="B54" s="41" t="s">
        <v>261</v>
      </c>
      <c r="C54" s="101" t="s">
        <v>190</v>
      </c>
      <c r="D54" s="103" t="s">
        <v>266</v>
      </c>
      <c r="E54" s="101" t="s">
        <v>191</v>
      </c>
      <c r="F54" s="136"/>
      <c r="G54" s="26" t="s">
        <v>268</v>
      </c>
      <c r="H54" s="26" t="s">
        <v>269</v>
      </c>
      <c r="I54" s="26" t="s">
        <v>193</v>
      </c>
      <c r="J54" s="27" t="s">
        <v>270</v>
      </c>
      <c r="K54" s="161"/>
      <c r="L54" s="45" t="s">
        <v>505</v>
      </c>
      <c r="M54" s="53" t="s">
        <v>506</v>
      </c>
      <c r="N54" s="53" t="s">
        <v>506</v>
      </c>
      <c r="O54" s="27" t="s">
        <v>209</v>
      </c>
      <c r="P54" s="27" t="s">
        <v>197</v>
      </c>
      <c r="Q54" s="27">
        <v>2019</v>
      </c>
      <c r="R54" s="54" t="s">
        <v>134</v>
      </c>
      <c r="S54" s="54" t="s">
        <v>134</v>
      </c>
      <c r="T54" s="55">
        <v>1</v>
      </c>
      <c r="U54" s="37">
        <f t="shared" si="7"/>
        <v>0.25</v>
      </c>
      <c r="V54" s="37">
        <f t="shared" si="1"/>
        <v>0.25</v>
      </c>
      <c r="W54" s="140"/>
      <c r="X54" s="140"/>
      <c r="Y54" s="142"/>
      <c r="Z54" s="142"/>
      <c r="AA54" s="142"/>
      <c r="AB54" s="155"/>
      <c r="AC54" s="155"/>
      <c r="AE54" s="7"/>
    </row>
    <row r="55" spans="1:31" s="32" customFormat="1" ht="105" x14ac:dyDescent="0.25">
      <c r="A55" s="25" t="s">
        <v>188</v>
      </c>
      <c r="B55" s="41" t="s">
        <v>261</v>
      </c>
      <c r="C55" s="101" t="s">
        <v>190</v>
      </c>
      <c r="D55" s="103" t="s">
        <v>266</v>
      </c>
      <c r="E55" s="101" t="s">
        <v>191</v>
      </c>
      <c r="F55" s="136"/>
      <c r="G55" s="26" t="s">
        <v>268</v>
      </c>
      <c r="H55" s="26" t="s">
        <v>269</v>
      </c>
      <c r="I55" s="26" t="s">
        <v>193</v>
      </c>
      <c r="J55" s="27" t="s">
        <v>270</v>
      </c>
      <c r="K55" s="161"/>
      <c r="L55" s="45" t="s">
        <v>274</v>
      </c>
      <c r="M55" s="53" t="s">
        <v>135</v>
      </c>
      <c r="N55" s="53" t="s">
        <v>135</v>
      </c>
      <c r="O55" s="27" t="s">
        <v>209</v>
      </c>
      <c r="P55" s="27" t="s">
        <v>197</v>
      </c>
      <c r="Q55" s="27">
        <v>2019</v>
      </c>
      <c r="R55" s="54" t="s">
        <v>136</v>
      </c>
      <c r="S55" s="54" t="s">
        <v>136</v>
      </c>
      <c r="T55" s="55">
        <v>0</v>
      </c>
      <c r="U55" s="37">
        <f t="shared" si="7"/>
        <v>0</v>
      </c>
      <c r="V55" s="37">
        <f t="shared" si="1"/>
        <v>0</v>
      </c>
      <c r="W55" s="140"/>
      <c r="X55" s="140"/>
      <c r="Y55" s="142"/>
      <c r="Z55" s="142"/>
      <c r="AA55" s="142"/>
      <c r="AB55" s="155"/>
      <c r="AC55" s="155"/>
      <c r="AE55" s="16"/>
    </row>
    <row r="56" spans="1:31" s="32" customFormat="1" ht="105" x14ac:dyDescent="0.25">
      <c r="A56" s="25" t="s">
        <v>188</v>
      </c>
      <c r="B56" s="41" t="s">
        <v>261</v>
      </c>
      <c r="C56" s="101" t="s">
        <v>190</v>
      </c>
      <c r="D56" s="103" t="s">
        <v>266</v>
      </c>
      <c r="E56" s="101" t="s">
        <v>191</v>
      </c>
      <c r="F56" s="136"/>
      <c r="G56" s="26" t="s">
        <v>268</v>
      </c>
      <c r="H56" s="26" t="s">
        <v>269</v>
      </c>
      <c r="I56" s="26" t="s">
        <v>193</v>
      </c>
      <c r="J56" s="27" t="s">
        <v>270</v>
      </c>
      <c r="K56" s="161"/>
      <c r="L56" s="45" t="s">
        <v>275</v>
      </c>
      <c r="M56" s="53" t="s">
        <v>137</v>
      </c>
      <c r="N56" s="53" t="s">
        <v>137</v>
      </c>
      <c r="O56" s="27" t="s">
        <v>209</v>
      </c>
      <c r="P56" s="27" t="s">
        <v>197</v>
      </c>
      <c r="Q56" s="27">
        <v>2019</v>
      </c>
      <c r="R56" s="54" t="s">
        <v>138</v>
      </c>
      <c r="S56" s="54" t="s">
        <v>138</v>
      </c>
      <c r="T56" s="55">
        <v>1</v>
      </c>
      <c r="U56" s="37">
        <f t="shared" si="7"/>
        <v>1</v>
      </c>
      <c r="V56" s="37">
        <f t="shared" si="1"/>
        <v>1</v>
      </c>
      <c r="W56" s="140"/>
      <c r="X56" s="140"/>
      <c r="Y56" s="142"/>
      <c r="Z56" s="142"/>
      <c r="AA56" s="142"/>
      <c r="AB56" s="155"/>
      <c r="AC56" s="155"/>
      <c r="AE56" s="7"/>
    </row>
    <row r="57" spans="1:31" s="32" customFormat="1" ht="105" x14ac:dyDescent="0.25">
      <c r="A57" s="25" t="s">
        <v>188</v>
      </c>
      <c r="B57" s="41" t="s">
        <v>261</v>
      </c>
      <c r="C57" s="101" t="s">
        <v>190</v>
      </c>
      <c r="D57" s="133" t="s">
        <v>276</v>
      </c>
      <c r="E57" s="101" t="s">
        <v>191</v>
      </c>
      <c r="F57" s="135" t="s">
        <v>277</v>
      </c>
      <c r="G57" s="26" t="s">
        <v>192</v>
      </c>
      <c r="H57" s="26" t="s">
        <v>193</v>
      </c>
      <c r="I57" s="26" t="s">
        <v>192</v>
      </c>
      <c r="J57" s="27" t="s">
        <v>194</v>
      </c>
      <c r="K57" s="160">
        <v>11000201</v>
      </c>
      <c r="L57" s="45" t="s">
        <v>507</v>
      </c>
      <c r="M57" s="30" t="s">
        <v>394</v>
      </c>
      <c r="N57" s="51" t="s">
        <v>508</v>
      </c>
      <c r="O57" s="27" t="s">
        <v>209</v>
      </c>
      <c r="P57" s="27" t="s">
        <v>197</v>
      </c>
      <c r="Q57" s="27">
        <v>2019</v>
      </c>
      <c r="R57" s="49" t="s">
        <v>278</v>
      </c>
      <c r="S57" s="49" t="s">
        <v>278</v>
      </c>
      <c r="T57" s="49">
        <v>2</v>
      </c>
      <c r="U57" s="37">
        <f t="shared" si="7"/>
        <v>0.25</v>
      </c>
      <c r="V57" s="37">
        <f t="shared" si="1"/>
        <v>0.25</v>
      </c>
      <c r="W57" s="139" t="s">
        <v>264</v>
      </c>
      <c r="X57" s="139" t="s">
        <v>265</v>
      </c>
      <c r="Y57" s="141">
        <v>18189969.640000001</v>
      </c>
      <c r="Z57" s="141">
        <v>19114164.149999999</v>
      </c>
      <c r="AA57" s="141">
        <v>3531676.82</v>
      </c>
      <c r="AB57" s="154">
        <f>+AA57/Y57</f>
        <v>0.19415517946955735</v>
      </c>
      <c r="AC57" s="154">
        <f>+AA57/Z57</f>
        <v>0.1847675259187308</v>
      </c>
    </row>
    <row r="58" spans="1:31" s="32" customFormat="1" ht="105" x14ac:dyDescent="0.25">
      <c r="A58" s="25" t="s">
        <v>188</v>
      </c>
      <c r="B58" s="41" t="s">
        <v>261</v>
      </c>
      <c r="C58" s="101" t="s">
        <v>190</v>
      </c>
      <c r="D58" s="156"/>
      <c r="E58" s="101" t="s">
        <v>191</v>
      </c>
      <c r="F58" s="144"/>
      <c r="G58" s="26" t="s">
        <v>192</v>
      </c>
      <c r="H58" s="26" t="s">
        <v>193</v>
      </c>
      <c r="I58" s="26" t="s">
        <v>192</v>
      </c>
      <c r="J58" s="27" t="s">
        <v>194</v>
      </c>
      <c r="K58" s="157">
        <v>11000201</v>
      </c>
      <c r="L58" s="45" t="s">
        <v>509</v>
      </c>
      <c r="M58" s="30" t="s">
        <v>102</v>
      </c>
      <c r="N58" s="51" t="s">
        <v>102</v>
      </c>
      <c r="O58" s="27" t="s">
        <v>209</v>
      </c>
      <c r="P58" s="27" t="s">
        <v>197</v>
      </c>
      <c r="Q58" s="27">
        <v>2019</v>
      </c>
      <c r="R58" s="49" t="s">
        <v>279</v>
      </c>
      <c r="S58" s="49" t="s">
        <v>279</v>
      </c>
      <c r="T58" s="49">
        <v>6</v>
      </c>
      <c r="U58" s="37">
        <f t="shared" si="7"/>
        <v>0.25</v>
      </c>
      <c r="V58" s="37">
        <f t="shared" si="1"/>
        <v>0.25</v>
      </c>
      <c r="W58" s="144"/>
      <c r="X58" s="144"/>
      <c r="Y58" s="142"/>
      <c r="Z58" s="142"/>
      <c r="AA58" s="142"/>
      <c r="AB58" s="155"/>
      <c r="AC58" s="155"/>
    </row>
    <row r="59" spans="1:31" s="32" customFormat="1" ht="105" x14ac:dyDescent="0.25">
      <c r="A59" s="25" t="s">
        <v>188</v>
      </c>
      <c r="B59" s="41" t="s">
        <v>261</v>
      </c>
      <c r="C59" s="101" t="s">
        <v>190</v>
      </c>
      <c r="D59" s="156"/>
      <c r="E59" s="101" t="s">
        <v>191</v>
      </c>
      <c r="F59" s="144"/>
      <c r="G59" s="26" t="s">
        <v>192</v>
      </c>
      <c r="H59" s="26" t="s">
        <v>193</v>
      </c>
      <c r="I59" s="26" t="s">
        <v>192</v>
      </c>
      <c r="J59" s="27" t="s">
        <v>194</v>
      </c>
      <c r="K59" s="157">
        <v>11000201</v>
      </c>
      <c r="L59" s="45" t="s">
        <v>510</v>
      </c>
      <c r="M59" s="30" t="s">
        <v>103</v>
      </c>
      <c r="N59" s="51" t="s">
        <v>511</v>
      </c>
      <c r="O59" s="27" t="s">
        <v>209</v>
      </c>
      <c r="P59" s="27" t="s">
        <v>197</v>
      </c>
      <c r="Q59" s="27">
        <v>2019</v>
      </c>
      <c r="R59" s="49" t="s">
        <v>280</v>
      </c>
      <c r="S59" s="49" t="s">
        <v>280</v>
      </c>
      <c r="T59" s="49">
        <v>435</v>
      </c>
      <c r="U59" s="37">
        <f t="shared" si="7"/>
        <v>0.36249999999999999</v>
      </c>
      <c r="V59" s="37">
        <f t="shared" si="1"/>
        <v>0.36249999999999999</v>
      </c>
      <c r="W59" s="144"/>
      <c r="X59" s="144"/>
      <c r="Y59" s="142"/>
      <c r="Z59" s="142"/>
      <c r="AA59" s="142"/>
      <c r="AB59" s="155"/>
      <c r="AC59" s="155"/>
    </row>
    <row r="60" spans="1:31" s="32" customFormat="1" ht="105" x14ac:dyDescent="0.25">
      <c r="A60" s="25" t="s">
        <v>188</v>
      </c>
      <c r="B60" s="41" t="s">
        <v>261</v>
      </c>
      <c r="C60" s="101" t="s">
        <v>190</v>
      </c>
      <c r="D60" s="151"/>
      <c r="E60" s="101" t="s">
        <v>191</v>
      </c>
      <c r="F60" s="145"/>
      <c r="G60" s="26" t="s">
        <v>192</v>
      </c>
      <c r="H60" s="26" t="s">
        <v>193</v>
      </c>
      <c r="I60" s="26" t="s">
        <v>192</v>
      </c>
      <c r="J60" s="27" t="s">
        <v>194</v>
      </c>
      <c r="K60" s="152">
        <v>11000201</v>
      </c>
      <c r="L60" s="45" t="s">
        <v>512</v>
      </c>
      <c r="M60" s="30" t="s">
        <v>104</v>
      </c>
      <c r="N60" s="51" t="s">
        <v>513</v>
      </c>
      <c r="O60" s="27" t="s">
        <v>209</v>
      </c>
      <c r="P60" s="27" t="s">
        <v>197</v>
      </c>
      <c r="Q60" s="27">
        <v>2019</v>
      </c>
      <c r="R60" s="49" t="s">
        <v>514</v>
      </c>
      <c r="S60" s="49" t="s">
        <v>514</v>
      </c>
      <c r="T60" s="49">
        <v>74</v>
      </c>
      <c r="U60" s="37">
        <f t="shared" si="7"/>
        <v>9.8666666666666666E-2</v>
      </c>
      <c r="V60" s="37">
        <f t="shared" si="1"/>
        <v>9.8666666666666666E-2</v>
      </c>
      <c r="W60" s="145"/>
      <c r="X60" s="145"/>
      <c r="Y60" s="143"/>
      <c r="Z60" s="143"/>
      <c r="AA60" s="143"/>
      <c r="AB60" s="159"/>
      <c r="AC60" s="159"/>
    </row>
    <row r="61" spans="1:31" s="32" customFormat="1" ht="38.25" customHeight="1" x14ac:dyDescent="0.25">
      <c r="A61" s="25" t="s">
        <v>188</v>
      </c>
      <c r="B61" s="41" t="s">
        <v>261</v>
      </c>
      <c r="C61" s="101" t="s">
        <v>190</v>
      </c>
      <c r="D61" s="133" t="s">
        <v>281</v>
      </c>
      <c r="E61" s="101" t="s">
        <v>191</v>
      </c>
      <c r="F61" s="135" t="s">
        <v>282</v>
      </c>
      <c r="G61" s="26" t="s">
        <v>192</v>
      </c>
      <c r="H61" s="26" t="s">
        <v>193</v>
      </c>
      <c r="I61" s="26" t="s">
        <v>192</v>
      </c>
      <c r="J61" s="27" t="s">
        <v>194</v>
      </c>
      <c r="K61" s="137" t="s">
        <v>283</v>
      </c>
      <c r="L61" s="45" t="s">
        <v>515</v>
      </c>
      <c r="M61" s="51" t="s">
        <v>516</v>
      </c>
      <c r="N61" s="51" t="s">
        <v>516</v>
      </c>
      <c r="O61" s="27" t="s">
        <v>209</v>
      </c>
      <c r="P61" s="27" t="s">
        <v>249</v>
      </c>
      <c r="Q61" s="27">
        <v>2019</v>
      </c>
      <c r="R61" s="49" t="s">
        <v>517</v>
      </c>
      <c r="S61" s="49" t="s">
        <v>517</v>
      </c>
      <c r="T61" s="49">
        <v>55</v>
      </c>
      <c r="U61" s="37">
        <f t="shared" si="7"/>
        <v>1</v>
      </c>
      <c r="V61" s="37">
        <f t="shared" si="1"/>
        <v>1</v>
      </c>
      <c r="W61" s="139" t="s">
        <v>213</v>
      </c>
      <c r="X61" s="139" t="s">
        <v>207</v>
      </c>
      <c r="Y61" s="141">
        <v>11547515.289999999</v>
      </c>
      <c r="Z61" s="141">
        <v>11658752.289999999</v>
      </c>
      <c r="AA61" s="141">
        <v>2197730.6</v>
      </c>
      <c r="AB61" s="154">
        <f>+AA61/Y61</f>
        <v>0.19032064862500825</v>
      </c>
      <c r="AC61" s="154">
        <f>+AA61/Z61</f>
        <v>0.18850478553224329</v>
      </c>
    </row>
    <row r="62" spans="1:31" s="32" customFormat="1" ht="105" x14ac:dyDescent="0.25">
      <c r="A62" s="25" t="s">
        <v>188</v>
      </c>
      <c r="B62" s="41" t="s">
        <v>261</v>
      </c>
      <c r="C62" s="101" t="s">
        <v>190</v>
      </c>
      <c r="D62" s="156"/>
      <c r="E62" s="101" t="s">
        <v>191</v>
      </c>
      <c r="F62" s="144"/>
      <c r="G62" s="26" t="s">
        <v>192</v>
      </c>
      <c r="H62" s="26" t="s">
        <v>193</v>
      </c>
      <c r="I62" s="26" t="s">
        <v>192</v>
      </c>
      <c r="J62" s="27" t="s">
        <v>194</v>
      </c>
      <c r="K62" s="157" t="s">
        <v>283</v>
      </c>
      <c r="L62" s="45" t="s">
        <v>518</v>
      </c>
      <c r="M62" s="51" t="s">
        <v>78</v>
      </c>
      <c r="N62" s="51" t="s">
        <v>78</v>
      </c>
      <c r="O62" s="27" t="s">
        <v>209</v>
      </c>
      <c r="P62" s="27" t="s">
        <v>249</v>
      </c>
      <c r="Q62" s="27">
        <v>2019</v>
      </c>
      <c r="R62" s="49" t="s">
        <v>285</v>
      </c>
      <c r="S62" s="49" t="s">
        <v>285</v>
      </c>
      <c r="T62" s="49">
        <v>6</v>
      </c>
      <c r="U62" s="37">
        <f t="shared" si="7"/>
        <v>0.5</v>
      </c>
      <c r="V62" s="37">
        <f t="shared" si="1"/>
        <v>0.5</v>
      </c>
      <c r="W62" s="144"/>
      <c r="X62" s="144"/>
      <c r="Y62" s="142"/>
      <c r="Z62" s="142"/>
      <c r="AA62" s="142"/>
      <c r="AB62" s="155"/>
      <c r="AC62" s="155"/>
    </row>
    <row r="63" spans="1:31" s="32" customFormat="1" ht="105" x14ac:dyDescent="0.25">
      <c r="A63" s="25" t="s">
        <v>188</v>
      </c>
      <c r="B63" s="41" t="s">
        <v>261</v>
      </c>
      <c r="C63" s="101" t="s">
        <v>190</v>
      </c>
      <c r="D63" s="156"/>
      <c r="E63" s="101" t="s">
        <v>191</v>
      </c>
      <c r="F63" s="144"/>
      <c r="G63" s="26" t="s">
        <v>192</v>
      </c>
      <c r="H63" s="26" t="s">
        <v>193</v>
      </c>
      <c r="I63" s="26" t="s">
        <v>192</v>
      </c>
      <c r="J63" s="27" t="s">
        <v>194</v>
      </c>
      <c r="K63" s="157" t="s">
        <v>283</v>
      </c>
      <c r="L63" s="45" t="s">
        <v>519</v>
      </c>
      <c r="M63" s="51" t="s">
        <v>87</v>
      </c>
      <c r="N63" s="51" t="s">
        <v>87</v>
      </c>
      <c r="O63" s="27" t="s">
        <v>209</v>
      </c>
      <c r="P63" s="27" t="s">
        <v>249</v>
      </c>
      <c r="Q63" s="27">
        <v>2019</v>
      </c>
      <c r="R63" s="49" t="s">
        <v>520</v>
      </c>
      <c r="S63" s="49" t="s">
        <v>520</v>
      </c>
      <c r="T63" s="49">
        <v>39</v>
      </c>
      <c r="U63" s="37">
        <f t="shared" si="7"/>
        <v>0.35454545454545455</v>
      </c>
      <c r="V63" s="37">
        <f t="shared" si="1"/>
        <v>0.35454545454545455</v>
      </c>
      <c r="W63" s="144"/>
      <c r="X63" s="144"/>
      <c r="Y63" s="142"/>
      <c r="Z63" s="142"/>
      <c r="AA63" s="142"/>
      <c r="AB63" s="155"/>
      <c r="AC63" s="155"/>
    </row>
    <row r="64" spans="1:31" s="32" customFormat="1" ht="105" x14ac:dyDescent="0.25">
      <c r="A64" s="25" t="s">
        <v>188</v>
      </c>
      <c r="B64" s="41" t="s">
        <v>261</v>
      </c>
      <c r="C64" s="101" t="s">
        <v>190</v>
      </c>
      <c r="D64" s="133" t="s">
        <v>286</v>
      </c>
      <c r="E64" s="101" t="s">
        <v>191</v>
      </c>
      <c r="F64" s="135" t="s">
        <v>287</v>
      </c>
      <c r="G64" s="26" t="s">
        <v>192</v>
      </c>
      <c r="H64" s="26" t="s">
        <v>193</v>
      </c>
      <c r="I64" s="26" t="s">
        <v>192</v>
      </c>
      <c r="J64" s="27" t="s">
        <v>194</v>
      </c>
      <c r="K64" s="137" t="s">
        <v>283</v>
      </c>
      <c r="L64" s="45" t="s">
        <v>521</v>
      </c>
      <c r="M64" s="51" t="s">
        <v>522</v>
      </c>
      <c r="N64" s="51" t="s">
        <v>522</v>
      </c>
      <c r="O64" s="27" t="s">
        <v>209</v>
      </c>
      <c r="P64" s="27" t="s">
        <v>249</v>
      </c>
      <c r="Q64" s="27">
        <v>2019</v>
      </c>
      <c r="R64" s="49" t="s">
        <v>134</v>
      </c>
      <c r="S64" s="49" t="s">
        <v>134</v>
      </c>
      <c r="T64" s="49">
        <v>0</v>
      </c>
      <c r="U64" s="37">
        <f t="shared" si="7"/>
        <v>0</v>
      </c>
      <c r="V64" s="37">
        <f t="shared" si="1"/>
        <v>0</v>
      </c>
      <c r="W64" s="139" t="s">
        <v>213</v>
      </c>
      <c r="X64" s="139" t="s">
        <v>258</v>
      </c>
      <c r="Y64" s="141">
        <v>1732301.13</v>
      </c>
      <c r="Z64" s="141">
        <v>1342408.13</v>
      </c>
      <c r="AA64" s="141">
        <v>0</v>
      </c>
      <c r="AB64" s="154">
        <f>+AA64/Y64</f>
        <v>0</v>
      </c>
      <c r="AC64" s="154">
        <f>+AA64/Z64</f>
        <v>0</v>
      </c>
    </row>
    <row r="65" spans="1:29" s="32" customFormat="1" ht="105" x14ac:dyDescent="0.25">
      <c r="A65" s="25" t="s">
        <v>188</v>
      </c>
      <c r="B65" s="41" t="s">
        <v>261</v>
      </c>
      <c r="C65" s="101" t="s">
        <v>190</v>
      </c>
      <c r="D65" s="134"/>
      <c r="E65" s="101" t="s">
        <v>191</v>
      </c>
      <c r="F65" s="136"/>
      <c r="G65" s="26" t="s">
        <v>192</v>
      </c>
      <c r="H65" s="26" t="s">
        <v>193</v>
      </c>
      <c r="I65" s="26" t="s">
        <v>192</v>
      </c>
      <c r="J65" s="27" t="s">
        <v>194</v>
      </c>
      <c r="K65" s="138"/>
      <c r="L65" s="45" t="s">
        <v>523</v>
      </c>
      <c r="M65" s="51" t="s">
        <v>524</v>
      </c>
      <c r="N65" s="51" t="s">
        <v>524</v>
      </c>
      <c r="O65" s="27" t="s">
        <v>209</v>
      </c>
      <c r="P65" s="27" t="s">
        <v>249</v>
      </c>
      <c r="Q65" s="27">
        <v>2019</v>
      </c>
      <c r="R65" s="49" t="s">
        <v>134</v>
      </c>
      <c r="S65" s="49" t="s">
        <v>134</v>
      </c>
      <c r="T65" s="49">
        <v>0</v>
      </c>
      <c r="U65" s="37">
        <f t="shared" si="7"/>
        <v>0</v>
      </c>
      <c r="V65" s="37">
        <f t="shared" si="1"/>
        <v>0</v>
      </c>
      <c r="W65" s="140"/>
      <c r="X65" s="140"/>
      <c r="Y65" s="142"/>
      <c r="Z65" s="142"/>
      <c r="AA65" s="142"/>
      <c r="AB65" s="155"/>
      <c r="AC65" s="155"/>
    </row>
    <row r="66" spans="1:29" s="32" customFormat="1" ht="105" x14ac:dyDescent="0.25">
      <c r="A66" s="25" t="s">
        <v>188</v>
      </c>
      <c r="B66" s="41" t="s">
        <v>261</v>
      </c>
      <c r="C66" s="101" t="s">
        <v>190</v>
      </c>
      <c r="D66" s="134"/>
      <c r="E66" s="101" t="s">
        <v>191</v>
      </c>
      <c r="F66" s="136"/>
      <c r="G66" s="26" t="s">
        <v>192</v>
      </c>
      <c r="H66" s="26" t="s">
        <v>193</v>
      </c>
      <c r="I66" s="26" t="s">
        <v>192</v>
      </c>
      <c r="J66" s="27" t="s">
        <v>194</v>
      </c>
      <c r="K66" s="138"/>
      <c r="L66" s="45" t="s">
        <v>525</v>
      </c>
      <c r="M66" s="51" t="s">
        <v>125</v>
      </c>
      <c r="N66" s="51" t="s">
        <v>125</v>
      </c>
      <c r="O66" s="27" t="s">
        <v>209</v>
      </c>
      <c r="P66" s="27" t="s">
        <v>249</v>
      </c>
      <c r="Q66" s="27">
        <v>2019</v>
      </c>
      <c r="R66" s="49" t="s">
        <v>134</v>
      </c>
      <c r="S66" s="49" t="s">
        <v>134</v>
      </c>
      <c r="T66" s="49">
        <v>1</v>
      </c>
      <c r="U66" s="37"/>
      <c r="V66" s="37"/>
      <c r="W66" s="140"/>
      <c r="X66" s="140"/>
      <c r="Y66" s="142"/>
      <c r="Z66" s="142"/>
      <c r="AA66" s="142"/>
      <c r="AB66" s="155"/>
      <c r="AC66" s="155"/>
    </row>
    <row r="67" spans="1:29" s="32" customFormat="1" ht="105" x14ac:dyDescent="0.25">
      <c r="A67" s="25" t="s">
        <v>188</v>
      </c>
      <c r="B67" s="41" t="s">
        <v>261</v>
      </c>
      <c r="C67" s="101" t="s">
        <v>190</v>
      </c>
      <c r="D67" s="134"/>
      <c r="E67" s="101" t="s">
        <v>191</v>
      </c>
      <c r="F67" s="136"/>
      <c r="G67" s="26" t="s">
        <v>192</v>
      </c>
      <c r="H67" s="26" t="s">
        <v>193</v>
      </c>
      <c r="I67" s="26" t="s">
        <v>192</v>
      </c>
      <c r="J67" s="27" t="s">
        <v>194</v>
      </c>
      <c r="K67" s="138"/>
      <c r="L67" s="45" t="s">
        <v>526</v>
      </c>
      <c r="M67" s="51" t="s">
        <v>527</v>
      </c>
      <c r="N67" s="51" t="s">
        <v>527</v>
      </c>
      <c r="O67" s="27" t="s">
        <v>209</v>
      </c>
      <c r="P67" s="27" t="s">
        <v>249</v>
      </c>
      <c r="Q67" s="27">
        <v>2019</v>
      </c>
      <c r="R67" s="108">
        <v>3</v>
      </c>
      <c r="S67" s="108">
        <v>3</v>
      </c>
      <c r="T67" s="49">
        <v>0</v>
      </c>
      <c r="U67" s="37">
        <f t="shared" si="7"/>
        <v>0</v>
      </c>
      <c r="V67" s="37">
        <f t="shared" si="1"/>
        <v>0</v>
      </c>
      <c r="W67" s="140"/>
      <c r="X67" s="140"/>
      <c r="Y67" s="142"/>
      <c r="Z67" s="142"/>
      <c r="AA67" s="142"/>
      <c r="AB67" s="155"/>
      <c r="AC67" s="155"/>
    </row>
    <row r="68" spans="1:29" s="32" customFormat="1" ht="105" x14ac:dyDescent="0.25">
      <c r="A68" s="25" t="s">
        <v>188</v>
      </c>
      <c r="B68" s="41" t="s">
        <v>261</v>
      </c>
      <c r="C68" s="101" t="s">
        <v>190</v>
      </c>
      <c r="D68" s="133" t="s">
        <v>288</v>
      </c>
      <c r="E68" s="101" t="s">
        <v>191</v>
      </c>
      <c r="F68" s="135" t="s">
        <v>289</v>
      </c>
      <c r="G68" s="26" t="s">
        <v>192</v>
      </c>
      <c r="H68" s="26" t="s">
        <v>193</v>
      </c>
      <c r="I68" s="26" t="s">
        <v>192</v>
      </c>
      <c r="J68" s="27" t="s">
        <v>194</v>
      </c>
      <c r="K68" s="137" t="s">
        <v>283</v>
      </c>
      <c r="L68" s="45" t="s">
        <v>528</v>
      </c>
      <c r="M68" s="51" t="s">
        <v>123</v>
      </c>
      <c r="N68" s="51" t="s">
        <v>123</v>
      </c>
      <c r="O68" s="27" t="s">
        <v>209</v>
      </c>
      <c r="P68" s="27" t="s">
        <v>249</v>
      </c>
      <c r="Q68" s="27">
        <v>2019</v>
      </c>
      <c r="R68" s="54" t="s">
        <v>529</v>
      </c>
      <c r="S68" s="54" t="s">
        <v>529</v>
      </c>
      <c r="T68" s="54">
        <v>5</v>
      </c>
      <c r="U68" s="37">
        <f t="shared" si="7"/>
        <v>0.16666666666666666</v>
      </c>
      <c r="V68" s="37">
        <f t="shared" si="1"/>
        <v>0.16666666666666666</v>
      </c>
      <c r="W68" s="139" t="s">
        <v>213</v>
      </c>
      <c r="X68" s="139" t="s">
        <v>257</v>
      </c>
      <c r="Y68" s="141">
        <v>28147514.039999999</v>
      </c>
      <c r="Z68" s="141">
        <v>25759750.640000001</v>
      </c>
      <c r="AA68" s="141">
        <v>3972337.17</v>
      </c>
      <c r="AB68" s="154">
        <f>+AA68/Y68</f>
        <v>0.14112568393624292</v>
      </c>
      <c r="AC68" s="154">
        <f>+AA68/Z68</f>
        <v>0.15420712822552385</v>
      </c>
    </row>
    <row r="69" spans="1:29" s="32" customFormat="1" ht="105" x14ac:dyDescent="0.25">
      <c r="A69" s="25" t="s">
        <v>188</v>
      </c>
      <c r="B69" s="41" t="s">
        <v>261</v>
      </c>
      <c r="C69" s="101" t="s">
        <v>190</v>
      </c>
      <c r="D69" s="134"/>
      <c r="E69" s="101" t="s">
        <v>191</v>
      </c>
      <c r="F69" s="136"/>
      <c r="G69" s="26" t="s">
        <v>192</v>
      </c>
      <c r="H69" s="26" t="s">
        <v>193</v>
      </c>
      <c r="I69" s="26" t="s">
        <v>192</v>
      </c>
      <c r="J69" s="27" t="s">
        <v>194</v>
      </c>
      <c r="K69" s="138"/>
      <c r="L69" s="45" t="s">
        <v>530</v>
      </c>
      <c r="M69" s="51" t="s">
        <v>123</v>
      </c>
      <c r="N69" s="51" t="s">
        <v>123</v>
      </c>
      <c r="O69" s="27" t="s">
        <v>209</v>
      </c>
      <c r="P69" s="27" t="s">
        <v>249</v>
      </c>
      <c r="Q69" s="27">
        <v>2019</v>
      </c>
      <c r="R69" s="54" t="s">
        <v>314</v>
      </c>
      <c r="S69" s="54" t="s">
        <v>314</v>
      </c>
      <c r="T69" s="54">
        <v>0</v>
      </c>
      <c r="U69" s="37">
        <f t="shared" si="7"/>
        <v>0</v>
      </c>
      <c r="V69" s="37">
        <f t="shared" si="1"/>
        <v>0</v>
      </c>
      <c r="W69" s="140"/>
      <c r="X69" s="140"/>
      <c r="Y69" s="142"/>
      <c r="Z69" s="142"/>
      <c r="AA69" s="142"/>
      <c r="AB69" s="155"/>
      <c r="AC69" s="155"/>
    </row>
    <row r="70" spans="1:29" s="32" customFormat="1" ht="105" x14ac:dyDescent="0.25">
      <c r="A70" s="25" t="s">
        <v>188</v>
      </c>
      <c r="B70" s="41" t="s">
        <v>261</v>
      </c>
      <c r="C70" s="101" t="s">
        <v>190</v>
      </c>
      <c r="D70" s="134"/>
      <c r="E70" s="101" t="s">
        <v>191</v>
      </c>
      <c r="F70" s="136"/>
      <c r="G70" s="26" t="s">
        <v>192</v>
      </c>
      <c r="H70" s="26" t="s">
        <v>193</v>
      </c>
      <c r="I70" s="26" t="s">
        <v>192</v>
      </c>
      <c r="J70" s="27" t="s">
        <v>194</v>
      </c>
      <c r="K70" s="138"/>
      <c r="L70" s="45" t="s">
        <v>531</v>
      </c>
      <c r="M70" s="51" t="s">
        <v>123</v>
      </c>
      <c r="N70" s="51" t="s">
        <v>123</v>
      </c>
      <c r="O70" s="27" t="s">
        <v>209</v>
      </c>
      <c r="P70" s="27" t="s">
        <v>249</v>
      </c>
      <c r="Q70" s="27">
        <v>2019</v>
      </c>
      <c r="R70" s="54" t="s">
        <v>284</v>
      </c>
      <c r="S70" s="54" t="s">
        <v>284</v>
      </c>
      <c r="T70" s="54">
        <v>0</v>
      </c>
      <c r="U70" s="37">
        <f t="shared" si="7"/>
        <v>0</v>
      </c>
      <c r="V70" s="37">
        <f t="shared" si="1"/>
        <v>0</v>
      </c>
      <c r="W70" s="140"/>
      <c r="X70" s="140"/>
      <c r="Y70" s="142"/>
      <c r="Z70" s="142"/>
      <c r="AA70" s="142"/>
      <c r="AB70" s="155"/>
      <c r="AC70" s="155"/>
    </row>
    <row r="71" spans="1:29" s="32" customFormat="1" ht="105" x14ac:dyDescent="0.25">
      <c r="A71" s="25" t="s">
        <v>188</v>
      </c>
      <c r="B71" s="41" t="s">
        <v>261</v>
      </c>
      <c r="C71" s="101" t="s">
        <v>190</v>
      </c>
      <c r="D71" s="134"/>
      <c r="E71" s="101" t="s">
        <v>191</v>
      </c>
      <c r="F71" s="136"/>
      <c r="G71" s="26" t="s">
        <v>192</v>
      </c>
      <c r="H71" s="26" t="s">
        <v>193</v>
      </c>
      <c r="I71" s="26" t="s">
        <v>192</v>
      </c>
      <c r="J71" s="27" t="s">
        <v>194</v>
      </c>
      <c r="K71" s="138"/>
      <c r="L71" s="45" t="s">
        <v>532</v>
      </c>
      <c r="M71" s="51" t="s">
        <v>77</v>
      </c>
      <c r="N71" s="51" t="s">
        <v>77</v>
      </c>
      <c r="O71" s="27" t="s">
        <v>209</v>
      </c>
      <c r="P71" s="27" t="s">
        <v>249</v>
      </c>
      <c r="Q71" s="27">
        <v>2019</v>
      </c>
      <c r="R71" s="54" t="s">
        <v>284</v>
      </c>
      <c r="S71" s="54" t="s">
        <v>284</v>
      </c>
      <c r="T71" s="54">
        <v>0</v>
      </c>
      <c r="U71" s="37">
        <f t="shared" si="7"/>
        <v>0</v>
      </c>
      <c r="V71" s="37">
        <f t="shared" si="1"/>
        <v>0</v>
      </c>
      <c r="W71" s="140"/>
      <c r="X71" s="140"/>
      <c r="Y71" s="142"/>
      <c r="Z71" s="142"/>
      <c r="AA71" s="142"/>
      <c r="AB71" s="155"/>
      <c r="AC71" s="155"/>
    </row>
    <row r="72" spans="1:29" s="32" customFormat="1" ht="105" x14ac:dyDescent="0.25">
      <c r="A72" s="25" t="s">
        <v>188</v>
      </c>
      <c r="B72" s="41" t="s">
        <v>261</v>
      </c>
      <c r="C72" s="101" t="s">
        <v>190</v>
      </c>
      <c r="D72" s="134"/>
      <c r="E72" s="101" t="s">
        <v>191</v>
      </c>
      <c r="F72" s="136"/>
      <c r="G72" s="26" t="s">
        <v>192</v>
      </c>
      <c r="H72" s="26" t="s">
        <v>193</v>
      </c>
      <c r="I72" s="26" t="s">
        <v>192</v>
      </c>
      <c r="J72" s="27" t="s">
        <v>194</v>
      </c>
      <c r="K72" s="138"/>
      <c r="L72" s="45" t="s">
        <v>533</v>
      </c>
      <c r="M72" s="51" t="s">
        <v>534</v>
      </c>
      <c r="N72" s="51" t="s">
        <v>534</v>
      </c>
      <c r="O72" s="27" t="s">
        <v>209</v>
      </c>
      <c r="P72" s="27" t="s">
        <v>249</v>
      </c>
      <c r="Q72" s="27">
        <v>2019</v>
      </c>
      <c r="R72" s="54" t="s">
        <v>314</v>
      </c>
      <c r="S72" s="54" t="s">
        <v>314</v>
      </c>
      <c r="T72" s="54">
        <v>10</v>
      </c>
      <c r="U72" s="37">
        <f t="shared" si="7"/>
        <v>0.5</v>
      </c>
      <c r="V72" s="37">
        <f t="shared" si="1"/>
        <v>0.5</v>
      </c>
      <c r="W72" s="140"/>
      <c r="X72" s="140"/>
      <c r="Y72" s="142"/>
      <c r="Z72" s="142"/>
      <c r="AA72" s="142"/>
      <c r="AB72" s="155"/>
      <c r="AC72" s="155"/>
    </row>
    <row r="73" spans="1:29" s="32" customFormat="1" ht="105" x14ac:dyDescent="0.25">
      <c r="A73" s="25" t="s">
        <v>188</v>
      </c>
      <c r="B73" s="41" t="s">
        <v>261</v>
      </c>
      <c r="C73" s="101" t="s">
        <v>190</v>
      </c>
      <c r="D73" s="134"/>
      <c r="E73" s="101" t="s">
        <v>191</v>
      </c>
      <c r="F73" s="136"/>
      <c r="G73" s="26" t="s">
        <v>192</v>
      </c>
      <c r="H73" s="26" t="s">
        <v>193</v>
      </c>
      <c r="I73" s="26" t="s">
        <v>192</v>
      </c>
      <c r="J73" s="27" t="s">
        <v>194</v>
      </c>
      <c r="K73" s="138"/>
      <c r="L73" s="45" t="s">
        <v>535</v>
      </c>
      <c r="M73" s="51" t="s">
        <v>536</v>
      </c>
      <c r="N73" s="51" t="s">
        <v>536</v>
      </c>
      <c r="O73" s="27" t="s">
        <v>209</v>
      </c>
      <c r="P73" s="27" t="s">
        <v>249</v>
      </c>
      <c r="Q73" s="27">
        <v>2019</v>
      </c>
      <c r="R73" s="54" t="s">
        <v>278</v>
      </c>
      <c r="S73" s="54" t="s">
        <v>278</v>
      </c>
      <c r="T73" s="54">
        <v>0</v>
      </c>
      <c r="U73" s="37">
        <f t="shared" si="7"/>
        <v>0</v>
      </c>
      <c r="V73" s="37">
        <f t="shared" si="1"/>
        <v>0</v>
      </c>
      <c r="W73" s="140"/>
      <c r="X73" s="140"/>
      <c r="Y73" s="142"/>
      <c r="Z73" s="142"/>
      <c r="AA73" s="142"/>
      <c r="AB73" s="155"/>
      <c r="AC73" s="155"/>
    </row>
    <row r="74" spans="1:29" s="32" customFormat="1" ht="120" x14ac:dyDescent="0.25">
      <c r="A74" s="25" t="s">
        <v>188</v>
      </c>
      <c r="B74" s="41" t="s">
        <v>261</v>
      </c>
      <c r="C74" s="101" t="s">
        <v>190</v>
      </c>
      <c r="D74" s="134"/>
      <c r="E74" s="101" t="s">
        <v>191</v>
      </c>
      <c r="F74" s="136"/>
      <c r="G74" s="26" t="s">
        <v>192</v>
      </c>
      <c r="H74" s="26" t="s">
        <v>193</v>
      </c>
      <c r="I74" s="26" t="s">
        <v>192</v>
      </c>
      <c r="J74" s="27" t="s">
        <v>194</v>
      </c>
      <c r="K74" s="138"/>
      <c r="L74" s="45" t="s">
        <v>537</v>
      </c>
      <c r="M74" s="51" t="s">
        <v>78</v>
      </c>
      <c r="N74" s="51" t="s">
        <v>78</v>
      </c>
      <c r="O74" s="27" t="s">
        <v>209</v>
      </c>
      <c r="P74" s="27" t="s">
        <v>249</v>
      </c>
      <c r="Q74" s="27">
        <v>2019</v>
      </c>
      <c r="R74" s="54" t="s">
        <v>538</v>
      </c>
      <c r="S74" s="54" t="s">
        <v>538</v>
      </c>
      <c r="T74" s="54">
        <v>252</v>
      </c>
      <c r="U74" s="37">
        <f t="shared" si="7"/>
        <v>9.8437499999999997E-2</v>
      </c>
      <c r="V74" s="37">
        <f t="shared" si="1"/>
        <v>9.8437499999999997E-2</v>
      </c>
      <c r="W74" s="140"/>
      <c r="X74" s="140"/>
      <c r="Y74" s="142"/>
      <c r="Z74" s="142"/>
      <c r="AA74" s="142"/>
      <c r="AB74" s="155"/>
      <c r="AC74" s="155"/>
    </row>
    <row r="75" spans="1:29" s="32" customFormat="1" ht="105" x14ac:dyDescent="0.25">
      <c r="A75" s="25" t="s">
        <v>188</v>
      </c>
      <c r="B75" s="41" t="s">
        <v>261</v>
      </c>
      <c r="C75" s="101" t="s">
        <v>190</v>
      </c>
      <c r="D75" s="134"/>
      <c r="E75" s="101" t="s">
        <v>191</v>
      </c>
      <c r="F75" s="136"/>
      <c r="G75" s="26" t="s">
        <v>192</v>
      </c>
      <c r="H75" s="26" t="s">
        <v>193</v>
      </c>
      <c r="I75" s="26" t="s">
        <v>192</v>
      </c>
      <c r="J75" s="27" t="s">
        <v>194</v>
      </c>
      <c r="K75" s="138"/>
      <c r="L75" s="45" t="s">
        <v>539</v>
      </c>
      <c r="M75" s="51" t="s">
        <v>540</v>
      </c>
      <c r="N75" s="51" t="s">
        <v>540</v>
      </c>
      <c r="O75" s="27" t="s">
        <v>209</v>
      </c>
      <c r="P75" s="27" t="s">
        <v>249</v>
      </c>
      <c r="Q75" s="27">
        <v>2019</v>
      </c>
      <c r="R75" s="54" t="s">
        <v>131</v>
      </c>
      <c r="S75" s="54" t="s">
        <v>131</v>
      </c>
      <c r="T75" s="54">
        <v>0</v>
      </c>
      <c r="U75" s="37">
        <f t="shared" si="7"/>
        <v>0</v>
      </c>
      <c r="V75" s="37">
        <f t="shared" si="1"/>
        <v>0</v>
      </c>
      <c r="W75" s="140"/>
      <c r="X75" s="140"/>
      <c r="Y75" s="142"/>
      <c r="Z75" s="142"/>
      <c r="AA75" s="142"/>
      <c r="AB75" s="155"/>
      <c r="AC75" s="155"/>
    </row>
    <row r="76" spans="1:29" s="32" customFormat="1" ht="105" x14ac:dyDescent="0.25">
      <c r="A76" s="25" t="s">
        <v>188</v>
      </c>
      <c r="B76" s="41" t="s">
        <v>261</v>
      </c>
      <c r="C76" s="101" t="s">
        <v>190</v>
      </c>
      <c r="D76" s="134"/>
      <c r="E76" s="101" t="s">
        <v>191</v>
      </c>
      <c r="F76" s="136"/>
      <c r="G76" s="26" t="s">
        <v>192</v>
      </c>
      <c r="H76" s="26" t="s">
        <v>193</v>
      </c>
      <c r="I76" s="26" t="s">
        <v>192</v>
      </c>
      <c r="J76" s="27" t="s">
        <v>194</v>
      </c>
      <c r="K76" s="138"/>
      <c r="L76" s="45" t="s">
        <v>541</v>
      </c>
      <c r="M76" s="51" t="s">
        <v>542</v>
      </c>
      <c r="N76" s="51" t="s">
        <v>542</v>
      </c>
      <c r="O76" s="27" t="s">
        <v>209</v>
      </c>
      <c r="P76" s="27" t="s">
        <v>249</v>
      </c>
      <c r="Q76" s="27">
        <v>2019</v>
      </c>
      <c r="R76" s="54" t="s">
        <v>543</v>
      </c>
      <c r="S76" s="54" t="s">
        <v>543</v>
      </c>
      <c r="T76" s="54">
        <v>62759</v>
      </c>
      <c r="U76" s="37">
        <f t="shared" si="7"/>
        <v>2.5103599999999999</v>
      </c>
      <c r="V76" s="37">
        <f t="shared" si="1"/>
        <v>2.5103599999999999</v>
      </c>
      <c r="W76" s="140"/>
      <c r="X76" s="140"/>
      <c r="Y76" s="142"/>
      <c r="Z76" s="142"/>
      <c r="AA76" s="142"/>
      <c r="AB76" s="155"/>
      <c r="AC76" s="155"/>
    </row>
    <row r="77" spans="1:29" s="32" customFormat="1" ht="150" x14ac:dyDescent="0.25">
      <c r="A77" s="25" t="s">
        <v>188</v>
      </c>
      <c r="B77" s="41" t="s">
        <v>261</v>
      </c>
      <c r="C77" s="101" t="s">
        <v>190</v>
      </c>
      <c r="D77" s="134"/>
      <c r="E77" s="101" t="s">
        <v>191</v>
      </c>
      <c r="F77" s="136"/>
      <c r="G77" s="26" t="s">
        <v>192</v>
      </c>
      <c r="H77" s="26" t="s">
        <v>193</v>
      </c>
      <c r="I77" s="26" t="s">
        <v>192</v>
      </c>
      <c r="J77" s="27" t="s">
        <v>194</v>
      </c>
      <c r="K77" s="138"/>
      <c r="L77" s="45" t="s">
        <v>544</v>
      </c>
      <c r="M77" s="51" t="s">
        <v>78</v>
      </c>
      <c r="N77" s="51" t="s">
        <v>78</v>
      </c>
      <c r="O77" s="27" t="s">
        <v>209</v>
      </c>
      <c r="P77" s="27" t="s">
        <v>249</v>
      </c>
      <c r="Q77" s="27">
        <v>2019</v>
      </c>
      <c r="R77" s="54" t="s">
        <v>285</v>
      </c>
      <c r="S77" s="54" t="s">
        <v>285</v>
      </c>
      <c r="T77" s="54">
        <v>3</v>
      </c>
      <c r="U77" s="37">
        <f t="shared" si="7"/>
        <v>0.25</v>
      </c>
      <c r="V77" s="37">
        <f t="shared" si="1"/>
        <v>0.25</v>
      </c>
      <c r="W77" s="140"/>
      <c r="X77" s="140"/>
      <c r="Y77" s="142"/>
      <c r="Z77" s="142"/>
      <c r="AA77" s="142"/>
      <c r="AB77" s="155"/>
      <c r="AC77" s="155"/>
    </row>
    <row r="78" spans="1:29" s="32" customFormat="1" ht="56.25" customHeight="1" x14ac:dyDescent="0.25">
      <c r="A78" s="25" t="s">
        <v>188</v>
      </c>
      <c r="B78" s="41" t="s">
        <v>261</v>
      </c>
      <c r="C78" s="101" t="s">
        <v>190</v>
      </c>
      <c r="D78" s="133" t="s">
        <v>290</v>
      </c>
      <c r="E78" s="101" t="s">
        <v>191</v>
      </c>
      <c r="F78" s="135" t="s">
        <v>291</v>
      </c>
      <c r="G78" s="26" t="s">
        <v>192</v>
      </c>
      <c r="H78" s="26" t="s">
        <v>193</v>
      </c>
      <c r="I78" s="26" t="s">
        <v>192</v>
      </c>
      <c r="J78" s="27" t="s">
        <v>194</v>
      </c>
      <c r="K78" s="137" t="s">
        <v>283</v>
      </c>
      <c r="L78" s="45" t="s">
        <v>545</v>
      </c>
      <c r="M78" s="30" t="s">
        <v>124</v>
      </c>
      <c r="N78" s="51" t="s">
        <v>546</v>
      </c>
      <c r="O78" s="27" t="s">
        <v>209</v>
      </c>
      <c r="P78" s="27" t="s">
        <v>249</v>
      </c>
      <c r="Q78" s="27">
        <v>2019</v>
      </c>
      <c r="R78" s="54">
        <v>192</v>
      </c>
      <c r="S78" s="54">
        <v>192</v>
      </c>
      <c r="T78" s="54">
        <v>0</v>
      </c>
      <c r="U78" s="37">
        <f t="shared" si="7"/>
        <v>0</v>
      </c>
      <c r="V78" s="37">
        <f t="shared" si="1"/>
        <v>0</v>
      </c>
      <c r="W78" s="139" t="s">
        <v>292</v>
      </c>
      <c r="X78" s="139" t="s">
        <v>257</v>
      </c>
      <c r="Y78" s="141"/>
      <c r="Z78" s="141"/>
      <c r="AA78" s="141"/>
      <c r="AB78" s="154"/>
      <c r="AC78" s="154"/>
    </row>
    <row r="79" spans="1:29" s="32" customFormat="1" ht="105" x14ac:dyDescent="0.25">
      <c r="A79" s="25" t="s">
        <v>188</v>
      </c>
      <c r="B79" s="41" t="s">
        <v>261</v>
      </c>
      <c r="C79" s="101" t="s">
        <v>190</v>
      </c>
      <c r="D79" s="134"/>
      <c r="E79" s="101" t="s">
        <v>191</v>
      </c>
      <c r="F79" s="136"/>
      <c r="G79" s="26" t="s">
        <v>192</v>
      </c>
      <c r="H79" s="26" t="s">
        <v>193</v>
      </c>
      <c r="I79" s="26" t="s">
        <v>192</v>
      </c>
      <c r="J79" s="27" t="s">
        <v>194</v>
      </c>
      <c r="K79" s="138"/>
      <c r="L79" s="45" t="s">
        <v>547</v>
      </c>
      <c r="M79" s="30" t="s">
        <v>113</v>
      </c>
      <c r="N79" s="51" t="s">
        <v>113</v>
      </c>
      <c r="O79" s="27" t="s">
        <v>209</v>
      </c>
      <c r="P79" s="27" t="s">
        <v>249</v>
      </c>
      <c r="Q79" s="27">
        <v>2019</v>
      </c>
      <c r="R79" s="54">
        <v>12</v>
      </c>
      <c r="S79" s="54">
        <v>12</v>
      </c>
      <c r="T79" s="54">
        <v>3</v>
      </c>
      <c r="U79" s="37">
        <f t="shared" si="7"/>
        <v>0.25</v>
      </c>
      <c r="V79" s="37">
        <f t="shared" si="1"/>
        <v>0.25</v>
      </c>
      <c r="W79" s="140"/>
      <c r="X79" s="140"/>
      <c r="Y79" s="142"/>
      <c r="Z79" s="142"/>
      <c r="AA79" s="142"/>
      <c r="AB79" s="155"/>
      <c r="AC79" s="155"/>
    </row>
    <row r="80" spans="1:29" s="32" customFormat="1" ht="105" x14ac:dyDescent="0.25">
      <c r="A80" s="25" t="s">
        <v>188</v>
      </c>
      <c r="B80" s="41" t="s">
        <v>261</v>
      </c>
      <c r="C80" s="101" t="s">
        <v>190</v>
      </c>
      <c r="D80" s="133" t="s">
        <v>293</v>
      </c>
      <c r="E80" s="101" t="s">
        <v>191</v>
      </c>
      <c r="F80" s="135" t="s">
        <v>294</v>
      </c>
      <c r="G80" s="26" t="s">
        <v>192</v>
      </c>
      <c r="H80" s="26" t="s">
        <v>193</v>
      </c>
      <c r="I80" s="26" t="s">
        <v>192</v>
      </c>
      <c r="J80" s="27" t="s">
        <v>194</v>
      </c>
      <c r="K80" s="137" t="s">
        <v>283</v>
      </c>
      <c r="L80" s="45" t="s">
        <v>139</v>
      </c>
      <c r="M80" s="51" t="s">
        <v>140</v>
      </c>
      <c r="N80" s="51" t="s">
        <v>140</v>
      </c>
      <c r="O80" s="27" t="s">
        <v>209</v>
      </c>
      <c r="P80" s="27" t="s">
        <v>75</v>
      </c>
      <c r="Q80" s="27">
        <v>2019</v>
      </c>
      <c r="R80" s="54" t="s">
        <v>138</v>
      </c>
      <c r="S80" s="54" t="s">
        <v>138</v>
      </c>
      <c r="T80" s="55">
        <v>0</v>
      </c>
      <c r="U80" s="37">
        <f t="shared" si="7"/>
        <v>0</v>
      </c>
      <c r="V80" s="37">
        <f t="shared" si="1"/>
        <v>0</v>
      </c>
      <c r="W80" s="139" t="s">
        <v>213</v>
      </c>
      <c r="X80" s="139" t="s">
        <v>271</v>
      </c>
      <c r="Y80" s="141">
        <v>1246446</v>
      </c>
      <c r="Z80" s="141">
        <v>1667818</v>
      </c>
      <c r="AA80" s="141">
        <v>121726.81</v>
      </c>
      <c r="AB80" s="154">
        <f>+AA80/Y80</f>
        <v>9.7659112388342531E-2</v>
      </c>
      <c r="AC80" s="154">
        <f>+AA80/Z80</f>
        <v>7.2985667500890389E-2</v>
      </c>
    </row>
    <row r="81" spans="1:29" s="32" customFormat="1" ht="105" x14ac:dyDescent="0.25">
      <c r="A81" s="25" t="s">
        <v>188</v>
      </c>
      <c r="B81" s="41" t="s">
        <v>261</v>
      </c>
      <c r="C81" s="101" t="s">
        <v>190</v>
      </c>
      <c r="D81" s="134"/>
      <c r="E81" s="101" t="s">
        <v>191</v>
      </c>
      <c r="F81" s="136"/>
      <c r="G81" s="26" t="s">
        <v>192</v>
      </c>
      <c r="H81" s="26" t="s">
        <v>193</v>
      </c>
      <c r="I81" s="26" t="s">
        <v>192</v>
      </c>
      <c r="J81" s="27" t="s">
        <v>194</v>
      </c>
      <c r="K81" s="138"/>
      <c r="L81" s="45" t="s">
        <v>548</v>
      </c>
      <c r="M81" s="51" t="s">
        <v>549</v>
      </c>
      <c r="N81" s="51" t="s">
        <v>549</v>
      </c>
      <c r="O81" s="27" t="s">
        <v>209</v>
      </c>
      <c r="P81" s="27" t="s">
        <v>75</v>
      </c>
      <c r="Q81" s="27">
        <v>2019</v>
      </c>
      <c r="R81" s="54" t="s">
        <v>134</v>
      </c>
      <c r="S81" s="54" t="s">
        <v>134</v>
      </c>
      <c r="T81" s="55">
        <v>1</v>
      </c>
      <c r="U81" s="37">
        <f t="shared" si="7"/>
        <v>0.25</v>
      </c>
      <c r="V81" s="37">
        <f t="shared" si="1"/>
        <v>0.25</v>
      </c>
      <c r="W81" s="140"/>
      <c r="X81" s="140"/>
      <c r="Y81" s="142"/>
      <c r="Z81" s="142"/>
      <c r="AA81" s="142"/>
      <c r="AB81" s="155"/>
      <c r="AC81" s="155"/>
    </row>
    <row r="82" spans="1:29" s="32" customFormat="1" ht="78.75" customHeight="1" x14ac:dyDescent="0.25">
      <c r="A82" s="25" t="s">
        <v>188</v>
      </c>
      <c r="B82" s="41" t="s">
        <v>261</v>
      </c>
      <c r="C82" s="101" t="s">
        <v>190</v>
      </c>
      <c r="D82" s="156"/>
      <c r="E82" s="101" t="s">
        <v>191</v>
      </c>
      <c r="F82" s="144"/>
      <c r="G82" s="26" t="s">
        <v>192</v>
      </c>
      <c r="H82" s="26" t="s">
        <v>193</v>
      </c>
      <c r="I82" s="26" t="s">
        <v>192</v>
      </c>
      <c r="J82" s="27" t="s">
        <v>194</v>
      </c>
      <c r="K82" s="157"/>
      <c r="L82" s="45" t="s">
        <v>550</v>
      </c>
      <c r="M82" s="51" t="s">
        <v>551</v>
      </c>
      <c r="N82" s="51" t="s">
        <v>551</v>
      </c>
      <c r="O82" s="27" t="s">
        <v>209</v>
      </c>
      <c r="P82" s="27" t="s">
        <v>75</v>
      </c>
      <c r="Q82" s="27">
        <v>2019</v>
      </c>
      <c r="R82" s="54" t="s">
        <v>134</v>
      </c>
      <c r="S82" s="54" t="s">
        <v>134</v>
      </c>
      <c r="T82" s="54">
        <v>0</v>
      </c>
      <c r="U82" s="37">
        <f t="shared" si="7"/>
        <v>0</v>
      </c>
      <c r="V82" s="37">
        <f t="shared" si="1"/>
        <v>0</v>
      </c>
      <c r="W82" s="144"/>
      <c r="X82" s="144"/>
      <c r="Y82" s="142"/>
      <c r="Z82" s="142"/>
      <c r="AA82" s="142"/>
      <c r="AB82" s="155"/>
      <c r="AC82" s="155"/>
    </row>
    <row r="83" spans="1:29" s="32" customFormat="1" ht="105" x14ac:dyDescent="0.25">
      <c r="A83" s="25" t="s">
        <v>188</v>
      </c>
      <c r="B83" s="41" t="s">
        <v>261</v>
      </c>
      <c r="C83" s="101" t="s">
        <v>190</v>
      </c>
      <c r="D83" s="133" t="s">
        <v>295</v>
      </c>
      <c r="E83" s="101" t="s">
        <v>191</v>
      </c>
      <c r="F83" s="135" t="s">
        <v>296</v>
      </c>
      <c r="G83" s="26" t="s">
        <v>192</v>
      </c>
      <c r="H83" s="26" t="s">
        <v>193</v>
      </c>
      <c r="I83" s="26" t="s">
        <v>192</v>
      </c>
      <c r="J83" s="27" t="s">
        <v>194</v>
      </c>
      <c r="K83" s="160" t="s">
        <v>297</v>
      </c>
      <c r="L83" s="45" t="s">
        <v>552</v>
      </c>
      <c r="M83" s="51" t="s">
        <v>553</v>
      </c>
      <c r="N83" s="51" t="s">
        <v>553</v>
      </c>
      <c r="O83" s="27" t="s">
        <v>209</v>
      </c>
      <c r="P83" s="27" t="s">
        <v>249</v>
      </c>
      <c r="Q83" s="27">
        <v>2019</v>
      </c>
      <c r="R83" s="54" t="s">
        <v>330</v>
      </c>
      <c r="S83" s="54" t="s">
        <v>330</v>
      </c>
      <c r="T83" s="54">
        <v>0</v>
      </c>
      <c r="U83" s="37">
        <f t="shared" si="7"/>
        <v>0</v>
      </c>
      <c r="V83" s="37">
        <f t="shared" si="1"/>
        <v>0</v>
      </c>
      <c r="W83" s="139" t="s">
        <v>298</v>
      </c>
      <c r="X83" s="139" t="s">
        <v>299</v>
      </c>
      <c r="Y83" s="141">
        <v>11435104.880000001</v>
      </c>
      <c r="Z83" s="141">
        <v>11825613.449999999</v>
      </c>
      <c r="AA83" s="141">
        <v>1930235.57</v>
      </c>
      <c r="AB83" s="154">
        <f>+AA83/Y83</f>
        <v>0.16879911380401785</v>
      </c>
      <c r="AC83" s="154">
        <f>+AA83/Z83</f>
        <v>0.16322498432417476</v>
      </c>
    </row>
    <row r="84" spans="1:29" s="32" customFormat="1" ht="105" x14ac:dyDescent="0.25">
      <c r="A84" s="25" t="s">
        <v>188</v>
      </c>
      <c r="B84" s="41" t="s">
        <v>261</v>
      </c>
      <c r="C84" s="101" t="s">
        <v>190</v>
      </c>
      <c r="D84" s="134"/>
      <c r="E84" s="101" t="s">
        <v>191</v>
      </c>
      <c r="F84" s="136"/>
      <c r="G84" s="26" t="s">
        <v>192</v>
      </c>
      <c r="H84" s="26" t="s">
        <v>193</v>
      </c>
      <c r="I84" s="26" t="s">
        <v>192</v>
      </c>
      <c r="J84" s="27" t="s">
        <v>194</v>
      </c>
      <c r="K84" s="161"/>
      <c r="L84" s="45" t="s">
        <v>554</v>
      </c>
      <c r="M84" s="51" t="s">
        <v>555</v>
      </c>
      <c r="N84" s="51" t="s">
        <v>555</v>
      </c>
      <c r="O84" s="27" t="s">
        <v>209</v>
      </c>
      <c r="P84" s="27" t="s">
        <v>249</v>
      </c>
      <c r="Q84" s="27">
        <v>2019</v>
      </c>
      <c r="R84" s="54" t="s">
        <v>134</v>
      </c>
      <c r="S84" s="54" t="s">
        <v>134</v>
      </c>
      <c r="T84" s="54">
        <v>0</v>
      </c>
      <c r="U84" s="37">
        <f t="shared" si="7"/>
        <v>0</v>
      </c>
      <c r="V84" s="37">
        <f t="shared" si="1"/>
        <v>0</v>
      </c>
      <c r="W84" s="140"/>
      <c r="X84" s="140"/>
      <c r="Y84" s="142"/>
      <c r="Z84" s="142"/>
      <c r="AA84" s="142"/>
      <c r="AB84" s="155"/>
      <c r="AC84" s="155"/>
    </row>
    <row r="85" spans="1:29" s="32" customFormat="1" ht="105" x14ac:dyDescent="0.25">
      <c r="A85" s="25" t="s">
        <v>188</v>
      </c>
      <c r="B85" s="41" t="s">
        <v>261</v>
      </c>
      <c r="C85" s="101" t="s">
        <v>190</v>
      </c>
      <c r="D85" s="134"/>
      <c r="E85" s="101" t="s">
        <v>191</v>
      </c>
      <c r="F85" s="136"/>
      <c r="G85" s="26" t="s">
        <v>192</v>
      </c>
      <c r="H85" s="26" t="s">
        <v>193</v>
      </c>
      <c r="I85" s="26" t="s">
        <v>192</v>
      </c>
      <c r="J85" s="27" t="s">
        <v>194</v>
      </c>
      <c r="K85" s="161"/>
      <c r="L85" s="45" t="s">
        <v>556</v>
      </c>
      <c r="M85" s="51" t="s">
        <v>557</v>
      </c>
      <c r="N85" s="51" t="s">
        <v>557</v>
      </c>
      <c r="O85" s="27" t="s">
        <v>209</v>
      </c>
      <c r="P85" s="27" t="s">
        <v>249</v>
      </c>
      <c r="Q85" s="27">
        <v>2019</v>
      </c>
      <c r="R85" s="54" t="s">
        <v>134</v>
      </c>
      <c r="S85" s="54" t="s">
        <v>134</v>
      </c>
      <c r="T85" s="54">
        <v>0</v>
      </c>
      <c r="U85" s="37">
        <f t="shared" si="7"/>
        <v>0</v>
      </c>
      <c r="V85" s="37">
        <f t="shared" si="1"/>
        <v>0</v>
      </c>
      <c r="W85" s="140"/>
      <c r="X85" s="140"/>
      <c r="Y85" s="142"/>
      <c r="Z85" s="142"/>
      <c r="AA85" s="142"/>
      <c r="AB85" s="155"/>
      <c r="AC85" s="155"/>
    </row>
    <row r="86" spans="1:29" s="32" customFormat="1" ht="105" x14ac:dyDescent="0.25">
      <c r="A86" s="25" t="s">
        <v>188</v>
      </c>
      <c r="B86" s="41" t="s">
        <v>261</v>
      </c>
      <c r="C86" s="101" t="s">
        <v>190</v>
      </c>
      <c r="D86" s="134"/>
      <c r="E86" s="101" t="s">
        <v>191</v>
      </c>
      <c r="F86" s="136"/>
      <c r="G86" s="26" t="s">
        <v>192</v>
      </c>
      <c r="H86" s="26" t="s">
        <v>193</v>
      </c>
      <c r="I86" s="26" t="s">
        <v>192</v>
      </c>
      <c r="J86" s="27" t="s">
        <v>194</v>
      </c>
      <c r="K86" s="161"/>
      <c r="L86" s="45" t="s">
        <v>558</v>
      </c>
      <c r="M86" s="51" t="s">
        <v>553</v>
      </c>
      <c r="N86" s="51" t="s">
        <v>553</v>
      </c>
      <c r="O86" s="27" t="s">
        <v>209</v>
      </c>
      <c r="P86" s="27" t="s">
        <v>249</v>
      </c>
      <c r="Q86" s="27">
        <v>2019</v>
      </c>
      <c r="R86" s="54" t="s">
        <v>559</v>
      </c>
      <c r="S86" s="54" t="s">
        <v>559</v>
      </c>
      <c r="T86" s="54">
        <v>0</v>
      </c>
      <c r="U86" s="37">
        <f t="shared" si="7"/>
        <v>0</v>
      </c>
      <c r="V86" s="37">
        <f t="shared" si="1"/>
        <v>0</v>
      </c>
      <c r="W86" s="140"/>
      <c r="X86" s="140"/>
      <c r="Y86" s="142"/>
      <c r="Z86" s="142"/>
      <c r="AA86" s="142"/>
      <c r="AB86" s="155"/>
      <c r="AC86" s="155"/>
    </row>
    <row r="87" spans="1:29" s="32" customFormat="1" ht="105" x14ac:dyDescent="0.25">
      <c r="A87" s="25" t="s">
        <v>188</v>
      </c>
      <c r="B87" s="41" t="s">
        <v>261</v>
      </c>
      <c r="C87" s="101" t="s">
        <v>190</v>
      </c>
      <c r="D87" s="134"/>
      <c r="E87" s="101" t="s">
        <v>191</v>
      </c>
      <c r="F87" s="136"/>
      <c r="G87" s="26" t="s">
        <v>192</v>
      </c>
      <c r="H87" s="26" t="s">
        <v>193</v>
      </c>
      <c r="I87" s="26" t="s">
        <v>192</v>
      </c>
      <c r="J87" s="27" t="s">
        <v>194</v>
      </c>
      <c r="K87" s="161"/>
      <c r="L87" s="45" t="s">
        <v>560</v>
      </c>
      <c r="M87" s="51" t="s">
        <v>561</v>
      </c>
      <c r="N87" s="51" t="s">
        <v>561</v>
      </c>
      <c r="O87" s="27" t="s">
        <v>209</v>
      </c>
      <c r="P87" s="27" t="s">
        <v>249</v>
      </c>
      <c r="Q87" s="27">
        <v>2019</v>
      </c>
      <c r="R87" s="54" t="s">
        <v>396</v>
      </c>
      <c r="S87" s="54" t="s">
        <v>396</v>
      </c>
      <c r="T87" s="54">
        <v>2</v>
      </c>
      <c r="U87" s="37">
        <f t="shared" si="7"/>
        <v>1</v>
      </c>
      <c r="V87" s="37">
        <f t="shared" si="1"/>
        <v>1</v>
      </c>
      <c r="W87" s="140"/>
      <c r="X87" s="140"/>
      <c r="Y87" s="142"/>
      <c r="Z87" s="142"/>
      <c r="AA87" s="142"/>
      <c r="AB87" s="155"/>
      <c r="AC87" s="155"/>
    </row>
    <row r="88" spans="1:29" s="32" customFormat="1" ht="105" x14ac:dyDescent="0.25">
      <c r="A88" s="25" t="s">
        <v>188</v>
      </c>
      <c r="B88" s="41" t="s">
        <v>261</v>
      </c>
      <c r="C88" s="101" t="s">
        <v>190</v>
      </c>
      <c r="D88" s="134"/>
      <c r="E88" s="101" t="s">
        <v>191</v>
      </c>
      <c r="F88" s="136"/>
      <c r="G88" s="26" t="s">
        <v>192</v>
      </c>
      <c r="H88" s="26" t="s">
        <v>193</v>
      </c>
      <c r="I88" s="26" t="s">
        <v>192</v>
      </c>
      <c r="J88" s="27" t="s">
        <v>194</v>
      </c>
      <c r="K88" s="161"/>
      <c r="L88" s="45" t="s">
        <v>562</v>
      </c>
      <c r="M88" s="51" t="s">
        <v>563</v>
      </c>
      <c r="N88" s="51" t="s">
        <v>563</v>
      </c>
      <c r="O88" s="27" t="s">
        <v>209</v>
      </c>
      <c r="P88" s="27" t="s">
        <v>249</v>
      </c>
      <c r="Q88" s="27">
        <v>2019</v>
      </c>
      <c r="R88" s="54" t="s">
        <v>285</v>
      </c>
      <c r="S88" s="54" t="s">
        <v>285</v>
      </c>
      <c r="T88" s="54">
        <v>0</v>
      </c>
      <c r="U88" s="37">
        <f t="shared" si="7"/>
        <v>0</v>
      </c>
      <c r="V88" s="37">
        <f t="shared" si="1"/>
        <v>0</v>
      </c>
      <c r="W88" s="140"/>
      <c r="X88" s="140"/>
      <c r="Y88" s="142"/>
      <c r="Z88" s="142"/>
      <c r="AA88" s="142"/>
      <c r="AB88" s="155"/>
      <c r="AC88" s="155"/>
    </row>
    <row r="89" spans="1:29" s="32" customFormat="1" ht="105" x14ac:dyDescent="0.25">
      <c r="A89" s="25" t="s">
        <v>188</v>
      </c>
      <c r="B89" s="41" t="s">
        <v>261</v>
      </c>
      <c r="C89" s="101" t="s">
        <v>190</v>
      </c>
      <c r="D89" s="134"/>
      <c r="E89" s="101" t="s">
        <v>191</v>
      </c>
      <c r="F89" s="136"/>
      <c r="G89" s="26" t="s">
        <v>192</v>
      </c>
      <c r="H89" s="26" t="s">
        <v>193</v>
      </c>
      <c r="I89" s="26" t="s">
        <v>192</v>
      </c>
      <c r="J89" s="27" t="s">
        <v>194</v>
      </c>
      <c r="K89" s="161"/>
      <c r="L89" s="45" t="s">
        <v>564</v>
      </c>
      <c r="M89" s="51" t="s">
        <v>565</v>
      </c>
      <c r="N89" s="51" t="s">
        <v>565</v>
      </c>
      <c r="O89" s="27" t="s">
        <v>209</v>
      </c>
      <c r="P89" s="27" t="s">
        <v>249</v>
      </c>
      <c r="Q89" s="27">
        <v>2019</v>
      </c>
      <c r="R89" s="54" t="s">
        <v>566</v>
      </c>
      <c r="S89" s="54" t="s">
        <v>566</v>
      </c>
      <c r="T89" s="54">
        <v>0</v>
      </c>
      <c r="U89" s="37">
        <f t="shared" si="7"/>
        <v>0</v>
      </c>
      <c r="V89" s="37">
        <f t="shared" si="1"/>
        <v>0</v>
      </c>
      <c r="W89" s="140"/>
      <c r="X89" s="140"/>
      <c r="Y89" s="142"/>
      <c r="Z89" s="142"/>
      <c r="AA89" s="142"/>
      <c r="AB89" s="155"/>
      <c r="AC89" s="155"/>
    </row>
    <row r="90" spans="1:29" s="32" customFormat="1" ht="105" x14ac:dyDescent="0.25">
      <c r="A90" s="25" t="s">
        <v>188</v>
      </c>
      <c r="B90" s="41" t="s">
        <v>261</v>
      </c>
      <c r="C90" s="101" t="s">
        <v>190</v>
      </c>
      <c r="D90" s="134"/>
      <c r="E90" s="101" t="s">
        <v>191</v>
      </c>
      <c r="F90" s="136"/>
      <c r="G90" s="26" t="s">
        <v>192</v>
      </c>
      <c r="H90" s="26" t="s">
        <v>193</v>
      </c>
      <c r="I90" s="26" t="s">
        <v>192</v>
      </c>
      <c r="J90" s="27" t="s">
        <v>194</v>
      </c>
      <c r="K90" s="161"/>
      <c r="L90" s="45" t="s">
        <v>567</v>
      </c>
      <c r="M90" s="51" t="s">
        <v>568</v>
      </c>
      <c r="N90" s="51" t="s">
        <v>568</v>
      </c>
      <c r="O90" s="27" t="s">
        <v>209</v>
      </c>
      <c r="P90" s="27" t="s">
        <v>249</v>
      </c>
      <c r="Q90" s="27">
        <v>2019</v>
      </c>
      <c r="R90" s="54" t="s">
        <v>284</v>
      </c>
      <c r="S90" s="54" t="s">
        <v>284</v>
      </c>
      <c r="T90" s="54">
        <v>3</v>
      </c>
      <c r="U90" s="37">
        <f t="shared" si="7"/>
        <v>0.3</v>
      </c>
      <c r="V90" s="37">
        <f t="shared" si="1"/>
        <v>0.3</v>
      </c>
      <c r="W90" s="140"/>
      <c r="X90" s="140"/>
      <c r="Y90" s="142"/>
      <c r="Z90" s="142"/>
      <c r="AA90" s="142"/>
      <c r="AB90" s="155"/>
      <c r="AC90" s="155"/>
    </row>
    <row r="91" spans="1:29" s="32" customFormat="1" ht="105" x14ac:dyDescent="0.25">
      <c r="A91" s="25" t="s">
        <v>188</v>
      </c>
      <c r="B91" s="41" t="s">
        <v>261</v>
      </c>
      <c r="C91" s="101" t="s">
        <v>190</v>
      </c>
      <c r="D91" s="134"/>
      <c r="E91" s="101" t="s">
        <v>191</v>
      </c>
      <c r="F91" s="136"/>
      <c r="G91" s="26" t="s">
        <v>192</v>
      </c>
      <c r="H91" s="26" t="s">
        <v>193</v>
      </c>
      <c r="I91" s="26" t="s">
        <v>192</v>
      </c>
      <c r="J91" s="27" t="s">
        <v>194</v>
      </c>
      <c r="K91" s="161"/>
      <c r="L91" s="45" t="s">
        <v>569</v>
      </c>
      <c r="M91" s="51" t="s">
        <v>160</v>
      </c>
      <c r="N91" s="51" t="s">
        <v>160</v>
      </c>
      <c r="O91" s="27" t="s">
        <v>209</v>
      </c>
      <c r="P91" s="27" t="s">
        <v>249</v>
      </c>
      <c r="Q91" s="27">
        <v>2019</v>
      </c>
      <c r="R91" s="54" t="s">
        <v>136</v>
      </c>
      <c r="S91" s="54" t="s">
        <v>136</v>
      </c>
      <c r="T91" s="54">
        <v>0</v>
      </c>
      <c r="U91" s="37">
        <f t="shared" si="7"/>
        <v>0</v>
      </c>
      <c r="V91" s="37">
        <f t="shared" si="1"/>
        <v>0</v>
      </c>
      <c r="W91" s="140"/>
      <c r="X91" s="140"/>
      <c r="Y91" s="142"/>
      <c r="Z91" s="142"/>
      <c r="AA91" s="142"/>
      <c r="AB91" s="155"/>
      <c r="AC91" s="155"/>
    </row>
    <row r="92" spans="1:29" s="32" customFormat="1" ht="105" x14ac:dyDescent="0.25">
      <c r="A92" s="25" t="s">
        <v>188</v>
      </c>
      <c r="B92" s="41" t="s">
        <v>261</v>
      </c>
      <c r="C92" s="101" t="s">
        <v>190</v>
      </c>
      <c r="D92" s="133" t="s">
        <v>300</v>
      </c>
      <c r="E92" s="101" t="s">
        <v>191</v>
      </c>
      <c r="F92" s="135" t="s">
        <v>301</v>
      </c>
      <c r="G92" s="26" t="s">
        <v>192</v>
      </c>
      <c r="H92" s="26" t="s">
        <v>193</v>
      </c>
      <c r="I92" s="26" t="s">
        <v>192</v>
      </c>
      <c r="J92" s="27" t="s">
        <v>194</v>
      </c>
      <c r="K92" s="137" t="s">
        <v>297</v>
      </c>
      <c r="L92" s="45" t="s">
        <v>570</v>
      </c>
      <c r="M92" s="51" t="s">
        <v>84</v>
      </c>
      <c r="N92" s="51" t="s">
        <v>84</v>
      </c>
      <c r="O92" s="27" t="s">
        <v>209</v>
      </c>
      <c r="P92" s="27" t="s">
        <v>249</v>
      </c>
      <c r="Q92" s="27">
        <v>2019</v>
      </c>
      <c r="R92" s="54" t="s">
        <v>571</v>
      </c>
      <c r="S92" s="54" t="s">
        <v>571</v>
      </c>
      <c r="T92" s="54">
        <v>2</v>
      </c>
      <c r="U92" s="37">
        <f t="shared" si="7"/>
        <v>0.18181818181818182</v>
      </c>
      <c r="V92" s="37">
        <f t="shared" si="1"/>
        <v>0.18181818181818182</v>
      </c>
      <c r="W92" s="139" t="s">
        <v>302</v>
      </c>
      <c r="X92" s="139" t="s">
        <v>303</v>
      </c>
      <c r="Y92" s="141">
        <v>873974.75</v>
      </c>
      <c r="Z92" s="141">
        <v>885775.75</v>
      </c>
      <c r="AA92" s="141">
        <v>188294.07</v>
      </c>
      <c r="AB92" s="154">
        <f>+AA92/Y92</f>
        <v>0.21544566361900044</v>
      </c>
      <c r="AC92" s="154">
        <f>+AA92/Z92</f>
        <v>0.21257532733313145</v>
      </c>
    </row>
    <row r="93" spans="1:29" s="32" customFormat="1" ht="105" x14ac:dyDescent="0.25">
      <c r="A93" s="25" t="s">
        <v>188</v>
      </c>
      <c r="B93" s="41" t="s">
        <v>261</v>
      </c>
      <c r="C93" s="101" t="s">
        <v>190</v>
      </c>
      <c r="D93" s="134"/>
      <c r="E93" s="101" t="s">
        <v>191</v>
      </c>
      <c r="F93" s="136"/>
      <c r="G93" s="26" t="s">
        <v>192</v>
      </c>
      <c r="H93" s="26" t="s">
        <v>193</v>
      </c>
      <c r="I93" s="26" t="s">
        <v>192</v>
      </c>
      <c r="J93" s="27" t="s">
        <v>194</v>
      </c>
      <c r="K93" s="138"/>
      <c r="L93" s="45" t="s">
        <v>572</v>
      </c>
      <c r="M93" s="51" t="s">
        <v>85</v>
      </c>
      <c r="N93" s="51" t="s">
        <v>85</v>
      </c>
      <c r="O93" s="27" t="s">
        <v>209</v>
      </c>
      <c r="P93" s="27" t="s">
        <v>249</v>
      </c>
      <c r="Q93" s="27">
        <v>2019</v>
      </c>
      <c r="R93" s="54" t="s">
        <v>138</v>
      </c>
      <c r="S93" s="54" t="s">
        <v>138</v>
      </c>
      <c r="T93" s="54">
        <v>0</v>
      </c>
      <c r="U93" s="37">
        <f t="shared" si="7"/>
        <v>0</v>
      </c>
      <c r="V93" s="37">
        <f t="shared" si="1"/>
        <v>0</v>
      </c>
      <c r="W93" s="140"/>
      <c r="X93" s="140"/>
      <c r="Y93" s="142"/>
      <c r="Z93" s="142"/>
      <c r="AA93" s="142"/>
      <c r="AB93" s="155"/>
      <c r="AC93" s="155"/>
    </row>
    <row r="94" spans="1:29" s="32" customFormat="1" ht="105" x14ac:dyDescent="0.25">
      <c r="A94" s="25" t="s">
        <v>188</v>
      </c>
      <c r="B94" s="41" t="s">
        <v>261</v>
      </c>
      <c r="C94" s="101" t="s">
        <v>190</v>
      </c>
      <c r="D94" s="134"/>
      <c r="E94" s="101" t="s">
        <v>191</v>
      </c>
      <c r="F94" s="136"/>
      <c r="G94" s="26" t="s">
        <v>192</v>
      </c>
      <c r="H94" s="26" t="s">
        <v>193</v>
      </c>
      <c r="I94" s="26" t="s">
        <v>192</v>
      </c>
      <c r="J94" s="27" t="s">
        <v>194</v>
      </c>
      <c r="K94" s="138"/>
      <c r="L94" s="45" t="s">
        <v>573</v>
      </c>
      <c r="M94" s="51" t="s">
        <v>574</v>
      </c>
      <c r="N94" s="51" t="s">
        <v>574</v>
      </c>
      <c r="O94" s="27" t="s">
        <v>209</v>
      </c>
      <c r="P94" s="27" t="s">
        <v>249</v>
      </c>
      <c r="Q94" s="27">
        <v>2019</v>
      </c>
      <c r="R94" s="49" t="s">
        <v>138</v>
      </c>
      <c r="S94" s="49" t="s">
        <v>138</v>
      </c>
      <c r="T94" s="49">
        <v>0</v>
      </c>
      <c r="U94" s="37">
        <f t="shared" si="7"/>
        <v>0</v>
      </c>
      <c r="V94" s="37">
        <f t="shared" si="1"/>
        <v>0</v>
      </c>
      <c r="W94" s="140"/>
      <c r="X94" s="140"/>
      <c r="Y94" s="142"/>
      <c r="Z94" s="142"/>
      <c r="AA94" s="142"/>
      <c r="AB94" s="155"/>
      <c r="AC94" s="155"/>
    </row>
    <row r="95" spans="1:29" s="32" customFormat="1" ht="22.5" customHeight="1" x14ac:dyDescent="0.25">
      <c r="A95" s="25" t="s">
        <v>188</v>
      </c>
      <c r="B95" s="41" t="s">
        <v>261</v>
      </c>
      <c r="C95" s="101" t="s">
        <v>190</v>
      </c>
      <c r="D95" s="133" t="s">
        <v>305</v>
      </c>
      <c r="E95" s="101" t="s">
        <v>191</v>
      </c>
      <c r="F95" s="135" t="s">
        <v>306</v>
      </c>
      <c r="G95" s="26" t="s">
        <v>192</v>
      </c>
      <c r="H95" s="26" t="s">
        <v>193</v>
      </c>
      <c r="I95" s="26" t="s">
        <v>192</v>
      </c>
      <c r="J95" s="27" t="s">
        <v>194</v>
      </c>
      <c r="K95" s="137" t="s">
        <v>307</v>
      </c>
      <c r="L95" s="45" t="s">
        <v>147</v>
      </c>
      <c r="M95" s="52" t="s">
        <v>148</v>
      </c>
      <c r="N95" s="51" t="s">
        <v>148</v>
      </c>
      <c r="O95" s="27" t="s">
        <v>209</v>
      </c>
      <c r="P95" s="27" t="s">
        <v>249</v>
      </c>
      <c r="Q95" s="27">
        <v>2019</v>
      </c>
      <c r="R95" s="54" t="s">
        <v>138</v>
      </c>
      <c r="S95" s="54" t="s">
        <v>138</v>
      </c>
      <c r="T95" s="54">
        <v>5.0000000745057997E-2</v>
      </c>
      <c r="U95" s="37">
        <f t="shared" ref="U95:U123" si="8">+T95/R95</f>
        <v>5.0000000745057997E-2</v>
      </c>
      <c r="V95" s="37">
        <f>+T95/S95</f>
        <v>5.0000000745057997E-2</v>
      </c>
      <c r="W95" s="139" t="s">
        <v>308</v>
      </c>
      <c r="X95" s="139" t="s">
        <v>309</v>
      </c>
      <c r="Y95" s="141">
        <v>3902217.64</v>
      </c>
      <c r="Z95" s="141">
        <v>4460881.68</v>
      </c>
      <c r="AA95" s="141">
        <v>890790.40000000002</v>
      </c>
      <c r="AB95" s="154">
        <f>+AA95/Y95</f>
        <v>0.2282779901533119</v>
      </c>
      <c r="AC95" s="154">
        <f>+AA95/Z95</f>
        <v>0.19968931343635191</v>
      </c>
    </row>
    <row r="96" spans="1:29" s="32" customFormat="1" ht="105" x14ac:dyDescent="0.25">
      <c r="A96" s="25" t="s">
        <v>188</v>
      </c>
      <c r="B96" s="41" t="s">
        <v>261</v>
      </c>
      <c r="C96" s="101" t="s">
        <v>190</v>
      </c>
      <c r="D96" s="134"/>
      <c r="E96" s="101" t="s">
        <v>191</v>
      </c>
      <c r="F96" s="136"/>
      <c r="G96" s="26" t="s">
        <v>192</v>
      </c>
      <c r="H96" s="26" t="s">
        <v>193</v>
      </c>
      <c r="I96" s="26" t="s">
        <v>192</v>
      </c>
      <c r="J96" s="27" t="s">
        <v>194</v>
      </c>
      <c r="K96" s="138"/>
      <c r="L96" s="45" t="s">
        <v>575</v>
      </c>
      <c r="M96" s="52" t="s">
        <v>76</v>
      </c>
      <c r="N96" s="51" t="s">
        <v>76</v>
      </c>
      <c r="O96" s="27" t="s">
        <v>209</v>
      </c>
      <c r="P96" s="27" t="s">
        <v>249</v>
      </c>
      <c r="Q96" s="27">
        <v>2019</v>
      </c>
      <c r="R96" s="54" t="s">
        <v>138</v>
      </c>
      <c r="S96" s="54" t="s">
        <v>138</v>
      </c>
      <c r="T96" s="54">
        <v>5.0000000745057997E-2</v>
      </c>
      <c r="U96" s="37">
        <f t="shared" si="8"/>
        <v>5.0000000745057997E-2</v>
      </c>
      <c r="V96" s="37">
        <f>+T96/S96</f>
        <v>5.0000000745057997E-2</v>
      </c>
      <c r="W96" s="140"/>
      <c r="X96" s="140"/>
      <c r="Y96" s="142"/>
      <c r="Z96" s="142"/>
      <c r="AA96" s="142"/>
      <c r="AB96" s="155"/>
      <c r="AC96" s="155"/>
    </row>
    <row r="97" spans="1:29" s="32" customFormat="1" ht="105" x14ac:dyDescent="0.25">
      <c r="A97" s="25" t="s">
        <v>188</v>
      </c>
      <c r="B97" s="41" t="s">
        <v>261</v>
      </c>
      <c r="C97" s="101" t="s">
        <v>190</v>
      </c>
      <c r="D97" s="134"/>
      <c r="E97" s="101" t="s">
        <v>191</v>
      </c>
      <c r="F97" s="136"/>
      <c r="G97" s="26" t="s">
        <v>192</v>
      </c>
      <c r="H97" s="26" t="s">
        <v>193</v>
      </c>
      <c r="I97" s="26" t="s">
        <v>192</v>
      </c>
      <c r="J97" s="27" t="s">
        <v>194</v>
      </c>
      <c r="K97" s="138"/>
      <c r="L97" s="45" t="s">
        <v>576</v>
      </c>
      <c r="M97" s="52" t="s">
        <v>395</v>
      </c>
      <c r="N97" s="51" t="s">
        <v>577</v>
      </c>
      <c r="O97" s="27" t="s">
        <v>209</v>
      </c>
      <c r="P97" s="27" t="s">
        <v>249</v>
      </c>
      <c r="Q97" s="27">
        <v>2019</v>
      </c>
      <c r="R97" s="54" t="s">
        <v>396</v>
      </c>
      <c r="S97" s="54" t="s">
        <v>396</v>
      </c>
      <c r="T97" s="54">
        <v>0</v>
      </c>
      <c r="U97" s="37">
        <f t="shared" si="8"/>
        <v>0</v>
      </c>
      <c r="V97" s="37">
        <f>+T97/S97</f>
        <v>0</v>
      </c>
      <c r="W97" s="140"/>
      <c r="X97" s="140"/>
      <c r="Y97" s="142"/>
      <c r="Z97" s="142"/>
      <c r="AA97" s="142"/>
      <c r="AB97" s="155"/>
      <c r="AC97" s="155"/>
    </row>
    <row r="98" spans="1:29" s="32" customFormat="1" ht="105" x14ac:dyDescent="0.25">
      <c r="A98" s="25" t="s">
        <v>188</v>
      </c>
      <c r="B98" s="41" t="s">
        <v>261</v>
      </c>
      <c r="C98" s="101" t="s">
        <v>190</v>
      </c>
      <c r="D98" s="133" t="s">
        <v>310</v>
      </c>
      <c r="E98" s="101" t="s">
        <v>191</v>
      </c>
      <c r="F98" s="135" t="s">
        <v>311</v>
      </c>
      <c r="G98" s="26" t="s">
        <v>192</v>
      </c>
      <c r="H98" s="26" t="s">
        <v>193</v>
      </c>
      <c r="I98" s="26" t="s">
        <v>192</v>
      </c>
      <c r="J98" s="27" t="s">
        <v>194</v>
      </c>
      <c r="K98" s="137" t="s">
        <v>312</v>
      </c>
      <c r="L98" s="45" t="s">
        <v>578</v>
      </c>
      <c r="M98" s="30" t="s">
        <v>144</v>
      </c>
      <c r="N98" s="51" t="s">
        <v>144</v>
      </c>
      <c r="O98" s="27" t="s">
        <v>209</v>
      </c>
      <c r="P98" s="27" t="s">
        <v>249</v>
      </c>
      <c r="Q98" s="27">
        <v>2019</v>
      </c>
      <c r="R98" s="54" t="s">
        <v>529</v>
      </c>
      <c r="S98" s="54" t="s">
        <v>529</v>
      </c>
      <c r="T98" s="54">
        <v>23</v>
      </c>
      <c r="U98" s="37">
        <f t="shared" si="8"/>
        <v>0.76666666666666672</v>
      </c>
      <c r="V98" s="37">
        <f t="shared" ref="V98:V103" si="9">+T98/S98</f>
        <v>0.76666666666666672</v>
      </c>
      <c r="W98" s="139" t="s">
        <v>250</v>
      </c>
      <c r="X98" s="139" t="s">
        <v>313</v>
      </c>
      <c r="Y98" s="141">
        <v>15813944.130000001</v>
      </c>
      <c r="Z98" s="141">
        <v>16541625.619999999</v>
      </c>
      <c r="AA98" s="141">
        <v>2709008.73</v>
      </c>
      <c r="AB98" s="154">
        <f>+AA98/Y98</f>
        <v>0.17130506518363423</v>
      </c>
      <c r="AC98" s="154">
        <f>+AA98/Z98</f>
        <v>0.1637691961015377</v>
      </c>
    </row>
    <row r="99" spans="1:29" s="32" customFormat="1" ht="22.5" customHeight="1" x14ac:dyDescent="0.25">
      <c r="A99" s="25" t="s">
        <v>188</v>
      </c>
      <c r="B99" s="41" t="s">
        <v>261</v>
      </c>
      <c r="C99" s="101" t="s">
        <v>190</v>
      </c>
      <c r="D99" s="156"/>
      <c r="E99" s="101" t="s">
        <v>191</v>
      </c>
      <c r="F99" s="144"/>
      <c r="G99" s="26" t="s">
        <v>192</v>
      </c>
      <c r="H99" s="26" t="s">
        <v>193</v>
      </c>
      <c r="I99" s="26" t="s">
        <v>192</v>
      </c>
      <c r="J99" s="27" t="s">
        <v>194</v>
      </c>
      <c r="K99" s="157"/>
      <c r="L99" s="45" t="s">
        <v>579</v>
      </c>
      <c r="M99" s="30" t="s">
        <v>580</v>
      </c>
      <c r="N99" s="51" t="s">
        <v>581</v>
      </c>
      <c r="O99" s="27" t="s">
        <v>209</v>
      </c>
      <c r="P99" s="27" t="s">
        <v>249</v>
      </c>
      <c r="Q99" s="27">
        <v>2019</v>
      </c>
      <c r="R99" s="54" t="s">
        <v>314</v>
      </c>
      <c r="S99" s="54" t="s">
        <v>314</v>
      </c>
      <c r="T99" s="54">
        <v>25</v>
      </c>
      <c r="U99" s="37">
        <f t="shared" si="8"/>
        <v>1.25</v>
      </c>
      <c r="V99" s="37">
        <f t="shared" si="9"/>
        <v>1.25</v>
      </c>
      <c r="W99" s="144"/>
      <c r="X99" s="144"/>
      <c r="Y99" s="142"/>
      <c r="Z99" s="142"/>
      <c r="AA99" s="158"/>
      <c r="AB99" s="155"/>
      <c r="AC99" s="155"/>
    </row>
    <row r="100" spans="1:29" s="32" customFormat="1" ht="105" x14ac:dyDescent="0.25">
      <c r="A100" s="25" t="s">
        <v>188</v>
      </c>
      <c r="B100" s="41" t="s">
        <v>261</v>
      </c>
      <c r="C100" s="101" t="s">
        <v>190</v>
      </c>
      <c r="D100" s="156"/>
      <c r="E100" s="101" t="s">
        <v>191</v>
      </c>
      <c r="F100" s="144"/>
      <c r="G100" s="26" t="s">
        <v>192</v>
      </c>
      <c r="H100" s="26" t="s">
        <v>193</v>
      </c>
      <c r="I100" s="26" t="s">
        <v>192</v>
      </c>
      <c r="J100" s="27" t="s">
        <v>194</v>
      </c>
      <c r="K100" s="157"/>
      <c r="L100" s="45" t="s">
        <v>156</v>
      </c>
      <c r="M100" s="30" t="s">
        <v>580</v>
      </c>
      <c r="N100" s="51" t="s">
        <v>315</v>
      </c>
      <c r="O100" s="27" t="s">
        <v>209</v>
      </c>
      <c r="P100" s="27" t="s">
        <v>249</v>
      </c>
      <c r="Q100" s="27">
        <v>2019</v>
      </c>
      <c r="R100" s="54" t="s">
        <v>316</v>
      </c>
      <c r="S100" s="54" t="s">
        <v>316</v>
      </c>
      <c r="T100" s="54">
        <v>6</v>
      </c>
      <c r="U100" s="37">
        <f t="shared" si="8"/>
        <v>0.4</v>
      </c>
      <c r="V100" s="37">
        <f t="shared" si="9"/>
        <v>0.4</v>
      </c>
      <c r="W100" s="144"/>
      <c r="X100" s="144"/>
      <c r="Y100" s="142"/>
      <c r="Z100" s="142"/>
      <c r="AA100" s="158"/>
      <c r="AB100" s="155"/>
      <c r="AC100" s="155"/>
    </row>
    <row r="101" spans="1:29" s="32" customFormat="1" ht="105" x14ac:dyDescent="0.25">
      <c r="A101" s="25" t="s">
        <v>188</v>
      </c>
      <c r="B101" s="41" t="s">
        <v>261</v>
      </c>
      <c r="C101" s="101" t="s">
        <v>190</v>
      </c>
      <c r="D101" s="133" t="s">
        <v>317</v>
      </c>
      <c r="E101" s="101" t="s">
        <v>191</v>
      </c>
      <c r="F101" s="135" t="s">
        <v>318</v>
      </c>
      <c r="G101" s="26" t="s">
        <v>192</v>
      </c>
      <c r="H101" s="26" t="s">
        <v>193</v>
      </c>
      <c r="I101" s="26" t="s">
        <v>192</v>
      </c>
      <c r="J101" s="27" t="s">
        <v>194</v>
      </c>
      <c r="K101" s="137" t="s">
        <v>312</v>
      </c>
      <c r="L101" s="45" t="s">
        <v>97</v>
      </c>
      <c r="M101" s="30" t="s">
        <v>99</v>
      </c>
      <c r="N101" s="51" t="s">
        <v>99</v>
      </c>
      <c r="O101" s="27" t="s">
        <v>209</v>
      </c>
      <c r="P101" s="27" t="s">
        <v>249</v>
      </c>
      <c r="Q101" s="27">
        <v>2019</v>
      </c>
      <c r="R101" s="49" t="s">
        <v>132</v>
      </c>
      <c r="S101" s="49" t="s">
        <v>132</v>
      </c>
      <c r="T101" s="49">
        <v>4</v>
      </c>
      <c r="U101" s="37">
        <f t="shared" si="8"/>
        <v>0.22222222222222221</v>
      </c>
      <c r="V101" s="37">
        <f t="shared" si="9"/>
        <v>0.22222222222222221</v>
      </c>
      <c r="W101" s="139" t="s">
        <v>319</v>
      </c>
      <c r="X101" s="139" t="s">
        <v>253</v>
      </c>
      <c r="Y101" s="141">
        <v>13226475.5</v>
      </c>
      <c r="Z101" s="141">
        <v>23928958.399999999</v>
      </c>
      <c r="AA101" s="141">
        <v>279514.52</v>
      </c>
      <c r="AB101" s="128">
        <f>+AA101/Y101</f>
        <v>2.1132955638862371E-2</v>
      </c>
      <c r="AC101" s="128">
        <f>+AA101/Z101</f>
        <v>1.1681014916219673E-2</v>
      </c>
    </row>
    <row r="102" spans="1:29" s="32" customFormat="1" ht="105" x14ac:dyDescent="0.25">
      <c r="A102" s="25" t="s">
        <v>188</v>
      </c>
      <c r="B102" s="41" t="s">
        <v>261</v>
      </c>
      <c r="C102" s="101" t="s">
        <v>190</v>
      </c>
      <c r="D102" s="156"/>
      <c r="E102" s="101" t="s">
        <v>191</v>
      </c>
      <c r="F102" s="144"/>
      <c r="G102" s="26" t="s">
        <v>192</v>
      </c>
      <c r="H102" s="26" t="s">
        <v>193</v>
      </c>
      <c r="I102" s="26" t="s">
        <v>192</v>
      </c>
      <c r="J102" s="27" t="s">
        <v>194</v>
      </c>
      <c r="K102" s="157"/>
      <c r="L102" s="45" t="s">
        <v>98</v>
      </c>
      <c r="M102" s="30" t="s">
        <v>100</v>
      </c>
      <c r="N102" s="51" t="s">
        <v>100</v>
      </c>
      <c r="O102" s="27" t="s">
        <v>209</v>
      </c>
      <c r="P102" s="27" t="s">
        <v>249</v>
      </c>
      <c r="Q102" s="27">
        <v>2019</v>
      </c>
      <c r="R102" s="54" t="s">
        <v>326</v>
      </c>
      <c r="S102" s="54" t="s">
        <v>326</v>
      </c>
      <c r="T102" s="54">
        <v>0</v>
      </c>
      <c r="U102" s="37">
        <f t="shared" si="8"/>
        <v>0</v>
      </c>
      <c r="V102" s="37">
        <f t="shared" si="9"/>
        <v>0</v>
      </c>
      <c r="W102" s="144"/>
      <c r="X102" s="144"/>
      <c r="Y102" s="142"/>
      <c r="Z102" s="142"/>
      <c r="AA102" s="142"/>
      <c r="AB102" s="128"/>
      <c r="AC102" s="128"/>
    </row>
    <row r="103" spans="1:29" s="32" customFormat="1" ht="105" x14ac:dyDescent="0.25">
      <c r="A103" s="25" t="s">
        <v>188</v>
      </c>
      <c r="B103" s="41" t="s">
        <v>261</v>
      </c>
      <c r="C103" s="101" t="s">
        <v>190</v>
      </c>
      <c r="D103" s="156"/>
      <c r="E103" s="101" t="s">
        <v>191</v>
      </c>
      <c r="F103" s="144"/>
      <c r="G103" s="26" t="s">
        <v>192</v>
      </c>
      <c r="H103" s="26" t="s">
        <v>193</v>
      </c>
      <c r="I103" s="26" t="s">
        <v>192</v>
      </c>
      <c r="J103" s="27" t="s">
        <v>194</v>
      </c>
      <c r="K103" s="157"/>
      <c r="L103" s="45" t="s">
        <v>582</v>
      </c>
      <c r="M103" s="30" t="s">
        <v>583</v>
      </c>
      <c r="N103" s="51" t="s">
        <v>584</v>
      </c>
      <c r="O103" s="27" t="s">
        <v>209</v>
      </c>
      <c r="P103" s="27" t="s">
        <v>249</v>
      </c>
      <c r="Q103" s="27">
        <v>2019</v>
      </c>
      <c r="R103" s="54" t="s">
        <v>138</v>
      </c>
      <c r="S103" s="54" t="s">
        <v>138</v>
      </c>
      <c r="T103" s="54">
        <v>0</v>
      </c>
      <c r="U103" s="37">
        <f t="shared" si="8"/>
        <v>0</v>
      </c>
      <c r="V103" s="37">
        <f t="shared" si="9"/>
        <v>0</v>
      </c>
      <c r="W103" s="144"/>
      <c r="X103" s="144"/>
      <c r="Y103" s="142"/>
      <c r="Z103" s="142"/>
      <c r="AA103" s="158"/>
      <c r="AB103" s="128"/>
      <c r="AC103" s="128"/>
    </row>
    <row r="104" spans="1:29" s="32" customFormat="1" ht="105" x14ac:dyDescent="0.25">
      <c r="A104" s="25" t="s">
        <v>188</v>
      </c>
      <c r="B104" s="41" t="s">
        <v>261</v>
      </c>
      <c r="C104" s="101" t="s">
        <v>190</v>
      </c>
      <c r="D104" s="133" t="s">
        <v>320</v>
      </c>
      <c r="E104" s="101" t="s">
        <v>191</v>
      </c>
      <c r="F104" s="135" t="s">
        <v>321</v>
      </c>
      <c r="G104" s="26" t="s">
        <v>192</v>
      </c>
      <c r="H104" s="26" t="s">
        <v>193</v>
      </c>
      <c r="I104" s="26" t="s">
        <v>192</v>
      </c>
      <c r="J104" s="27" t="s">
        <v>194</v>
      </c>
      <c r="K104" s="137" t="s">
        <v>312</v>
      </c>
      <c r="L104" s="45" t="s">
        <v>111</v>
      </c>
      <c r="M104" s="30" t="s">
        <v>83</v>
      </c>
      <c r="N104" s="51" t="s">
        <v>83</v>
      </c>
      <c r="O104" s="27" t="s">
        <v>209</v>
      </c>
      <c r="P104" s="27" t="s">
        <v>249</v>
      </c>
      <c r="Q104" s="27">
        <v>2019</v>
      </c>
      <c r="R104" s="54" t="s">
        <v>136</v>
      </c>
      <c r="S104" s="54" t="s">
        <v>136</v>
      </c>
      <c r="T104" s="54">
        <v>0</v>
      </c>
      <c r="U104" s="37">
        <f t="shared" si="8"/>
        <v>0</v>
      </c>
      <c r="V104" s="37">
        <f t="shared" si="1"/>
        <v>0</v>
      </c>
      <c r="W104" s="139" t="s">
        <v>250</v>
      </c>
      <c r="X104" s="139" t="s">
        <v>322</v>
      </c>
      <c r="Y104" s="141">
        <v>9741475.0199999996</v>
      </c>
      <c r="Z104" s="141">
        <v>9732096.1300000008</v>
      </c>
      <c r="AA104" s="141">
        <v>1380762.11</v>
      </c>
      <c r="AB104" s="154">
        <f>+AA104/Y104</f>
        <v>0.14174055850527656</v>
      </c>
      <c r="AC104" s="154">
        <f>+AA104/Z104</f>
        <v>0.1418771548858509</v>
      </c>
    </row>
    <row r="105" spans="1:29" s="32" customFormat="1" ht="180" x14ac:dyDescent="0.25">
      <c r="A105" s="25" t="s">
        <v>188</v>
      </c>
      <c r="B105" s="41" t="s">
        <v>261</v>
      </c>
      <c r="C105" s="101" t="s">
        <v>190</v>
      </c>
      <c r="D105" s="156"/>
      <c r="E105" s="101" t="s">
        <v>191</v>
      </c>
      <c r="F105" s="144"/>
      <c r="G105" s="26" t="s">
        <v>192</v>
      </c>
      <c r="H105" s="26" t="s">
        <v>193</v>
      </c>
      <c r="I105" s="26" t="s">
        <v>192</v>
      </c>
      <c r="J105" s="27" t="s">
        <v>194</v>
      </c>
      <c r="K105" s="157" t="s">
        <v>312</v>
      </c>
      <c r="L105" s="45" t="s">
        <v>585</v>
      </c>
      <c r="M105" s="30" t="s">
        <v>108</v>
      </c>
      <c r="N105" s="51" t="s">
        <v>108</v>
      </c>
      <c r="O105" s="27" t="s">
        <v>209</v>
      </c>
      <c r="P105" s="27" t="s">
        <v>249</v>
      </c>
      <c r="Q105" s="27">
        <v>2019</v>
      </c>
      <c r="R105" s="49" t="s">
        <v>316</v>
      </c>
      <c r="S105" s="49" t="s">
        <v>316</v>
      </c>
      <c r="T105" s="49">
        <v>1</v>
      </c>
      <c r="U105" s="37">
        <f t="shared" si="8"/>
        <v>6.6666666666666666E-2</v>
      </c>
      <c r="V105" s="37">
        <f t="shared" si="1"/>
        <v>6.6666666666666666E-2</v>
      </c>
      <c r="W105" s="144"/>
      <c r="X105" s="144"/>
      <c r="Y105" s="142"/>
      <c r="Z105" s="142"/>
      <c r="AA105" s="158"/>
      <c r="AB105" s="155"/>
      <c r="AC105" s="155"/>
    </row>
    <row r="106" spans="1:29" s="32" customFormat="1" ht="105" x14ac:dyDescent="0.25">
      <c r="A106" s="25" t="s">
        <v>188</v>
      </c>
      <c r="B106" s="41" t="s">
        <v>261</v>
      </c>
      <c r="C106" s="101" t="s">
        <v>190</v>
      </c>
      <c r="D106" s="151"/>
      <c r="E106" s="101" t="s">
        <v>191</v>
      </c>
      <c r="F106" s="145"/>
      <c r="G106" s="26" t="s">
        <v>192</v>
      </c>
      <c r="H106" s="26" t="s">
        <v>193</v>
      </c>
      <c r="I106" s="26" t="s">
        <v>192</v>
      </c>
      <c r="J106" s="27" t="s">
        <v>194</v>
      </c>
      <c r="K106" s="152" t="s">
        <v>312</v>
      </c>
      <c r="L106" s="45" t="s">
        <v>586</v>
      </c>
      <c r="M106" s="30" t="s">
        <v>112</v>
      </c>
      <c r="N106" s="51" t="s">
        <v>587</v>
      </c>
      <c r="O106" s="27" t="s">
        <v>209</v>
      </c>
      <c r="P106" s="27" t="s">
        <v>249</v>
      </c>
      <c r="Q106" s="27">
        <v>2019</v>
      </c>
      <c r="R106" s="49" t="s">
        <v>136</v>
      </c>
      <c r="S106" s="49" t="s">
        <v>136</v>
      </c>
      <c r="T106" s="49">
        <v>0.65999998897315004</v>
      </c>
      <c r="U106" s="37">
        <f t="shared" si="8"/>
        <v>0.21999999632438336</v>
      </c>
      <c r="V106" s="37">
        <f t="shared" si="1"/>
        <v>0.21999999632438336</v>
      </c>
      <c r="W106" s="145"/>
      <c r="X106" s="145"/>
      <c r="Y106" s="143"/>
      <c r="Z106" s="142"/>
      <c r="AA106" s="158"/>
      <c r="AB106" s="155"/>
      <c r="AC106" s="155"/>
    </row>
    <row r="107" spans="1:29" s="32" customFormat="1" ht="105" x14ac:dyDescent="0.25">
      <c r="A107" s="25" t="s">
        <v>188</v>
      </c>
      <c r="B107" s="41" t="s">
        <v>261</v>
      </c>
      <c r="C107" s="101" t="s">
        <v>190</v>
      </c>
      <c r="D107" s="133" t="s">
        <v>323</v>
      </c>
      <c r="E107" s="101" t="s">
        <v>191</v>
      </c>
      <c r="F107" s="135" t="s">
        <v>324</v>
      </c>
      <c r="G107" s="26" t="s">
        <v>192</v>
      </c>
      <c r="H107" s="26" t="s">
        <v>193</v>
      </c>
      <c r="I107" s="26" t="s">
        <v>192</v>
      </c>
      <c r="J107" s="27" t="s">
        <v>194</v>
      </c>
      <c r="K107" s="137" t="s">
        <v>325</v>
      </c>
      <c r="L107" s="45" t="s">
        <v>588</v>
      </c>
      <c r="M107" s="30" t="s">
        <v>589</v>
      </c>
      <c r="N107" s="51" t="s">
        <v>118</v>
      </c>
      <c r="O107" s="27" t="s">
        <v>209</v>
      </c>
      <c r="P107" s="27" t="s">
        <v>249</v>
      </c>
      <c r="Q107" s="27">
        <v>2019</v>
      </c>
      <c r="R107" s="54" t="s">
        <v>134</v>
      </c>
      <c r="S107" s="54" t="s">
        <v>134</v>
      </c>
      <c r="T107" s="54">
        <v>0</v>
      </c>
      <c r="U107" s="37">
        <f t="shared" si="8"/>
        <v>0</v>
      </c>
      <c r="V107" s="37">
        <f t="shared" ref="V107:V159" si="10">+T107/S107</f>
        <v>0</v>
      </c>
      <c r="W107" s="139" t="s">
        <v>250</v>
      </c>
      <c r="X107" s="139" t="s">
        <v>256</v>
      </c>
      <c r="Y107" s="141">
        <v>5330150.25</v>
      </c>
      <c r="Z107" s="141">
        <v>5108999.13</v>
      </c>
      <c r="AA107" s="141">
        <v>975108.89</v>
      </c>
      <c r="AB107" s="154">
        <f>+AA107/Y107</f>
        <v>0.18294210186664062</v>
      </c>
      <c r="AC107" s="154">
        <f>+AA107/Z107</f>
        <v>0.1908610405263467</v>
      </c>
    </row>
    <row r="108" spans="1:29" s="32" customFormat="1" ht="105" x14ac:dyDescent="0.25">
      <c r="A108" s="25" t="s">
        <v>188</v>
      </c>
      <c r="B108" s="41" t="s">
        <v>261</v>
      </c>
      <c r="C108" s="101" t="s">
        <v>190</v>
      </c>
      <c r="D108" s="134"/>
      <c r="E108" s="101" t="s">
        <v>191</v>
      </c>
      <c r="F108" s="136"/>
      <c r="G108" s="26" t="s">
        <v>192</v>
      </c>
      <c r="H108" s="26" t="s">
        <v>193</v>
      </c>
      <c r="I108" s="26" t="s">
        <v>192</v>
      </c>
      <c r="J108" s="27" t="s">
        <v>194</v>
      </c>
      <c r="K108" s="138"/>
      <c r="L108" s="45" t="s">
        <v>119</v>
      </c>
      <c r="M108" s="30" t="s">
        <v>120</v>
      </c>
      <c r="N108" s="51" t="s">
        <v>120</v>
      </c>
      <c r="O108" s="27" t="s">
        <v>209</v>
      </c>
      <c r="P108" s="27" t="s">
        <v>249</v>
      </c>
      <c r="Q108" s="27">
        <v>2019</v>
      </c>
      <c r="R108" s="49" t="s">
        <v>559</v>
      </c>
      <c r="S108" s="49" t="s">
        <v>559</v>
      </c>
      <c r="T108" s="49">
        <v>0</v>
      </c>
      <c r="U108" s="37">
        <f t="shared" si="8"/>
        <v>0</v>
      </c>
      <c r="V108" s="37">
        <f t="shared" si="10"/>
        <v>0</v>
      </c>
      <c r="W108" s="140"/>
      <c r="X108" s="140"/>
      <c r="Y108" s="142"/>
      <c r="Z108" s="142"/>
      <c r="AA108" s="142"/>
      <c r="AB108" s="155"/>
      <c r="AC108" s="155"/>
    </row>
    <row r="109" spans="1:29" s="32" customFormat="1" ht="105" x14ac:dyDescent="0.25">
      <c r="A109" s="25" t="s">
        <v>188</v>
      </c>
      <c r="B109" s="41" t="s">
        <v>261</v>
      </c>
      <c r="C109" s="101" t="s">
        <v>190</v>
      </c>
      <c r="D109" s="134"/>
      <c r="E109" s="101" t="s">
        <v>191</v>
      </c>
      <c r="F109" s="136"/>
      <c r="G109" s="26" t="s">
        <v>192</v>
      </c>
      <c r="H109" s="26" t="s">
        <v>193</v>
      </c>
      <c r="I109" s="26" t="s">
        <v>192</v>
      </c>
      <c r="J109" s="27" t="s">
        <v>194</v>
      </c>
      <c r="K109" s="138"/>
      <c r="L109" s="45" t="s">
        <v>121</v>
      </c>
      <c r="M109" s="30" t="s">
        <v>122</v>
      </c>
      <c r="N109" s="51" t="s">
        <v>590</v>
      </c>
      <c r="O109" s="27" t="s">
        <v>209</v>
      </c>
      <c r="P109" s="27" t="s">
        <v>249</v>
      </c>
      <c r="Q109" s="27">
        <v>2019</v>
      </c>
      <c r="R109" s="49" t="s">
        <v>326</v>
      </c>
      <c r="S109" s="49" t="s">
        <v>326</v>
      </c>
      <c r="T109" s="49">
        <v>1</v>
      </c>
      <c r="U109" s="37">
        <f t="shared" si="8"/>
        <v>0.2</v>
      </c>
      <c r="V109" s="37">
        <f t="shared" si="10"/>
        <v>0.2</v>
      </c>
      <c r="W109" s="140"/>
      <c r="X109" s="140"/>
      <c r="Y109" s="142"/>
      <c r="Z109" s="142"/>
      <c r="AA109" s="142"/>
      <c r="AB109" s="155"/>
      <c r="AC109" s="155"/>
    </row>
    <row r="110" spans="1:29" s="32" customFormat="1" ht="105" x14ac:dyDescent="0.25">
      <c r="A110" s="25" t="s">
        <v>188</v>
      </c>
      <c r="B110" s="41" t="s">
        <v>261</v>
      </c>
      <c r="C110" s="101" t="s">
        <v>190</v>
      </c>
      <c r="D110" s="156"/>
      <c r="E110" s="101" t="s">
        <v>191</v>
      </c>
      <c r="F110" s="144"/>
      <c r="G110" s="26" t="s">
        <v>192</v>
      </c>
      <c r="H110" s="26" t="s">
        <v>193</v>
      </c>
      <c r="I110" s="26" t="s">
        <v>192</v>
      </c>
      <c r="J110" s="27" t="s">
        <v>194</v>
      </c>
      <c r="K110" s="157" t="s">
        <v>325</v>
      </c>
      <c r="L110" s="45" t="s">
        <v>591</v>
      </c>
      <c r="M110" s="30" t="s">
        <v>141</v>
      </c>
      <c r="N110" s="51" t="s">
        <v>592</v>
      </c>
      <c r="O110" s="27" t="s">
        <v>209</v>
      </c>
      <c r="P110" s="27" t="s">
        <v>249</v>
      </c>
      <c r="Q110" s="27">
        <v>2019</v>
      </c>
      <c r="R110" s="49" t="s">
        <v>566</v>
      </c>
      <c r="S110" s="49" t="s">
        <v>566</v>
      </c>
      <c r="T110" s="49">
        <v>13</v>
      </c>
      <c r="U110" s="37">
        <f t="shared" si="8"/>
        <v>0.52</v>
      </c>
      <c r="V110" s="37">
        <f t="shared" si="10"/>
        <v>0.52</v>
      </c>
      <c r="W110" s="144"/>
      <c r="X110" s="144"/>
      <c r="Y110" s="142"/>
      <c r="Z110" s="142"/>
      <c r="AA110" s="158"/>
      <c r="AB110" s="155"/>
      <c r="AC110" s="155"/>
    </row>
    <row r="111" spans="1:29" s="32" customFormat="1" ht="105" x14ac:dyDescent="0.25">
      <c r="A111" s="25" t="s">
        <v>188</v>
      </c>
      <c r="B111" s="41" t="s">
        <v>261</v>
      </c>
      <c r="C111" s="101" t="s">
        <v>190</v>
      </c>
      <c r="D111" s="156"/>
      <c r="E111" s="101" t="s">
        <v>191</v>
      </c>
      <c r="F111" s="144"/>
      <c r="G111" s="26" t="s">
        <v>192</v>
      </c>
      <c r="H111" s="26" t="s">
        <v>193</v>
      </c>
      <c r="I111" s="26" t="s">
        <v>192</v>
      </c>
      <c r="J111" s="27" t="s">
        <v>194</v>
      </c>
      <c r="K111" s="157"/>
      <c r="L111" s="45" t="s">
        <v>593</v>
      </c>
      <c r="M111" s="30" t="s">
        <v>594</v>
      </c>
      <c r="N111" s="51" t="s">
        <v>157</v>
      </c>
      <c r="O111" s="27" t="s">
        <v>209</v>
      </c>
      <c r="P111" s="27" t="s">
        <v>249</v>
      </c>
      <c r="Q111" s="27">
        <v>2019</v>
      </c>
      <c r="R111" s="49" t="s">
        <v>397</v>
      </c>
      <c r="S111" s="49" t="s">
        <v>397</v>
      </c>
      <c r="T111" s="49">
        <v>0</v>
      </c>
      <c r="U111" s="37">
        <f t="shared" si="8"/>
        <v>0</v>
      </c>
      <c r="V111" s="37">
        <f t="shared" si="10"/>
        <v>0</v>
      </c>
      <c r="W111" s="144"/>
      <c r="X111" s="144"/>
      <c r="Y111" s="142"/>
      <c r="Z111" s="142"/>
      <c r="AA111" s="158"/>
      <c r="AB111" s="155"/>
      <c r="AC111" s="155"/>
    </row>
    <row r="112" spans="1:29" s="32" customFormat="1" ht="105" x14ac:dyDescent="0.25">
      <c r="A112" s="25" t="s">
        <v>188</v>
      </c>
      <c r="B112" s="41" t="s">
        <v>261</v>
      </c>
      <c r="C112" s="101" t="s">
        <v>190</v>
      </c>
      <c r="D112" s="156"/>
      <c r="E112" s="101" t="s">
        <v>191</v>
      </c>
      <c r="F112" s="144"/>
      <c r="G112" s="26" t="s">
        <v>192</v>
      </c>
      <c r="H112" s="26" t="s">
        <v>193</v>
      </c>
      <c r="I112" s="26" t="s">
        <v>192</v>
      </c>
      <c r="J112" s="27" t="s">
        <v>194</v>
      </c>
      <c r="K112" s="157"/>
      <c r="L112" s="45" t="s">
        <v>595</v>
      </c>
      <c r="M112" s="30" t="s">
        <v>596</v>
      </c>
      <c r="N112" s="51" t="s">
        <v>597</v>
      </c>
      <c r="O112" s="27" t="s">
        <v>209</v>
      </c>
      <c r="P112" s="27" t="s">
        <v>249</v>
      </c>
      <c r="Q112" s="27">
        <v>2019</v>
      </c>
      <c r="R112" s="49" t="s">
        <v>284</v>
      </c>
      <c r="S112" s="49" t="s">
        <v>284</v>
      </c>
      <c r="T112" s="49">
        <v>0</v>
      </c>
      <c r="U112" s="37">
        <f t="shared" si="8"/>
        <v>0</v>
      </c>
      <c r="V112" s="37">
        <f t="shared" si="10"/>
        <v>0</v>
      </c>
      <c r="W112" s="144"/>
      <c r="X112" s="144"/>
      <c r="Y112" s="142"/>
      <c r="Z112" s="142"/>
      <c r="AA112" s="158"/>
      <c r="AB112" s="155"/>
      <c r="AC112" s="155"/>
    </row>
    <row r="113" spans="1:34" s="32" customFormat="1" ht="105" x14ac:dyDescent="0.25">
      <c r="A113" s="25" t="s">
        <v>188</v>
      </c>
      <c r="B113" s="41" t="s">
        <v>261</v>
      </c>
      <c r="C113" s="101" t="s">
        <v>190</v>
      </c>
      <c r="D113" s="133" t="s">
        <v>327</v>
      </c>
      <c r="E113" s="101" t="s">
        <v>191</v>
      </c>
      <c r="F113" s="135" t="s">
        <v>328</v>
      </c>
      <c r="G113" s="26" t="s">
        <v>192</v>
      </c>
      <c r="H113" s="26" t="s">
        <v>193</v>
      </c>
      <c r="I113" s="26" t="s">
        <v>192</v>
      </c>
      <c r="J113" s="27" t="s">
        <v>194</v>
      </c>
      <c r="K113" s="137" t="s">
        <v>329</v>
      </c>
      <c r="L113" s="45" t="s">
        <v>114</v>
      </c>
      <c r="M113" s="30" t="s">
        <v>580</v>
      </c>
      <c r="N113" s="51" t="s">
        <v>79</v>
      </c>
      <c r="O113" s="27" t="s">
        <v>209</v>
      </c>
      <c r="P113" s="27" t="s">
        <v>249</v>
      </c>
      <c r="Q113" s="27">
        <v>2019</v>
      </c>
      <c r="R113" s="54" t="s">
        <v>314</v>
      </c>
      <c r="S113" s="54" t="s">
        <v>314</v>
      </c>
      <c r="T113" s="54">
        <v>4</v>
      </c>
      <c r="U113" s="37">
        <f t="shared" si="8"/>
        <v>0.2</v>
      </c>
      <c r="V113" s="37">
        <f t="shared" si="10"/>
        <v>0.2</v>
      </c>
      <c r="W113" s="139" t="s">
        <v>250</v>
      </c>
      <c r="X113" s="139" t="s">
        <v>398</v>
      </c>
      <c r="Y113" s="141">
        <v>32163458.350000001</v>
      </c>
      <c r="Z113" s="141">
        <v>30844036.359999999</v>
      </c>
      <c r="AA113" s="141">
        <v>5356793.4800000004</v>
      </c>
      <c r="AB113" s="154">
        <f>+AA113/Y113</f>
        <v>0.16654905146417504</v>
      </c>
      <c r="AC113" s="154">
        <f>+AA113/Z113</f>
        <v>0.17367355612856633</v>
      </c>
    </row>
    <row r="114" spans="1:34" s="32" customFormat="1" ht="105" x14ac:dyDescent="0.25">
      <c r="A114" s="25" t="s">
        <v>188</v>
      </c>
      <c r="B114" s="41" t="s">
        <v>261</v>
      </c>
      <c r="C114" s="101" t="s">
        <v>190</v>
      </c>
      <c r="D114" s="156"/>
      <c r="E114" s="101" t="s">
        <v>191</v>
      </c>
      <c r="F114" s="144"/>
      <c r="G114" s="26" t="s">
        <v>192</v>
      </c>
      <c r="H114" s="26" t="s">
        <v>193</v>
      </c>
      <c r="I114" s="26" t="s">
        <v>192</v>
      </c>
      <c r="J114" s="27" t="s">
        <v>194</v>
      </c>
      <c r="K114" s="157" t="s">
        <v>329</v>
      </c>
      <c r="L114" s="45" t="s">
        <v>115</v>
      </c>
      <c r="M114" s="30" t="s">
        <v>598</v>
      </c>
      <c r="N114" s="51" t="s">
        <v>81</v>
      </c>
      <c r="O114" s="27" t="s">
        <v>209</v>
      </c>
      <c r="P114" s="27" t="s">
        <v>249</v>
      </c>
      <c r="Q114" s="27">
        <v>2019</v>
      </c>
      <c r="R114" s="54" t="s">
        <v>599</v>
      </c>
      <c r="S114" s="54" t="s">
        <v>599</v>
      </c>
      <c r="T114" s="54">
        <v>17</v>
      </c>
      <c r="U114" s="37">
        <f t="shared" si="8"/>
        <v>0.17</v>
      </c>
      <c r="V114" s="37">
        <f t="shared" si="10"/>
        <v>0.17</v>
      </c>
      <c r="W114" s="144"/>
      <c r="X114" s="144"/>
      <c r="Y114" s="142"/>
      <c r="Z114" s="142"/>
      <c r="AA114" s="158"/>
      <c r="AB114" s="155"/>
      <c r="AC114" s="155"/>
      <c r="AE114" s="39"/>
    </row>
    <row r="115" spans="1:34" s="32" customFormat="1" ht="105" x14ac:dyDescent="0.25">
      <c r="A115" s="25" t="s">
        <v>188</v>
      </c>
      <c r="B115" s="41" t="s">
        <v>261</v>
      </c>
      <c r="C115" s="101" t="s">
        <v>190</v>
      </c>
      <c r="D115" s="156"/>
      <c r="E115" s="101" t="s">
        <v>191</v>
      </c>
      <c r="F115" s="144"/>
      <c r="G115" s="26" t="s">
        <v>192</v>
      </c>
      <c r="H115" s="26" t="s">
        <v>193</v>
      </c>
      <c r="I115" s="26" t="s">
        <v>192</v>
      </c>
      <c r="J115" s="27" t="s">
        <v>194</v>
      </c>
      <c r="K115" s="157"/>
      <c r="L115" s="45" t="s">
        <v>80</v>
      </c>
      <c r="M115" s="30" t="s">
        <v>600</v>
      </c>
      <c r="N115" s="51" t="s">
        <v>82</v>
      </c>
      <c r="O115" s="27" t="s">
        <v>209</v>
      </c>
      <c r="P115" s="27" t="s">
        <v>249</v>
      </c>
      <c r="Q115" s="27">
        <v>2019</v>
      </c>
      <c r="R115" s="54" t="s">
        <v>601</v>
      </c>
      <c r="S115" s="54" t="s">
        <v>601</v>
      </c>
      <c r="T115" s="54">
        <v>25</v>
      </c>
      <c r="U115" s="37">
        <f t="shared" si="8"/>
        <v>0.22123893805309736</v>
      </c>
      <c r="V115" s="37">
        <f t="shared" si="10"/>
        <v>0.22123893805309736</v>
      </c>
      <c r="W115" s="144"/>
      <c r="X115" s="144"/>
      <c r="Y115" s="142"/>
      <c r="Z115" s="142"/>
      <c r="AA115" s="158"/>
      <c r="AB115" s="155"/>
      <c r="AC115" s="155"/>
      <c r="AE115" s="39"/>
    </row>
    <row r="116" spans="1:34" s="32" customFormat="1" ht="105" x14ac:dyDescent="0.25">
      <c r="A116" s="25" t="s">
        <v>188</v>
      </c>
      <c r="B116" s="41" t="s">
        <v>261</v>
      </c>
      <c r="C116" s="101" t="s">
        <v>190</v>
      </c>
      <c r="D116" s="156"/>
      <c r="E116" s="101" t="s">
        <v>191</v>
      </c>
      <c r="F116" s="144"/>
      <c r="G116" s="26" t="s">
        <v>192</v>
      </c>
      <c r="H116" s="26" t="s">
        <v>193</v>
      </c>
      <c r="I116" s="26" t="s">
        <v>192</v>
      </c>
      <c r="J116" s="27" t="s">
        <v>194</v>
      </c>
      <c r="K116" s="157"/>
      <c r="L116" s="45" t="s">
        <v>116</v>
      </c>
      <c r="M116" s="30" t="s">
        <v>602</v>
      </c>
      <c r="N116" s="51" t="s">
        <v>117</v>
      </c>
      <c r="O116" s="27" t="s">
        <v>209</v>
      </c>
      <c r="P116" s="27" t="s">
        <v>249</v>
      </c>
      <c r="Q116" s="27">
        <v>2019</v>
      </c>
      <c r="R116" s="54" t="s">
        <v>603</v>
      </c>
      <c r="S116" s="54" t="s">
        <v>603</v>
      </c>
      <c r="T116" s="54">
        <v>58</v>
      </c>
      <c r="U116" s="37">
        <f t="shared" si="8"/>
        <v>0.1657142857142857</v>
      </c>
      <c r="V116" s="37">
        <f t="shared" si="10"/>
        <v>0.1657142857142857</v>
      </c>
      <c r="W116" s="144"/>
      <c r="X116" s="144"/>
      <c r="Y116" s="142"/>
      <c r="Z116" s="142"/>
      <c r="AA116" s="158"/>
      <c r="AB116" s="155"/>
      <c r="AC116" s="155"/>
      <c r="AE116" s="39"/>
    </row>
    <row r="117" spans="1:34" s="32" customFormat="1" ht="42.75" customHeight="1" x14ac:dyDescent="0.25">
      <c r="A117" s="25" t="s">
        <v>188</v>
      </c>
      <c r="B117" s="41" t="s">
        <v>261</v>
      </c>
      <c r="C117" s="101" t="s">
        <v>190</v>
      </c>
      <c r="D117" s="156"/>
      <c r="E117" s="101" t="s">
        <v>191</v>
      </c>
      <c r="F117" s="144"/>
      <c r="G117" s="26" t="s">
        <v>192</v>
      </c>
      <c r="H117" s="26" t="s">
        <v>193</v>
      </c>
      <c r="I117" s="26" t="s">
        <v>192</v>
      </c>
      <c r="J117" s="27" t="s">
        <v>194</v>
      </c>
      <c r="K117" s="157"/>
      <c r="L117" s="45" t="s">
        <v>331</v>
      </c>
      <c r="M117" s="30" t="s">
        <v>604</v>
      </c>
      <c r="N117" s="51" t="s">
        <v>332</v>
      </c>
      <c r="O117" s="27" t="s">
        <v>209</v>
      </c>
      <c r="P117" s="27" t="s">
        <v>249</v>
      </c>
      <c r="Q117" s="27">
        <v>2019</v>
      </c>
      <c r="R117" s="54" t="s">
        <v>142</v>
      </c>
      <c r="S117" s="54" t="s">
        <v>142</v>
      </c>
      <c r="T117" s="54">
        <v>35</v>
      </c>
      <c r="U117" s="37">
        <f t="shared" si="8"/>
        <v>0.5</v>
      </c>
      <c r="V117" s="37">
        <f t="shared" si="10"/>
        <v>0.5</v>
      </c>
      <c r="W117" s="144"/>
      <c r="X117" s="144"/>
      <c r="Y117" s="142"/>
      <c r="Z117" s="142"/>
      <c r="AA117" s="158"/>
      <c r="AB117" s="155"/>
      <c r="AC117" s="155"/>
      <c r="AE117" s="39"/>
    </row>
    <row r="118" spans="1:34" s="32" customFormat="1" ht="105" x14ac:dyDescent="0.25">
      <c r="A118" s="25" t="s">
        <v>188</v>
      </c>
      <c r="B118" s="41" t="s">
        <v>261</v>
      </c>
      <c r="C118" s="101" t="s">
        <v>190</v>
      </c>
      <c r="D118" s="156"/>
      <c r="E118" s="101" t="s">
        <v>191</v>
      </c>
      <c r="F118" s="144"/>
      <c r="G118" s="26" t="s">
        <v>192</v>
      </c>
      <c r="H118" s="26" t="s">
        <v>193</v>
      </c>
      <c r="I118" s="26" t="s">
        <v>192</v>
      </c>
      <c r="J118" s="27" t="s">
        <v>194</v>
      </c>
      <c r="K118" s="157"/>
      <c r="L118" s="45" t="s">
        <v>333</v>
      </c>
      <c r="M118" s="30" t="s">
        <v>605</v>
      </c>
      <c r="N118" s="52" t="s">
        <v>334</v>
      </c>
      <c r="O118" s="27" t="s">
        <v>209</v>
      </c>
      <c r="P118" s="27" t="s">
        <v>249</v>
      </c>
      <c r="Q118" s="27">
        <v>2019</v>
      </c>
      <c r="R118" s="54" t="s">
        <v>335</v>
      </c>
      <c r="S118" s="54" t="s">
        <v>335</v>
      </c>
      <c r="T118" s="54">
        <v>207</v>
      </c>
      <c r="U118" s="37">
        <f t="shared" si="8"/>
        <v>0.9</v>
      </c>
      <c r="V118" s="37">
        <f t="shared" si="10"/>
        <v>0.9</v>
      </c>
      <c r="W118" s="144"/>
      <c r="X118" s="144"/>
      <c r="Y118" s="142"/>
      <c r="Z118" s="142"/>
      <c r="AA118" s="158"/>
      <c r="AB118" s="155"/>
      <c r="AC118" s="155"/>
      <c r="AE118" s="39"/>
      <c r="AG118" s="56"/>
      <c r="AH118" s="56"/>
    </row>
    <row r="119" spans="1:34" s="32" customFormat="1" ht="105" x14ac:dyDescent="0.25">
      <c r="A119" s="25" t="s">
        <v>188</v>
      </c>
      <c r="B119" s="41" t="s">
        <v>261</v>
      </c>
      <c r="C119" s="101" t="s">
        <v>190</v>
      </c>
      <c r="D119" s="133" t="s">
        <v>336</v>
      </c>
      <c r="E119" s="101" t="s">
        <v>191</v>
      </c>
      <c r="F119" s="135" t="s">
        <v>337</v>
      </c>
      <c r="G119" s="26" t="s">
        <v>192</v>
      </c>
      <c r="H119" s="26" t="s">
        <v>193</v>
      </c>
      <c r="I119" s="26" t="s">
        <v>192</v>
      </c>
      <c r="J119" s="27" t="s">
        <v>194</v>
      </c>
      <c r="K119" s="137" t="s">
        <v>338</v>
      </c>
      <c r="L119" s="45" t="s">
        <v>606</v>
      </c>
      <c r="M119" s="30" t="s">
        <v>101</v>
      </c>
      <c r="N119" s="51" t="s">
        <v>607</v>
      </c>
      <c r="O119" s="27" t="s">
        <v>209</v>
      </c>
      <c r="P119" s="27" t="s">
        <v>249</v>
      </c>
      <c r="Q119" s="27">
        <v>2019</v>
      </c>
      <c r="R119" s="54" t="s">
        <v>316</v>
      </c>
      <c r="S119" s="54" t="s">
        <v>316</v>
      </c>
      <c r="T119" s="54">
        <v>1</v>
      </c>
      <c r="U119" s="37">
        <f t="shared" si="8"/>
        <v>6.6666666666666666E-2</v>
      </c>
      <c r="V119" s="37">
        <f t="shared" si="10"/>
        <v>6.6666666666666666E-2</v>
      </c>
      <c r="W119" s="139" t="s">
        <v>339</v>
      </c>
      <c r="X119" s="139" t="s">
        <v>255</v>
      </c>
      <c r="Y119" s="141">
        <v>11750270.289999999</v>
      </c>
      <c r="Z119" s="141">
        <v>23863385.030000001</v>
      </c>
      <c r="AA119" s="141">
        <v>4665081.05</v>
      </c>
      <c r="AB119" s="154">
        <f>+AA119/Y119</f>
        <v>0.39701904167857233</v>
      </c>
      <c r="AC119" s="154">
        <f>+AA119/Z119</f>
        <v>0.19549116959455939</v>
      </c>
      <c r="AE119" s="39"/>
    </row>
    <row r="120" spans="1:34" s="32" customFormat="1" ht="105" x14ac:dyDescent="0.25">
      <c r="A120" s="25" t="s">
        <v>188</v>
      </c>
      <c r="B120" s="41" t="s">
        <v>261</v>
      </c>
      <c r="C120" s="101" t="s">
        <v>190</v>
      </c>
      <c r="D120" s="134"/>
      <c r="E120" s="101" t="s">
        <v>191</v>
      </c>
      <c r="F120" s="136"/>
      <c r="G120" s="26" t="s">
        <v>192</v>
      </c>
      <c r="H120" s="26" t="s">
        <v>193</v>
      </c>
      <c r="I120" s="26" t="s">
        <v>192</v>
      </c>
      <c r="J120" s="27" t="s">
        <v>194</v>
      </c>
      <c r="K120" s="138"/>
      <c r="L120" s="45" t="s">
        <v>608</v>
      </c>
      <c r="M120" s="101" t="s">
        <v>598</v>
      </c>
      <c r="N120" s="53" t="s">
        <v>609</v>
      </c>
      <c r="O120" s="27" t="s">
        <v>209</v>
      </c>
      <c r="P120" s="27" t="s">
        <v>249</v>
      </c>
      <c r="Q120" s="27">
        <v>2019</v>
      </c>
      <c r="R120" s="54" t="s">
        <v>284</v>
      </c>
      <c r="S120" s="54" t="s">
        <v>284</v>
      </c>
      <c r="T120" s="54">
        <v>0</v>
      </c>
      <c r="U120" s="37">
        <f t="shared" si="8"/>
        <v>0</v>
      </c>
      <c r="V120" s="37">
        <f t="shared" si="10"/>
        <v>0</v>
      </c>
      <c r="W120" s="140"/>
      <c r="X120" s="140"/>
      <c r="Y120" s="142"/>
      <c r="Z120" s="142"/>
      <c r="AA120" s="142"/>
      <c r="AB120" s="155"/>
      <c r="AC120" s="155"/>
      <c r="AE120" s="39"/>
    </row>
    <row r="121" spans="1:34" s="32" customFormat="1" ht="120" x14ac:dyDescent="0.25">
      <c r="A121" s="25" t="s">
        <v>188</v>
      </c>
      <c r="B121" s="41" t="s">
        <v>261</v>
      </c>
      <c r="C121" s="101" t="s">
        <v>190</v>
      </c>
      <c r="D121" s="134"/>
      <c r="E121" s="101" t="s">
        <v>191</v>
      </c>
      <c r="F121" s="136"/>
      <c r="G121" s="26" t="s">
        <v>192</v>
      </c>
      <c r="H121" s="26" t="s">
        <v>193</v>
      </c>
      <c r="I121" s="26" t="s">
        <v>192</v>
      </c>
      <c r="J121" s="27" t="s">
        <v>194</v>
      </c>
      <c r="K121" s="138"/>
      <c r="L121" s="45" t="s">
        <v>610</v>
      </c>
      <c r="M121" s="101" t="s">
        <v>611</v>
      </c>
      <c r="N121" s="53" t="s">
        <v>612</v>
      </c>
      <c r="O121" s="27" t="s">
        <v>209</v>
      </c>
      <c r="P121" s="27" t="s">
        <v>249</v>
      </c>
      <c r="Q121" s="27">
        <v>2019</v>
      </c>
      <c r="R121" s="54" t="s">
        <v>134</v>
      </c>
      <c r="S121" s="54" t="s">
        <v>134</v>
      </c>
      <c r="T121" s="54">
        <v>0</v>
      </c>
      <c r="U121" s="37">
        <f t="shared" si="8"/>
        <v>0</v>
      </c>
      <c r="V121" s="37">
        <f t="shared" si="10"/>
        <v>0</v>
      </c>
      <c r="W121" s="140"/>
      <c r="X121" s="140"/>
      <c r="Y121" s="142"/>
      <c r="Z121" s="142"/>
      <c r="AA121" s="142"/>
      <c r="AB121" s="155"/>
      <c r="AC121" s="155"/>
      <c r="AE121" s="39"/>
    </row>
    <row r="122" spans="1:34" s="32" customFormat="1" ht="120" x14ac:dyDescent="0.25">
      <c r="A122" s="25" t="s">
        <v>188</v>
      </c>
      <c r="B122" s="41" t="s">
        <v>261</v>
      </c>
      <c r="C122" s="101" t="s">
        <v>190</v>
      </c>
      <c r="D122" s="134"/>
      <c r="E122" s="101" t="s">
        <v>191</v>
      </c>
      <c r="F122" s="136"/>
      <c r="G122" s="26" t="s">
        <v>192</v>
      </c>
      <c r="H122" s="26" t="s">
        <v>193</v>
      </c>
      <c r="I122" s="26" t="s">
        <v>192</v>
      </c>
      <c r="J122" s="27" t="s">
        <v>194</v>
      </c>
      <c r="K122" s="138"/>
      <c r="L122" s="45" t="s">
        <v>613</v>
      </c>
      <c r="M122" s="101" t="s">
        <v>614</v>
      </c>
      <c r="N122" s="51" t="s">
        <v>615</v>
      </c>
      <c r="O122" s="27" t="s">
        <v>209</v>
      </c>
      <c r="P122" s="27" t="s">
        <v>249</v>
      </c>
      <c r="Q122" s="27">
        <v>2019</v>
      </c>
      <c r="R122" s="54" t="s">
        <v>326</v>
      </c>
      <c r="S122" s="54" t="s">
        <v>326</v>
      </c>
      <c r="T122" s="54">
        <v>0</v>
      </c>
      <c r="U122" s="37">
        <f t="shared" si="8"/>
        <v>0</v>
      </c>
      <c r="V122" s="37">
        <f t="shared" si="10"/>
        <v>0</v>
      </c>
      <c r="W122" s="140"/>
      <c r="X122" s="140"/>
      <c r="Y122" s="142"/>
      <c r="Z122" s="142"/>
      <c r="AA122" s="142"/>
      <c r="AB122" s="155"/>
      <c r="AC122" s="155"/>
      <c r="AE122" s="39"/>
    </row>
    <row r="123" spans="1:34" s="32" customFormat="1" ht="120" x14ac:dyDescent="0.25">
      <c r="A123" s="25" t="s">
        <v>188</v>
      </c>
      <c r="B123" s="41" t="s">
        <v>261</v>
      </c>
      <c r="C123" s="101" t="s">
        <v>190</v>
      </c>
      <c r="D123" s="151"/>
      <c r="E123" s="101" t="s">
        <v>191</v>
      </c>
      <c r="F123" s="145"/>
      <c r="G123" s="26" t="s">
        <v>192</v>
      </c>
      <c r="H123" s="26" t="s">
        <v>193</v>
      </c>
      <c r="I123" s="26" t="s">
        <v>192</v>
      </c>
      <c r="J123" s="27" t="s">
        <v>194</v>
      </c>
      <c r="K123" s="152" t="s">
        <v>338</v>
      </c>
      <c r="L123" s="45" t="s">
        <v>616</v>
      </c>
      <c r="M123" s="101" t="s">
        <v>617</v>
      </c>
      <c r="N123" s="51" t="s">
        <v>618</v>
      </c>
      <c r="O123" s="27" t="s">
        <v>209</v>
      </c>
      <c r="P123" s="27" t="s">
        <v>249</v>
      </c>
      <c r="Q123" s="27">
        <v>2012</v>
      </c>
      <c r="R123" s="54" t="s">
        <v>284</v>
      </c>
      <c r="S123" s="54" t="s">
        <v>284</v>
      </c>
      <c r="T123" s="54">
        <v>0</v>
      </c>
      <c r="U123" s="37">
        <f t="shared" si="8"/>
        <v>0</v>
      </c>
      <c r="V123" s="37">
        <f t="shared" si="10"/>
        <v>0</v>
      </c>
      <c r="W123" s="145"/>
      <c r="X123" s="145"/>
      <c r="Y123" s="143"/>
      <c r="Z123" s="143"/>
      <c r="AA123" s="162"/>
      <c r="AB123" s="159"/>
      <c r="AC123" s="159"/>
      <c r="AE123" s="39"/>
    </row>
    <row r="124" spans="1:34" s="32" customFormat="1" ht="78.75" customHeight="1" x14ac:dyDescent="0.25">
      <c r="A124" s="25" t="s">
        <v>188</v>
      </c>
      <c r="B124" s="41" t="s">
        <v>261</v>
      </c>
      <c r="C124" s="101" t="s">
        <v>190</v>
      </c>
      <c r="D124" s="109" t="s">
        <v>126</v>
      </c>
      <c r="E124" s="101" t="s">
        <v>191</v>
      </c>
      <c r="F124" s="97" t="s">
        <v>342</v>
      </c>
      <c r="G124" s="26" t="s">
        <v>192</v>
      </c>
      <c r="H124" s="26" t="s">
        <v>193</v>
      </c>
      <c r="I124" s="26" t="s">
        <v>192</v>
      </c>
      <c r="J124" s="27" t="s">
        <v>194</v>
      </c>
      <c r="K124" s="97">
        <v>11000401</v>
      </c>
      <c r="L124" s="110" t="s">
        <v>619</v>
      </c>
      <c r="M124" s="94" t="s">
        <v>620</v>
      </c>
      <c r="N124" s="58" t="s">
        <v>621</v>
      </c>
      <c r="O124" s="27" t="s">
        <v>209</v>
      </c>
      <c r="P124" s="27" t="s">
        <v>340</v>
      </c>
      <c r="Q124" s="27">
        <v>2019</v>
      </c>
      <c r="R124" s="54">
        <v>1</v>
      </c>
      <c r="S124" s="54">
        <v>1</v>
      </c>
      <c r="T124" s="54">
        <v>0</v>
      </c>
      <c r="U124" s="59">
        <v>0</v>
      </c>
      <c r="V124" s="59">
        <f t="shared" si="10"/>
        <v>0</v>
      </c>
      <c r="W124" s="97" t="s">
        <v>264</v>
      </c>
      <c r="X124" s="97" t="s">
        <v>341</v>
      </c>
      <c r="Y124" s="83">
        <v>0</v>
      </c>
      <c r="Z124" s="83">
        <v>262639</v>
      </c>
      <c r="AA124" s="83">
        <v>0</v>
      </c>
      <c r="AB124" s="111"/>
      <c r="AC124" s="57">
        <f t="shared" ref="AC124:AC125" si="11">+AA124/Z124</f>
        <v>0</v>
      </c>
    </row>
    <row r="125" spans="1:34" s="32" customFormat="1" ht="105" x14ac:dyDescent="0.25">
      <c r="A125" s="25" t="s">
        <v>188</v>
      </c>
      <c r="B125" s="41" t="s">
        <v>261</v>
      </c>
      <c r="C125" s="101" t="s">
        <v>190</v>
      </c>
      <c r="D125" s="133" t="s">
        <v>343</v>
      </c>
      <c r="E125" s="101" t="s">
        <v>191</v>
      </c>
      <c r="F125" s="135" t="s">
        <v>344</v>
      </c>
      <c r="G125" s="26" t="s">
        <v>192</v>
      </c>
      <c r="H125" s="26" t="s">
        <v>193</v>
      </c>
      <c r="I125" s="26" t="s">
        <v>192</v>
      </c>
      <c r="J125" s="27" t="s">
        <v>194</v>
      </c>
      <c r="K125" s="137" t="s">
        <v>297</v>
      </c>
      <c r="L125" s="45" t="s">
        <v>622</v>
      </c>
      <c r="M125" s="30" t="s">
        <v>88</v>
      </c>
      <c r="N125" s="58" t="s">
        <v>88</v>
      </c>
      <c r="O125" s="27" t="s">
        <v>209</v>
      </c>
      <c r="P125" s="27" t="s">
        <v>197</v>
      </c>
      <c r="Q125" s="27">
        <v>2019</v>
      </c>
      <c r="R125" s="54" t="s">
        <v>623</v>
      </c>
      <c r="S125" s="54" t="s">
        <v>623</v>
      </c>
      <c r="T125" s="54">
        <v>648</v>
      </c>
      <c r="U125" s="37">
        <f t="shared" ref="U125:U128" si="12">+T125/R125</f>
        <v>0.32400000000000001</v>
      </c>
      <c r="V125" s="37">
        <f t="shared" si="10"/>
        <v>0.32400000000000001</v>
      </c>
      <c r="W125" s="139" t="s">
        <v>345</v>
      </c>
      <c r="X125" s="139" t="s">
        <v>260</v>
      </c>
      <c r="Y125" s="141">
        <v>13000000</v>
      </c>
      <c r="Z125" s="141">
        <v>13218000</v>
      </c>
      <c r="AA125" s="153">
        <v>2192794.9700000002</v>
      </c>
      <c r="AB125" s="128">
        <f>+AA125/Y125</f>
        <v>0.16867653615384617</v>
      </c>
      <c r="AC125" s="128">
        <f t="shared" si="11"/>
        <v>0.16589461113632925</v>
      </c>
    </row>
    <row r="126" spans="1:34" s="32" customFormat="1" ht="105" x14ac:dyDescent="0.25">
      <c r="A126" s="25" t="s">
        <v>188</v>
      </c>
      <c r="B126" s="41" t="s">
        <v>261</v>
      </c>
      <c r="C126" s="101" t="s">
        <v>190</v>
      </c>
      <c r="D126" s="134"/>
      <c r="E126" s="101" t="s">
        <v>191</v>
      </c>
      <c r="F126" s="136"/>
      <c r="G126" s="26" t="s">
        <v>192</v>
      </c>
      <c r="H126" s="26" t="s">
        <v>193</v>
      </c>
      <c r="I126" s="26" t="s">
        <v>192</v>
      </c>
      <c r="J126" s="27" t="s">
        <v>194</v>
      </c>
      <c r="K126" s="138"/>
      <c r="L126" s="45" t="s">
        <v>624</v>
      </c>
      <c r="M126" s="30" t="s">
        <v>88</v>
      </c>
      <c r="N126" s="58" t="s">
        <v>88</v>
      </c>
      <c r="O126" s="27" t="s">
        <v>209</v>
      </c>
      <c r="P126" s="27" t="s">
        <v>197</v>
      </c>
      <c r="Q126" s="27">
        <v>2019</v>
      </c>
      <c r="R126" s="54" t="s">
        <v>625</v>
      </c>
      <c r="S126" s="54" t="s">
        <v>625</v>
      </c>
      <c r="T126" s="54">
        <v>331</v>
      </c>
      <c r="U126" s="37">
        <f t="shared" si="12"/>
        <v>0.55166666666666664</v>
      </c>
      <c r="V126" s="37">
        <f t="shared" si="10"/>
        <v>0.55166666666666664</v>
      </c>
      <c r="W126" s="140"/>
      <c r="X126" s="140"/>
      <c r="Y126" s="142"/>
      <c r="Z126" s="142"/>
      <c r="AA126" s="153"/>
      <c r="AB126" s="128"/>
      <c r="AC126" s="128"/>
      <c r="AG126" s="56"/>
    </row>
    <row r="127" spans="1:34" s="32" customFormat="1" ht="195" x14ac:dyDescent="0.25">
      <c r="A127" s="25" t="s">
        <v>188</v>
      </c>
      <c r="B127" s="41" t="s">
        <v>261</v>
      </c>
      <c r="C127" s="101" t="s">
        <v>190</v>
      </c>
      <c r="D127" s="134"/>
      <c r="E127" s="101" t="s">
        <v>191</v>
      </c>
      <c r="F127" s="136"/>
      <c r="G127" s="26" t="s">
        <v>192</v>
      </c>
      <c r="H127" s="26" t="s">
        <v>193</v>
      </c>
      <c r="I127" s="26" t="s">
        <v>192</v>
      </c>
      <c r="J127" s="27" t="s">
        <v>194</v>
      </c>
      <c r="K127" s="138"/>
      <c r="L127" s="45" t="s">
        <v>626</v>
      </c>
      <c r="M127" s="30" t="s">
        <v>143</v>
      </c>
      <c r="N127" s="58" t="s">
        <v>143</v>
      </c>
      <c r="O127" s="27" t="s">
        <v>209</v>
      </c>
      <c r="P127" s="27" t="s">
        <v>197</v>
      </c>
      <c r="Q127" s="27">
        <v>2019</v>
      </c>
      <c r="R127" s="54" t="s">
        <v>627</v>
      </c>
      <c r="S127" s="54" t="s">
        <v>627</v>
      </c>
      <c r="T127" s="54">
        <v>56</v>
      </c>
      <c r="U127" s="37">
        <f t="shared" si="12"/>
        <v>0.28000000000000003</v>
      </c>
      <c r="V127" s="37">
        <f t="shared" si="10"/>
        <v>0.28000000000000003</v>
      </c>
      <c r="W127" s="140"/>
      <c r="X127" s="140"/>
      <c r="Y127" s="142"/>
      <c r="Z127" s="142"/>
      <c r="AA127" s="153"/>
      <c r="AB127" s="128"/>
      <c r="AC127" s="128"/>
    </row>
    <row r="128" spans="1:34" s="32" customFormat="1" ht="105" x14ac:dyDescent="0.25">
      <c r="A128" s="25" t="s">
        <v>188</v>
      </c>
      <c r="B128" s="41" t="s">
        <v>261</v>
      </c>
      <c r="C128" s="101" t="s">
        <v>190</v>
      </c>
      <c r="D128" s="151"/>
      <c r="E128" s="101" t="s">
        <v>191</v>
      </c>
      <c r="F128" s="145"/>
      <c r="G128" s="26" t="s">
        <v>192</v>
      </c>
      <c r="H128" s="26" t="s">
        <v>193</v>
      </c>
      <c r="I128" s="26" t="s">
        <v>192</v>
      </c>
      <c r="J128" s="27" t="s">
        <v>194</v>
      </c>
      <c r="K128" s="152" t="s">
        <v>297</v>
      </c>
      <c r="L128" s="45" t="s">
        <v>628</v>
      </c>
      <c r="M128" s="30" t="s">
        <v>144</v>
      </c>
      <c r="N128" s="58" t="s">
        <v>144</v>
      </c>
      <c r="O128" s="27" t="s">
        <v>209</v>
      </c>
      <c r="P128" s="27" t="s">
        <v>197</v>
      </c>
      <c r="Q128" s="27">
        <v>2019</v>
      </c>
      <c r="R128" s="54" t="s">
        <v>629</v>
      </c>
      <c r="S128" s="54" t="s">
        <v>629</v>
      </c>
      <c r="T128" s="54">
        <v>5</v>
      </c>
      <c r="U128" s="37">
        <f t="shared" si="12"/>
        <v>0.25</v>
      </c>
      <c r="V128" s="37">
        <f t="shared" si="10"/>
        <v>0.25</v>
      </c>
      <c r="W128" s="145"/>
      <c r="X128" s="145"/>
      <c r="Y128" s="143"/>
      <c r="Z128" s="143"/>
      <c r="AA128" s="153"/>
      <c r="AB128" s="128"/>
      <c r="AC128" s="128"/>
    </row>
    <row r="129" spans="1:33" s="32" customFormat="1" ht="66.75" customHeight="1" x14ac:dyDescent="0.25">
      <c r="A129" s="25" t="s">
        <v>188</v>
      </c>
      <c r="B129" s="41" t="s">
        <v>261</v>
      </c>
      <c r="C129" s="101" t="s">
        <v>190</v>
      </c>
      <c r="D129" s="103" t="s">
        <v>346</v>
      </c>
      <c r="E129" s="101" t="s">
        <v>191</v>
      </c>
      <c r="F129" s="135" t="s">
        <v>347</v>
      </c>
      <c r="G129" s="26" t="s">
        <v>192</v>
      </c>
      <c r="H129" s="26" t="s">
        <v>193</v>
      </c>
      <c r="I129" s="26" t="s">
        <v>192</v>
      </c>
      <c r="J129" s="27" t="s">
        <v>194</v>
      </c>
      <c r="K129" s="92" t="s">
        <v>297</v>
      </c>
      <c r="L129" s="45" t="s">
        <v>630</v>
      </c>
      <c r="M129" s="58" t="s">
        <v>631</v>
      </c>
      <c r="N129" s="58" t="s">
        <v>631</v>
      </c>
      <c r="O129" s="27" t="s">
        <v>209</v>
      </c>
      <c r="P129" s="27" t="s">
        <v>197</v>
      </c>
      <c r="Q129" s="27">
        <v>2019</v>
      </c>
      <c r="R129" s="49" t="s">
        <v>632</v>
      </c>
      <c r="S129" s="49" t="s">
        <v>632</v>
      </c>
      <c r="T129" s="49">
        <v>5.0430000000000001</v>
      </c>
      <c r="U129" s="37">
        <v>0</v>
      </c>
      <c r="V129" s="37">
        <f t="shared" si="10"/>
        <v>0.84050000000000002</v>
      </c>
      <c r="W129" s="93" t="s">
        <v>348</v>
      </c>
      <c r="X129" s="93" t="s">
        <v>349</v>
      </c>
      <c r="Y129" s="141">
        <v>1000000</v>
      </c>
      <c r="Z129" s="141">
        <v>1000000</v>
      </c>
      <c r="AA129" s="141">
        <v>5043.68</v>
      </c>
      <c r="AB129" s="128">
        <f>+AA129/Y129</f>
        <v>5.04368E-3</v>
      </c>
      <c r="AC129" s="128">
        <f t="shared" ref="AC129" si="13">+AA129/Z129</f>
        <v>5.04368E-3</v>
      </c>
      <c r="AG129" s="60"/>
    </row>
    <row r="130" spans="1:33" s="32" customFormat="1" ht="66.75" customHeight="1" x14ac:dyDescent="0.25">
      <c r="A130" s="25" t="s">
        <v>188</v>
      </c>
      <c r="B130" s="41" t="s">
        <v>261</v>
      </c>
      <c r="C130" s="101" t="s">
        <v>190</v>
      </c>
      <c r="D130" s="103" t="s">
        <v>346</v>
      </c>
      <c r="E130" s="101" t="s">
        <v>191</v>
      </c>
      <c r="F130" s="136"/>
      <c r="G130" s="26" t="s">
        <v>192</v>
      </c>
      <c r="H130" s="26" t="s">
        <v>193</v>
      </c>
      <c r="I130" s="26" t="s">
        <v>192</v>
      </c>
      <c r="J130" s="27" t="s">
        <v>194</v>
      </c>
      <c r="K130" s="92" t="s">
        <v>297</v>
      </c>
      <c r="L130" s="45" t="s">
        <v>633</v>
      </c>
      <c r="M130" s="58" t="s">
        <v>634</v>
      </c>
      <c r="N130" s="58" t="s">
        <v>634</v>
      </c>
      <c r="O130" s="27" t="s">
        <v>209</v>
      </c>
      <c r="P130" s="27" t="s">
        <v>197</v>
      </c>
      <c r="Q130" s="27">
        <v>2019</v>
      </c>
      <c r="R130" s="49" t="s">
        <v>635</v>
      </c>
      <c r="S130" s="49" t="s">
        <v>635</v>
      </c>
      <c r="T130" s="49">
        <v>0</v>
      </c>
      <c r="U130" s="37">
        <v>0</v>
      </c>
      <c r="V130" s="37">
        <f t="shared" si="10"/>
        <v>0</v>
      </c>
      <c r="W130" s="93" t="s">
        <v>348</v>
      </c>
      <c r="X130" s="93" t="s">
        <v>349</v>
      </c>
      <c r="Y130" s="149"/>
      <c r="Z130" s="149"/>
      <c r="AA130" s="149"/>
      <c r="AB130" s="128"/>
      <c r="AC130" s="128"/>
      <c r="AG130" s="60"/>
    </row>
    <row r="131" spans="1:33" s="32" customFormat="1" ht="66.75" customHeight="1" x14ac:dyDescent="0.25">
      <c r="A131" s="25" t="s">
        <v>188</v>
      </c>
      <c r="B131" s="41" t="s">
        <v>261</v>
      </c>
      <c r="C131" s="101" t="s">
        <v>190</v>
      </c>
      <c r="D131" s="103" t="s">
        <v>346</v>
      </c>
      <c r="E131" s="101" t="s">
        <v>191</v>
      </c>
      <c r="F131" s="136"/>
      <c r="G131" s="26" t="s">
        <v>192</v>
      </c>
      <c r="H131" s="26" t="s">
        <v>193</v>
      </c>
      <c r="I131" s="26" t="s">
        <v>192</v>
      </c>
      <c r="J131" s="27" t="s">
        <v>194</v>
      </c>
      <c r="K131" s="92" t="s">
        <v>297</v>
      </c>
      <c r="L131" s="45" t="s">
        <v>636</v>
      </c>
      <c r="M131" s="58" t="s">
        <v>634</v>
      </c>
      <c r="N131" s="58" t="s">
        <v>634</v>
      </c>
      <c r="O131" s="27" t="s">
        <v>209</v>
      </c>
      <c r="P131" s="27" t="s">
        <v>197</v>
      </c>
      <c r="Q131" s="27">
        <v>2019</v>
      </c>
      <c r="R131" s="49" t="s">
        <v>635</v>
      </c>
      <c r="S131" s="49" t="s">
        <v>635</v>
      </c>
      <c r="T131" s="49">
        <v>0</v>
      </c>
      <c r="U131" s="37">
        <v>0</v>
      </c>
      <c r="V131" s="37">
        <f t="shared" si="10"/>
        <v>0</v>
      </c>
      <c r="W131" s="93" t="s">
        <v>348</v>
      </c>
      <c r="X131" s="93" t="s">
        <v>349</v>
      </c>
      <c r="Y131" s="149"/>
      <c r="Z131" s="149"/>
      <c r="AA131" s="149"/>
      <c r="AB131" s="128"/>
      <c r="AC131" s="128"/>
      <c r="AG131" s="60"/>
    </row>
    <row r="132" spans="1:33" s="32" customFormat="1" ht="79.5" customHeight="1" x14ac:dyDescent="0.25">
      <c r="A132" s="25" t="s">
        <v>188</v>
      </c>
      <c r="B132" s="41" t="s">
        <v>261</v>
      </c>
      <c r="C132" s="101" t="s">
        <v>190</v>
      </c>
      <c r="D132" s="103" t="s">
        <v>346</v>
      </c>
      <c r="E132" s="101" t="s">
        <v>191</v>
      </c>
      <c r="F132" s="145"/>
      <c r="G132" s="26" t="s">
        <v>192</v>
      </c>
      <c r="H132" s="26" t="s">
        <v>193</v>
      </c>
      <c r="I132" s="26" t="s">
        <v>192</v>
      </c>
      <c r="J132" s="27" t="s">
        <v>194</v>
      </c>
      <c r="K132" s="92" t="s">
        <v>297</v>
      </c>
      <c r="L132" s="45" t="s">
        <v>637</v>
      </c>
      <c r="M132" s="58" t="s">
        <v>634</v>
      </c>
      <c r="N132" s="58" t="s">
        <v>634</v>
      </c>
      <c r="O132" s="27" t="s">
        <v>209</v>
      </c>
      <c r="P132" s="27" t="s">
        <v>197</v>
      </c>
      <c r="Q132" s="27">
        <v>2019</v>
      </c>
      <c r="R132" s="49" t="s">
        <v>635</v>
      </c>
      <c r="S132" s="49" t="s">
        <v>635</v>
      </c>
      <c r="T132" s="49">
        <v>0</v>
      </c>
      <c r="U132" s="37">
        <v>0</v>
      </c>
      <c r="V132" s="37">
        <f t="shared" si="10"/>
        <v>0</v>
      </c>
      <c r="W132" s="93" t="s">
        <v>348</v>
      </c>
      <c r="X132" s="93" t="s">
        <v>349</v>
      </c>
      <c r="Y132" s="150"/>
      <c r="Z132" s="150"/>
      <c r="AA132" s="150"/>
      <c r="AB132" s="128"/>
      <c r="AC132" s="128"/>
      <c r="AG132" s="60"/>
    </row>
    <row r="133" spans="1:33" s="32" customFormat="1" ht="120" x14ac:dyDescent="0.25">
      <c r="A133" s="25" t="s">
        <v>188</v>
      </c>
      <c r="B133" s="41" t="s">
        <v>261</v>
      </c>
      <c r="C133" s="101" t="s">
        <v>190</v>
      </c>
      <c r="D133" s="133" t="s">
        <v>351</v>
      </c>
      <c r="E133" s="101" t="s">
        <v>191</v>
      </c>
      <c r="F133" s="135" t="s">
        <v>638</v>
      </c>
      <c r="G133" s="26" t="s">
        <v>192</v>
      </c>
      <c r="H133" s="26" t="s">
        <v>193</v>
      </c>
      <c r="I133" s="26" t="s">
        <v>192</v>
      </c>
      <c r="J133" s="27" t="s">
        <v>194</v>
      </c>
      <c r="K133" s="135">
        <v>11000501</v>
      </c>
      <c r="L133" s="94" t="s">
        <v>639</v>
      </c>
      <c r="M133" s="30" t="s">
        <v>640</v>
      </c>
      <c r="N133" s="58" t="s">
        <v>641</v>
      </c>
      <c r="O133" s="27" t="s">
        <v>209</v>
      </c>
      <c r="P133" s="27" t="s">
        <v>197</v>
      </c>
      <c r="Q133" s="27">
        <v>2019</v>
      </c>
      <c r="R133" s="54" t="s">
        <v>642</v>
      </c>
      <c r="S133" s="54" t="s">
        <v>642</v>
      </c>
      <c r="T133" s="54">
        <v>0</v>
      </c>
      <c r="U133" s="37">
        <v>0</v>
      </c>
      <c r="V133" s="37">
        <f t="shared" si="10"/>
        <v>0</v>
      </c>
      <c r="W133" s="101" t="s">
        <v>250</v>
      </c>
      <c r="X133" s="93" t="s">
        <v>643</v>
      </c>
      <c r="Y133" s="141">
        <v>0</v>
      </c>
      <c r="Z133" s="141">
        <v>3500000</v>
      </c>
      <c r="AA133" s="141">
        <v>3500000</v>
      </c>
      <c r="AB133" s="141">
        <v>0</v>
      </c>
      <c r="AC133" s="128">
        <f>+AA133/Z133</f>
        <v>1</v>
      </c>
    </row>
    <row r="134" spans="1:33" s="32" customFormat="1" ht="105" x14ac:dyDescent="0.25">
      <c r="A134" s="25" t="s">
        <v>188</v>
      </c>
      <c r="B134" s="41" t="s">
        <v>261</v>
      </c>
      <c r="C134" s="101" t="s">
        <v>190</v>
      </c>
      <c r="D134" s="134"/>
      <c r="E134" s="101" t="s">
        <v>191</v>
      </c>
      <c r="F134" s="136"/>
      <c r="G134" s="26" t="s">
        <v>192</v>
      </c>
      <c r="H134" s="26" t="s">
        <v>193</v>
      </c>
      <c r="I134" s="26" t="s">
        <v>192</v>
      </c>
      <c r="J134" s="27" t="s">
        <v>194</v>
      </c>
      <c r="K134" s="136"/>
      <c r="L134" s="94" t="s">
        <v>644</v>
      </c>
      <c r="M134" s="30" t="s">
        <v>645</v>
      </c>
      <c r="N134" s="58" t="s">
        <v>146</v>
      </c>
      <c r="O134" s="27" t="s">
        <v>209</v>
      </c>
      <c r="P134" s="27" t="s">
        <v>197</v>
      </c>
      <c r="Q134" s="27">
        <v>2019</v>
      </c>
      <c r="R134" s="54" t="s">
        <v>629</v>
      </c>
      <c r="S134" s="54" t="s">
        <v>629</v>
      </c>
      <c r="T134" s="54">
        <v>0</v>
      </c>
      <c r="U134" s="37">
        <v>0</v>
      </c>
      <c r="V134" s="37">
        <f t="shared" si="10"/>
        <v>0</v>
      </c>
      <c r="W134" s="101" t="s">
        <v>250</v>
      </c>
      <c r="X134" s="93" t="s">
        <v>643</v>
      </c>
      <c r="Y134" s="142"/>
      <c r="Z134" s="142"/>
      <c r="AA134" s="142"/>
      <c r="AB134" s="142"/>
      <c r="AC134" s="128"/>
    </row>
    <row r="135" spans="1:33" s="32" customFormat="1" ht="56.25" customHeight="1" x14ac:dyDescent="0.25">
      <c r="A135" s="25" t="s">
        <v>188</v>
      </c>
      <c r="B135" s="41" t="s">
        <v>261</v>
      </c>
      <c r="C135" s="101" t="s">
        <v>190</v>
      </c>
      <c r="D135" s="151"/>
      <c r="E135" s="101" t="s">
        <v>191</v>
      </c>
      <c r="F135" s="145"/>
      <c r="G135" s="26" t="s">
        <v>192</v>
      </c>
      <c r="H135" s="26" t="s">
        <v>193</v>
      </c>
      <c r="I135" s="26" t="s">
        <v>192</v>
      </c>
      <c r="J135" s="27" t="s">
        <v>194</v>
      </c>
      <c r="K135" s="145"/>
      <c r="L135" s="94" t="s">
        <v>646</v>
      </c>
      <c r="M135" s="30" t="s">
        <v>647</v>
      </c>
      <c r="N135" s="58" t="s">
        <v>648</v>
      </c>
      <c r="O135" s="27" t="s">
        <v>209</v>
      </c>
      <c r="P135" s="27" t="s">
        <v>197</v>
      </c>
      <c r="Q135" s="27">
        <v>2019</v>
      </c>
      <c r="R135" s="54" t="s">
        <v>649</v>
      </c>
      <c r="S135" s="54" t="s">
        <v>649</v>
      </c>
      <c r="T135" s="54">
        <v>0</v>
      </c>
      <c r="U135" s="37">
        <v>0</v>
      </c>
      <c r="V135" s="37">
        <f t="shared" si="10"/>
        <v>0</v>
      </c>
      <c r="W135" s="101" t="s">
        <v>250</v>
      </c>
      <c r="X135" s="93" t="s">
        <v>643</v>
      </c>
      <c r="Y135" s="152"/>
      <c r="Z135" s="152"/>
      <c r="AA135" s="152"/>
      <c r="AB135" s="152"/>
      <c r="AC135" s="128"/>
    </row>
    <row r="136" spans="1:33" s="32" customFormat="1" ht="56.25" customHeight="1" x14ac:dyDescent="0.25">
      <c r="A136" s="25" t="s">
        <v>188</v>
      </c>
      <c r="B136" s="41" t="s">
        <v>261</v>
      </c>
      <c r="C136" s="101" t="s">
        <v>190</v>
      </c>
      <c r="D136" s="133" t="s">
        <v>351</v>
      </c>
      <c r="E136" s="101" t="s">
        <v>191</v>
      </c>
      <c r="F136" s="135" t="s">
        <v>352</v>
      </c>
      <c r="G136" s="26" t="s">
        <v>192</v>
      </c>
      <c r="H136" s="26" t="s">
        <v>193</v>
      </c>
      <c r="I136" s="26" t="s">
        <v>192</v>
      </c>
      <c r="J136" s="27" t="s">
        <v>194</v>
      </c>
      <c r="K136" s="135">
        <v>11000501</v>
      </c>
      <c r="L136" s="45" t="s">
        <v>650</v>
      </c>
      <c r="M136" s="30" t="s">
        <v>651</v>
      </c>
      <c r="N136" s="112" t="s">
        <v>652</v>
      </c>
      <c r="O136" s="27" t="s">
        <v>209</v>
      </c>
      <c r="P136" s="27" t="s">
        <v>197</v>
      </c>
      <c r="Q136" s="27">
        <v>2019</v>
      </c>
      <c r="R136" s="54" t="s">
        <v>653</v>
      </c>
      <c r="S136" s="54" t="s">
        <v>653</v>
      </c>
      <c r="T136" s="54">
        <v>62.74</v>
      </c>
      <c r="U136" s="37">
        <v>0</v>
      </c>
      <c r="V136" s="37">
        <f t="shared" si="10"/>
        <v>2.349812734082397E-2</v>
      </c>
      <c r="W136" s="93" t="s">
        <v>353</v>
      </c>
      <c r="X136" s="93" t="s">
        <v>350</v>
      </c>
      <c r="Y136" s="141"/>
      <c r="Z136" s="141">
        <v>152760244.22</v>
      </c>
      <c r="AA136" s="141">
        <v>62070.32</v>
      </c>
      <c r="AB136" s="141"/>
      <c r="AC136" s="128">
        <f>+AA136/Z136</f>
        <v>4.0632509012363503E-4</v>
      </c>
    </row>
    <row r="137" spans="1:33" s="32" customFormat="1" ht="56.25" customHeight="1" x14ac:dyDescent="0.25">
      <c r="A137" s="25" t="s">
        <v>188</v>
      </c>
      <c r="B137" s="41" t="s">
        <v>261</v>
      </c>
      <c r="C137" s="101" t="s">
        <v>190</v>
      </c>
      <c r="D137" s="134"/>
      <c r="E137" s="101" t="s">
        <v>191</v>
      </c>
      <c r="F137" s="136"/>
      <c r="G137" s="26" t="s">
        <v>192</v>
      </c>
      <c r="H137" s="26" t="s">
        <v>193</v>
      </c>
      <c r="I137" s="26" t="s">
        <v>192</v>
      </c>
      <c r="J137" s="27" t="s">
        <v>194</v>
      </c>
      <c r="K137" s="136"/>
      <c r="L137" s="45" t="s">
        <v>654</v>
      </c>
      <c r="M137" s="30" t="s">
        <v>655</v>
      </c>
      <c r="N137" s="112" t="s">
        <v>656</v>
      </c>
      <c r="O137" s="27" t="s">
        <v>209</v>
      </c>
      <c r="P137" s="27" t="s">
        <v>197</v>
      </c>
      <c r="Q137" s="27">
        <v>2019</v>
      </c>
      <c r="R137" s="54" t="s">
        <v>657</v>
      </c>
      <c r="S137" s="54" t="s">
        <v>657</v>
      </c>
      <c r="T137" s="54">
        <v>0.02</v>
      </c>
      <c r="U137" s="37">
        <v>0</v>
      </c>
      <c r="V137" s="37">
        <f t="shared" si="10"/>
        <v>6.6666666666666671E-3</v>
      </c>
      <c r="W137" s="93" t="s">
        <v>353</v>
      </c>
      <c r="X137" s="93" t="s">
        <v>350</v>
      </c>
      <c r="Y137" s="142"/>
      <c r="Z137" s="142"/>
      <c r="AA137" s="142"/>
      <c r="AB137" s="142"/>
      <c r="AC137" s="128"/>
    </row>
    <row r="138" spans="1:33" s="32" customFormat="1" ht="56.25" customHeight="1" x14ac:dyDescent="0.25">
      <c r="A138" s="25" t="s">
        <v>188</v>
      </c>
      <c r="B138" s="41" t="s">
        <v>261</v>
      </c>
      <c r="C138" s="101" t="s">
        <v>190</v>
      </c>
      <c r="D138" s="134"/>
      <c r="E138" s="101" t="s">
        <v>191</v>
      </c>
      <c r="F138" s="136"/>
      <c r="G138" s="26" t="s">
        <v>192</v>
      </c>
      <c r="H138" s="26" t="s">
        <v>193</v>
      </c>
      <c r="I138" s="26" t="s">
        <v>192</v>
      </c>
      <c r="J138" s="27" t="s">
        <v>194</v>
      </c>
      <c r="K138" s="136"/>
      <c r="L138" s="45" t="s">
        <v>658</v>
      </c>
      <c r="M138" s="30" t="s">
        <v>659</v>
      </c>
      <c r="N138" s="112" t="s">
        <v>660</v>
      </c>
      <c r="O138" s="27" t="s">
        <v>209</v>
      </c>
      <c r="P138" s="27" t="s">
        <v>197</v>
      </c>
      <c r="Q138" s="27">
        <v>2019</v>
      </c>
      <c r="R138" s="54" t="s">
        <v>661</v>
      </c>
      <c r="S138" s="54" t="s">
        <v>661</v>
      </c>
      <c r="T138" s="54">
        <v>0.15</v>
      </c>
      <c r="U138" s="37">
        <v>0</v>
      </c>
      <c r="V138" s="37">
        <f t="shared" si="10"/>
        <v>1.6666666666666666E-2</v>
      </c>
      <c r="W138" s="93" t="s">
        <v>353</v>
      </c>
      <c r="X138" s="93" t="s">
        <v>350</v>
      </c>
      <c r="Y138" s="142"/>
      <c r="Z138" s="142"/>
      <c r="AA138" s="142"/>
      <c r="AB138" s="142"/>
      <c r="AC138" s="128"/>
    </row>
    <row r="139" spans="1:33" s="32" customFormat="1" ht="60.75" customHeight="1" x14ac:dyDescent="0.25">
      <c r="A139" s="25" t="s">
        <v>188</v>
      </c>
      <c r="B139" s="41" t="s">
        <v>261</v>
      </c>
      <c r="C139" s="101" t="s">
        <v>190</v>
      </c>
      <c r="D139" s="151"/>
      <c r="E139" s="101" t="s">
        <v>191</v>
      </c>
      <c r="F139" s="145"/>
      <c r="G139" s="26" t="s">
        <v>192</v>
      </c>
      <c r="H139" s="26" t="s">
        <v>193</v>
      </c>
      <c r="I139" s="26" t="s">
        <v>192</v>
      </c>
      <c r="J139" s="27" t="s">
        <v>194</v>
      </c>
      <c r="K139" s="145"/>
      <c r="L139" s="113" t="s">
        <v>662</v>
      </c>
      <c r="M139" s="30" t="s">
        <v>663</v>
      </c>
      <c r="N139" s="112" t="s">
        <v>664</v>
      </c>
      <c r="O139" s="27" t="s">
        <v>209</v>
      </c>
      <c r="P139" s="27" t="s">
        <v>197</v>
      </c>
      <c r="Q139" s="27">
        <v>2019</v>
      </c>
      <c r="R139" s="54">
        <v>1E-3</v>
      </c>
      <c r="S139" s="54">
        <v>1E-3</v>
      </c>
      <c r="T139" s="54">
        <v>0</v>
      </c>
      <c r="U139" s="37">
        <v>0</v>
      </c>
      <c r="V139" s="37">
        <f t="shared" si="10"/>
        <v>0</v>
      </c>
      <c r="W139" s="93" t="s">
        <v>353</v>
      </c>
      <c r="X139" s="93" t="s">
        <v>350</v>
      </c>
      <c r="Y139" s="152"/>
      <c r="Z139" s="152"/>
      <c r="AA139" s="152"/>
      <c r="AB139" s="152"/>
      <c r="AC139" s="128"/>
    </row>
    <row r="140" spans="1:33" s="32" customFormat="1" ht="67.5" customHeight="1" x14ac:dyDescent="0.25">
      <c r="A140" s="25" t="s">
        <v>188</v>
      </c>
      <c r="B140" s="41" t="s">
        <v>261</v>
      </c>
      <c r="C140" s="101" t="s">
        <v>190</v>
      </c>
      <c r="D140" s="33" t="s">
        <v>354</v>
      </c>
      <c r="E140" s="101" t="s">
        <v>191</v>
      </c>
      <c r="F140" s="100" t="s">
        <v>355</v>
      </c>
      <c r="G140" s="26" t="s">
        <v>192</v>
      </c>
      <c r="H140" s="26" t="s">
        <v>193</v>
      </c>
      <c r="I140" s="26" t="s">
        <v>192</v>
      </c>
      <c r="J140" s="27" t="s">
        <v>194</v>
      </c>
      <c r="K140" s="28" t="s">
        <v>312</v>
      </c>
      <c r="L140" s="45" t="s">
        <v>665</v>
      </c>
      <c r="M140" s="30" t="s">
        <v>356</v>
      </c>
      <c r="N140" s="58" t="s">
        <v>666</v>
      </c>
      <c r="O140" s="27" t="s">
        <v>209</v>
      </c>
      <c r="P140" s="27" t="s">
        <v>249</v>
      </c>
      <c r="Q140" s="27">
        <v>2019</v>
      </c>
      <c r="R140" s="27">
        <v>35</v>
      </c>
      <c r="S140" s="27">
        <v>35</v>
      </c>
      <c r="T140" s="27">
        <v>0</v>
      </c>
      <c r="U140" s="37">
        <v>0</v>
      </c>
      <c r="V140" s="37">
        <f t="shared" si="10"/>
        <v>0</v>
      </c>
      <c r="W140" s="101" t="s">
        <v>250</v>
      </c>
      <c r="X140" s="101" t="s">
        <v>357</v>
      </c>
      <c r="Y140" s="88">
        <v>1000000</v>
      </c>
      <c r="Z140" s="88">
        <v>1750000</v>
      </c>
      <c r="AA140" s="88">
        <v>0</v>
      </c>
      <c r="AB140" s="89">
        <f>+AA140/Y140</f>
        <v>0</v>
      </c>
      <c r="AC140" s="89">
        <f t="shared" ref="AC140:AC147" si="14">+AA140/Z140</f>
        <v>0</v>
      </c>
    </row>
    <row r="141" spans="1:33" s="32" customFormat="1" ht="67.5" customHeight="1" x14ac:dyDescent="0.25">
      <c r="A141" s="25" t="s">
        <v>188</v>
      </c>
      <c r="B141" s="41" t="s">
        <v>261</v>
      </c>
      <c r="C141" s="101" t="s">
        <v>190</v>
      </c>
      <c r="D141" s="33" t="s">
        <v>358</v>
      </c>
      <c r="E141" s="101" t="s">
        <v>191</v>
      </c>
      <c r="F141" s="100" t="s">
        <v>359</v>
      </c>
      <c r="G141" s="26" t="s">
        <v>192</v>
      </c>
      <c r="H141" s="26" t="s">
        <v>193</v>
      </c>
      <c r="I141" s="26" t="s">
        <v>192</v>
      </c>
      <c r="J141" s="27" t="s">
        <v>194</v>
      </c>
      <c r="K141" s="28" t="s">
        <v>312</v>
      </c>
      <c r="L141" s="45" t="s">
        <v>667</v>
      </c>
      <c r="M141" s="30" t="s">
        <v>159</v>
      </c>
      <c r="N141" s="58" t="s">
        <v>668</v>
      </c>
      <c r="O141" s="27" t="s">
        <v>209</v>
      </c>
      <c r="P141" s="27" t="s">
        <v>249</v>
      </c>
      <c r="Q141" s="27">
        <v>2019</v>
      </c>
      <c r="R141" s="27" t="s">
        <v>629</v>
      </c>
      <c r="S141" s="27" t="s">
        <v>629</v>
      </c>
      <c r="T141" s="27">
        <v>0</v>
      </c>
      <c r="U141" s="37">
        <v>0</v>
      </c>
      <c r="V141" s="37">
        <f t="shared" si="10"/>
        <v>0</v>
      </c>
      <c r="W141" s="101" t="s">
        <v>250</v>
      </c>
      <c r="X141" s="101" t="s">
        <v>357</v>
      </c>
      <c r="Y141" s="88">
        <v>800000</v>
      </c>
      <c r="Z141" s="88">
        <v>800000</v>
      </c>
      <c r="AA141" s="88">
        <v>0</v>
      </c>
      <c r="AB141" s="89">
        <f>+AA141/Y141</f>
        <v>0</v>
      </c>
      <c r="AC141" s="89">
        <f t="shared" si="14"/>
        <v>0</v>
      </c>
    </row>
    <row r="142" spans="1:33" s="32" customFormat="1" ht="67.5" customHeight="1" x14ac:dyDescent="0.25">
      <c r="A142" s="25" t="s">
        <v>188</v>
      </c>
      <c r="B142" s="41" t="s">
        <v>261</v>
      </c>
      <c r="C142" s="101" t="s">
        <v>190</v>
      </c>
      <c r="D142" s="33" t="s">
        <v>360</v>
      </c>
      <c r="E142" s="101" t="s">
        <v>191</v>
      </c>
      <c r="F142" s="100" t="s">
        <v>361</v>
      </c>
      <c r="G142" s="26" t="s">
        <v>192</v>
      </c>
      <c r="H142" s="26" t="s">
        <v>193</v>
      </c>
      <c r="I142" s="26" t="s">
        <v>192</v>
      </c>
      <c r="J142" s="27" t="s">
        <v>194</v>
      </c>
      <c r="K142" s="28">
        <v>11000601</v>
      </c>
      <c r="L142" s="45" t="s">
        <v>669</v>
      </c>
      <c r="M142" s="30" t="s">
        <v>362</v>
      </c>
      <c r="N142" s="58" t="s">
        <v>670</v>
      </c>
      <c r="O142" s="27" t="s">
        <v>209</v>
      </c>
      <c r="P142" s="27" t="s">
        <v>249</v>
      </c>
      <c r="Q142" s="27">
        <v>2019</v>
      </c>
      <c r="R142" s="27" t="s">
        <v>671</v>
      </c>
      <c r="S142" s="27" t="s">
        <v>671</v>
      </c>
      <c r="T142" s="27">
        <v>0</v>
      </c>
      <c r="U142" s="37">
        <v>0</v>
      </c>
      <c r="V142" s="37">
        <f t="shared" si="10"/>
        <v>0</v>
      </c>
      <c r="W142" s="101" t="s">
        <v>250</v>
      </c>
      <c r="X142" s="101" t="s">
        <v>357</v>
      </c>
      <c r="Y142" s="88">
        <v>400000</v>
      </c>
      <c r="Z142" s="88">
        <v>400000</v>
      </c>
      <c r="AA142" s="88">
        <v>0</v>
      </c>
      <c r="AB142" s="89">
        <f>+AA142/Y142</f>
        <v>0</v>
      </c>
      <c r="AC142" s="89">
        <f t="shared" si="14"/>
        <v>0</v>
      </c>
    </row>
    <row r="143" spans="1:33" s="32" customFormat="1" ht="67.5" customHeight="1" x14ac:dyDescent="0.25">
      <c r="A143" s="25" t="s">
        <v>188</v>
      </c>
      <c r="B143" s="41" t="s">
        <v>261</v>
      </c>
      <c r="C143" s="101" t="s">
        <v>190</v>
      </c>
      <c r="D143" s="33" t="s">
        <v>672</v>
      </c>
      <c r="E143" s="101" t="s">
        <v>191</v>
      </c>
      <c r="F143" s="135" t="s">
        <v>673</v>
      </c>
      <c r="G143" s="26" t="s">
        <v>192</v>
      </c>
      <c r="H143" s="26" t="s">
        <v>193</v>
      </c>
      <c r="I143" s="26" t="s">
        <v>192</v>
      </c>
      <c r="J143" s="27" t="s">
        <v>194</v>
      </c>
      <c r="K143" s="28">
        <v>11000701</v>
      </c>
      <c r="L143" s="45" t="s">
        <v>674</v>
      </c>
      <c r="M143" s="58" t="s">
        <v>675</v>
      </c>
      <c r="N143" s="58" t="s">
        <v>675</v>
      </c>
      <c r="O143" s="27" t="s">
        <v>209</v>
      </c>
      <c r="P143" s="27" t="s">
        <v>249</v>
      </c>
      <c r="Q143" s="27">
        <v>2019</v>
      </c>
      <c r="R143" s="27" t="s">
        <v>657</v>
      </c>
      <c r="S143" s="27" t="s">
        <v>657</v>
      </c>
      <c r="T143" s="27">
        <v>0</v>
      </c>
      <c r="U143" s="37">
        <v>0</v>
      </c>
      <c r="V143" s="37">
        <f t="shared" si="10"/>
        <v>0</v>
      </c>
      <c r="W143" s="101" t="s">
        <v>304</v>
      </c>
      <c r="X143" s="146" t="s">
        <v>676</v>
      </c>
      <c r="Y143" s="141">
        <v>1000000</v>
      </c>
      <c r="Z143" s="141">
        <v>2314500</v>
      </c>
      <c r="AA143" s="141"/>
      <c r="AB143" s="141">
        <f>+AA143/Y143</f>
        <v>0</v>
      </c>
      <c r="AC143" s="141">
        <f>+AA143/Z143</f>
        <v>0</v>
      </c>
    </row>
    <row r="144" spans="1:33" s="32" customFormat="1" ht="67.5" customHeight="1" x14ac:dyDescent="0.25">
      <c r="A144" s="25" t="s">
        <v>188</v>
      </c>
      <c r="B144" s="41" t="s">
        <v>261</v>
      </c>
      <c r="C144" s="101" t="s">
        <v>190</v>
      </c>
      <c r="D144" s="33" t="s">
        <v>672</v>
      </c>
      <c r="E144" s="101" t="s">
        <v>191</v>
      </c>
      <c r="F144" s="144"/>
      <c r="G144" s="26" t="s">
        <v>192</v>
      </c>
      <c r="H144" s="26" t="s">
        <v>193</v>
      </c>
      <c r="I144" s="26" t="s">
        <v>192</v>
      </c>
      <c r="J144" s="27" t="s">
        <v>194</v>
      </c>
      <c r="K144" s="28">
        <v>11000701</v>
      </c>
      <c r="L144" s="45" t="s">
        <v>677</v>
      </c>
      <c r="M144" s="58" t="s">
        <v>678</v>
      </c>
      <c r="N144" s="58" t="s">
        <v>678</v>
      </c>
      <c r="O144" s="27" t="s">
        <v>209</v>
      </c>
      <c r="P144" s="27" t="s">
        <v>249</v>
      </c>
      <c r="Q144" s="27">
        <v>2019</v>
      </c>
      <c r="R144" s="27" t="s">
        <v>635</v>
      </c>
      <c r="S144" s="27" t="s">
        <v>635</v>
      </c>
      <c r="T144" s="27">
        <v>0</v>
      </c>
      <c r="U144" s="37">
        <v>0</v>
      </c>
      <c r="V144" s="37">
        <f t="shared" si="10"/>
        <v>0</v>
      </c>
      <c r="W144" s="101" t="s">
        <v>304</v>
      </c>
      <c r="X144" s="147"/>
      <c r="Y144" s="149"/>
      <c r="Z144" s="149"/>
      <c r="AA144" s="149"/>
      <c r="AB144" s="149"/>
      <c r="AC144" s="149"/>
    </row>
    <row r="145" spans="1:33" s="32" customFormat="1" ht="67.5" customHeight="1" x14ac:dyDescent="0.25">
      <c r="A145" s="25" t="s">
        <v>188</v>
      </c>
      <c r="B145" s="41" t="s">
        <v>261</v>
      </c>
      <c r="C145" s="101" t="s">
        <v>190</v>
      </c>
      <c r="D145" s="33" t="s">
        <v>672</v>
      </c>
      <c r="E145" s="101" t="s">
        <v>191</v>
      </c>
      <c r="F145" s="145"/>
      <c r="G145" s="26" t="s">
        <v>192</v>
      </c>
      <c r="H145" s="26" t="s">
        <v>193</v>
      </c>
      <c r="I145" s="26" t="s">
        <v>192</v>
      </c>
      <c r="J145" s="27" t="s">
        <v>194</v>
      </c>
      <c r="K145" s="28">
        <v>11000701</v>
      </c>
      <c r="L145" s="45" t="s">
        <v>158</v>
      </c>
      <c r="M145" s="58" t="s">
        <v>679</v>
      </c>
      <c r="N145" s="58" t="s">
        <v>679</v>
      </c>
      <c r="O145" s="27" t="s">
        <v>209</v>
      </c>
      <c r="P145" s="27" t="s">
        <v>249</v>
      </c>
      <c r="Q145" s="27">
        <v>2019</v>
      </c>
      <c r="R145" s="27" t="s">
        <v>680</v>
      </c>
      <c r="S145" s="27" t="s">
        <v>680</v>
      </c>
      <c r="T145" s="27">
        <v>0</v>
      </c>
      <c r="U145" s="37">
        <v>0</v>
      </c>
      <c r="V145" s="37">
        <f t="shared" si="10"/>
        <v>0</v>
      </c>
      <c r="W145" s="101" t="s">
        <v>304</v>
      </c>
      <c r="X145" s="148"/>
      <c r="Y145" s="150"/>
      <c r="Z145" s="150"/>
      <c r="AA145" s="150"/>
      <c r="AB145" s="150"/>
      <c r="AC145" s="150"/>
    </row>
    <row r="146" spans="1:33" s="32" customFormat="1" ht="45" customHeight="1" x14ac:dyDescent="0.25">
      <c r="A146" s="25" t="s">
        <v>188</v>
      </c>
      <c r="B146" s="41" t="s">
        <v>261</v>
      </c>
      <c r="C146" s="101" t="s">
        <v>190</v>
      </c>
      <c r="D146" s="33" t="s">
        <v>363</v>
      </c>
      <c r="E146" s="101" t="s">
        <v>191</v>
      </c>
      <c r="F146" s="100" t="s">
        <v>364</v>
      </c>
      <c r="G146" s="26" t="s">
        <v>192</v>
      </c>
      <c r="H146" s="26" t="s">
        <v>193</v>
      </c>
      <c r="I146" s="26" t="s">
        <v>192</v>
      </c>
      <c r="J146" s="27" t="s">
        <v>194</v>
      </c>
      <c r="K146" s="28" t="s">
        <v>329</v>
      </c>
      <c r="L146" s="30" t="s">
        <v>681</v>
      </c>
      <c r="M146" s="58" t="s">
        <v>682</v>
      </c>
      <c r="N146" s="58" t="s">
        <v>682</v>
      </c>
      <c r="O146" s="27" t="s">
        <v>209</v>
      </c>
      <c r="P146" s="27" t="s">
        <v>249</v>
      </c>
      <c r="Q146" s="27">
        <v>2019</v>
      </c>
      <c r="R146" s="27">
        <v>250</v>
      </c>
      <c r="S146" s="27">
        <v>250</v>
      </c>
      <c r="T146" s="27">
        <v>0</v>
      </c>
      <c r="U146" s="37">
        <v>0</v>
      </c>
      <c r="V146" s="37">
        <f t="shared" si="10"/>
        <v>0</v>
      </c>
      <c r="W146" s="101" t="s">
        <v>365</v>
      </c>
      <c r="X146" s="101" t="s">
        <v>366</v>
      </c>
      <c r="Y146" s="61">
        <v>300000</v>
      </c>
      <c r="Z146" s="61">
        <v>300000</v>
      </c>
      <c r="AA146" s="61">
        <v>0</v>
      </c>
      <c r="AB146" s="62">
        <f>+AA146/Y146</f>
        <v>0</v>
      </c>
      <c r="AC146" s="62">
        <f t="shared" si="14"/>
        <v>0</v>
      </c>
      <c r="AG146" s="56"/>
    </row>
    <row r="147" spans="1:33" s="32" customFormat="1" ht="45" customHeight="1" x14ac:dyDescent="0.25">
      <c r="A147" s="25" t="s">
        <v>188</v>
      </c>
      <c r="B147" s="41" t="s">
        <v>261</v>
      </c>
      <c r="C147" s="101" t="s">
        <v>190</v>
      </c>
      <c r="D147" s="33" t="s">
        <v>367</v>
      </c>
      <c r="E147" s="101" t="s">
        <v>191</v>
      </c>
      <c r="F147" s="100" t="s">
        <v>368</v>
      </c>
      <c r="G147" s="26" t="s">
        <v>192</v>
      </c>
      <c r="H147" s="26" t="s">
        <v>193</v>
      </c>
      <c r="I147" s="26" t="s">
        <v>192</v>
      </c>
      <c r="J147" s="27" t="s">
        <v>194</v>
      </c>
      <c r="K147" s="28" t="s">
        <v>329</v>
      </c>
      <c r="L147" s="45" t="s">
        <v>683</v>
      </c>
      <c r="M147" s="30" t="s">
        <v>160</v>
      </c>
      <c r="N147" s="58" t="s">
        <v>160</v>
      </c>
      <c r="O147" s="27" t="s">
        <v>209</v>
      </c>
      <c r="P147" s="27" t="s">
        <v>249</v>
      </c>
      <c r="Q147" s="27">
        <v>2019</v>
      </c>
      <c r="R147" s="27">
        <v>2</v>
      </c>
      <c r="S147" s="27">
        <v>2</v>
      </c>
      <c r="T147" s="27">
        <v>0</v>
      </c>
      <c r="U147" s="37">
        <v>0</v>
      </c>
      <c r="V147" s="37">
        <f t="shared" si="10"/>
        <v>0</v>
      </c>
      <c r="W147" s="101" t="s">
        <v>369</v>
      </c>
      <c r="X147" s="101" t="s">
        <v>370</v>
      </c>
      <c r="Y147" s="63">
        <v>500000</v>
      </c>
      <c r="Z147" s="63">
        <v>500000</v>
      </c>
      <c r="AA147" s="63">
        <v>0</v>
      </c>
      <c r="AB147" s="62">
        <f>+AA147/Y147</f>
        <v>0</v>
      </c>
      <c r="AC147" s="62">
        <f t="shared" si="14"/>
        <v>0</v>
      </c>
      <c r="AG147" s="56"/>
    </row>
    <row r="148" spans="1:33" s="32" customFormat="1" ht="133.5" customHeight="1" x14ac:dyDescent="0.25">
      <c r="A148" s="25" t="s">
        <v>188</v>
      </c>
      <c r="B148" s="41" t="s">
        <v>261</v>
      </c>
      <c r="C148" s="101" t="s">
        <v>190</v>
      </c>
      <c r="D148" s="33" t="s">
        <v>371</v>
      </c>
      <c r="E148" s="101" t="s">
        <v>191</v>
      </c>
      <c r="F148" s="100" t="s">
        <v>372</v>
      </c>
      <c r="G148" s="26" t="s">
        <v>192</v>
      </c>
      <c r="H148" s="26" t="s">
        <v>193</v>
      </c>
      <c r="I148" s="26" t="s">
        <v>192</v>
      </c>
      <c r="J148" s="27" t="s">
        <v>194</v>
      </c>
      <c r="K148" s="28" t="s">
        <v>329</v>
      </c>
      <c r="L148" s="45" t="s">
        <v>684</v>
      </c>
      <c r="M148" s="30" t="s">
        <v>149</v>
      </c>
      <c r="N148" s="58" t="s">
        <v>149</v>
      </c>
      <c r="O148" s="27" t="s">
        <v>209</v>
      </c>
      <c r="P148" s="27" t="s">
        <v>249</v>
      </c>
      <c r="Q148" s="27">
        <v>2019</v>
      </c>
      <c r="R148" s="27">
        <v>1</v>
      </c>
      <c r="S148" s="27">
        <v>1</v>
      </c>
      <c r="T148" s="27">
        <v>7.0000000000000007E-2</v>
      </c>
      <c r="U148" s="37">
        <f t="shared" ref="U148:V159" si="15">+T148/R148</f>
        <v>7.0000000000000007E-2</v>
      </c>
      <c r="V148" s="37">
        <f t="shared" si="15"/>
        <v>7.0000000000000007E-2</v>
      </c>
      <c r="W148" s="93" t="s">
        <v>353</v>
      </c>
      <c r="X148" s="101" t="s">
        <v>223</v>
      </c>
      <c r="Y148" s="88">
        <v>0</v>
      </c>
      <c r="Z148" s="88">
        <v>864771.15</v>
      </c>
      <c r="AA148" s="88">
        <v>0</v>
      </c>
      <c r="AB148" s="114"/>
      <c r="AC148" s="115">
        <f>+AA148/Z148</f>
        <v>0</v>
      </c>
    </row>
    <row r="149" spans="1:33" s="32" customFormat="1" ht="150" x14ac:dyDescent="0.25">
      <c r="A149" s="25" t="s">
        <v>188</v>
      </c>
      <c r="B149" s="41" t="s">
        <v>261</v>
      </c>
      <c r="C149" s="101" t="s">
        <v>190</v>
      </c>
      <c r="D149" s="133" t="s">
        <v>373</v>
      </c>
      <c r="E149" s="101" t="s">
        <v>191</v>
      </c>
      <c r="F149" s="135" t="s">
        <v>374</v>
      </c>
      <c r="G149" s="26" t="s">
        <v>192</v>
      </c>
      <c r="H149" s="26" t="s">
        <v>193</v>
      </c>
      <c r="I149" s="26" t="s">
        <v>192</v>
      </c>
      <c r="J149" s="27" t="s">
        <v>194</v>
      </c>
      <c r="K149" s="137" t="s">
        <v>338</v>
      </c>
      <c r="L149" s="45" t="s">
        <v>685</v>
      </c>
      <c r="M149" s="30" t="s">
        <v>153</v>
      </c>
      <c r="N149" s="58" t="s">
        <v>153</v>
      </c>
      <c r="O149" s="27" t="s">
        <v>209</v>
      </c>
      <c r="P149" s="27" t="s">
        <v>340</v>
      </c>
      <c r="Q149" s="27">
        <v>2019</v>
      </c>
      <c r="R149" s="54" t="s">
        <v>375</v>
      </c>
      <c r="S149" s="54" t="s">
        <v>375</v>
      </c>
      <c r="T149" s="64">
        <v>8963</v>
      </c>
      <c r="U149" s="37">
        <f t="shared" si="15"/>
        <v>7.469166666666667E-2</v>
      </c>
      <c r="V149" s="37">
        <f t="shared" ref="V149:V150" si="16">+T149/S149</f>
        <v>7.469166666666667E-2</v>
      </c>
      <c r="W149" s="139" t="s">
        <v>376</v>
      </c>
      <c r="X149" s="139" t="s">
        <v>255</v>
      </c>
      <c r="Y149" s="141">
        <v>1300000</v>
      </c>
      <c r="Z149" s="141">
        <v>1300000</v>
      </c>
      <c r="AA149" s="141">
        <v>0</v>
      </c>
      <c r="AB149" s="128">
        <f>+AA149/Y149</f>
        <v>0</v>
      </c>
      <c r="AC149" s="128">
        <f t="shared" ref="AC149" si="17">+AA149/Z149</f>
        <v>0</v>
      </c>
    </row>
    <row r="150" spans="1:33" s="32" customFormat="1" ht="60.75" customHeight="1" x14ac:dyDescent="0.25">
      <c r="A150" s="25" t="s">
        <v>188</v>
      </c>
      <c r="B150" s="41" t="s">
        <v>261</v>
      </c>
      <c r="C150" s="101" t="s">
        <v>190</v>
      </c>
      <c r="D150" s="151"/>
      <c r="E150" s="101" t="s">
        <v>191</v>
      </c>
      <c r="F150" s="145"/>
      <c r="G150" s="26" t="s">
        <v>192</v>
      </c>
      <c r="H150" s="26" t="s">
        <v>193</v>
      </c>
      <c r="I150" s="26" t="s">
        <v>192</v>
      </c>
      <c r="J150" s="27" t="s">
        <v>194</v>
      </c>
      <c r="K150" s="152" t="s">
        <v>338</v>
      </c>
      <c r="L150" s="113" t="s">
        <v>150</v>
      </c>
      <c r="M150" s="30" t="s">
        <v>87</v>
      </c>
      <c r="N150" s="58" t="s">
        <v>87</v>
      </c>
      <c r="O150" s="27" t="s">
        <v>209</v>
      </c>
      <c r="P150" s="27" t="s">
        <v>340</v>
      </c>
      <c r="Q150" s="27">
        <v>2019</v>
      </c>
      <c r="R150" s="54" t="s">
        <v>686</v>
      </c>
      <c r="S150" s="54" t="s">
        <v>686</v>
      </c>
      <c r="T150" s="54">
        <v>1</v>
      </c>
      <c r="U150" s="37">
        <f t="shared" si="15"/>
        <v>0.25</v>
      </c>
      <c r="V150" s="37">
        <f t="shared" si="16"/>
        <v>0.25</v>
      </c>
      <c r="W150" s="145"/>
      <c r="X150" s="145"/>
      <c r="Y150" s="143"/>
      <c r="Z150" s="143"/>
      <c r="AA150" s="143"/>
      <c r="AB150" s="128"/>
      <c r="AC150" s="128"/>
    </row>
    <row r="151" spans="1:33" s="32" customFormat="1" ht="135" x14ac:dyDescent="0.25">
      <c r="A151" s="25" t="s">
        <v>188</v>
      </c>
      <c r="B151" s="41" t="s">
        <v>261</v>
      </c>
      <c r="C151" s="101" t="s">
        <v>190</v>
      </c>
      <c r="D151" s="133" t="s">
        <v>377</v>
      </c>
      <c r="E151" s="101" t="s">
        <v>191</v>
      </c>
      <c r="F151" s="135" t="s">
        <v>378</v>
      </c>
      <c r="G151" s="26" t="s">
        <v>192</v>
      </c>
      <c r="H151" s="26" t="s">
        <v>193</v>
      </c>
      <c r="I151" s="26" t="s">
        <v>192</v>
      </c>
      <c r="J151" s="27" t="s">
        <v>194</v>
      </c>
      <c r="K151" s="137" t="s">
        <v>338</v>
      </c>
      <c r="L151" s="45" t="s">
        <v>687</v>
      </c>
      <c r="M151" s="30" t="s">
        <v>151</v>
      </c>
      <c r="N151" s="58" t="s">
        <v>153</v>
      </c>
      <c r="O151" s="27" t="s">
        <v>209</v>
      </c>
      <c r="P151" s="27" t="s">
        <v>340</v>
      </c>
      <c r="Q151" s="27">
        <v>2019</v>
      </c>
      <c r="R151" s="54" t="s">
        <v>379</v>
      </c>
      <c r="S151" s="54" t="s">
        <v>379</v>
      </c>
      <c r="T151" s="54">
        <v>4803</v>
      </c>
      <c r="U151" s="37">
        <f t="shared" si="15"/>
        <v>5.0557894736842107E-2</v>
      </c>
      <c r="V151" s="37">
        <f t="shared" si="10"/>
        <v>5.0557894736842107E-2</v>
      </c>
      <c r="W151" s="139" t="s">
        <v>376</v>
      </c>
      <c r="X151" s="139" t="s">
        <v>255</v>
      </c>
      <c r="Y151" s="141">
        <v>1300000</v>
      </c>
      <c r="Z151" s="141">
        <v>1300000</v>
      </c>
      <c r="AA151" s="141">
        <v>0</v>
      </c>
      <c r="AB151" s="128">
        <f>+AA151/Y151</f>
        <v>0</v>
      </c>
      <c r="AC151" s="128">
        <f>+AA151/Z151</f>
        <v>0</v>
      </c>
    </row>
    <row r="152" spans="1:33" s="32" customFormat="1" ht="66" customHeight="1" x14ac:dyDescent="0.25">
      <c r="A152" s="25" t="s">
        <v>188</v>
      </c>
      <c r="B152" s="41" t="s">
        <v>261</v>
      </c>
      <c r="C152" s="101" t="s">
        <v>190</v>
      </c>
      <c r="D152" s="134"/>
      <c r="E152" s="101" t="s">
        <v>191</v>
      </c>
      <c r="F152" s="136"/>
      <c r="G152" s="26" t="s">
        <v>192</v>
      </c>
      <c r="H152" s="26" t="s">
        <v>193</v>
      </c>
      <c r="I152" s="26" t="s">
        <v>192</v>
      </c>
      <c r="J152" s="27" t="s">
        <v>194</v>
      </c>
      <c r="K152" s="138"/>
      <c r="L152" s="45" t="s">
        <v>152</v>
      </c>
      <c r="M152" s="30" t="s">
        <v>87</v>
      </c>
      <c r="N152" s="58" t="s">
        <v>87</v>
      </c>
      <c r="O152" s="27" t="s">
        <v>209</v>
      </c>
      <c r="P152" s="27" t="s">
        <v>340</v>
      </c>
      <c r="Q152" s="27">
        <v>2019</v>
      </c>
      <c r="R152" s="54" t="s">
        <v>686</v>
      </c>
      <c r="S152" s="54" t="s">
        <v>686</v>
      </c>
      <c r="T152" s="54">
        <v>1</v>
      </c>
      <c r="U152" s="37">
        <f t="shared" si="15"/>
        <v>0.25</v>
      </c>
      <c r="V152" s="37">
        <f t="shared" si="10"/>
        <v>0.25</v>
      </c>
      <c r="W152" s="140"/>
      <c r="X152" s="140"/>
      <c r="Y152" s="143"/>
      <c r="Z152" s="143"/>
      <c r="AA152" s="143"/>
      <c r="AB152" s="128"/>
      <c r="AC152" s="128"/>
    </row>
    <row r="153" spans="1:33" s="32" customFormat="1" ht="78.75" customHeight="1" x14ac:dyDescent="0.25">
      <c r="A153" s="25" t="s">
        <v>188</v>
      </c>
      <c r="B153" s="41" t="s">
        <v>261</v>
      </c>
      <c r="C153" s="101" t="s">
        <v>190</v>
      </c>
      <c r="D153" s="33" t="s">
        <v>380</v>
      </c>
      <c r="E153" s="101" t="s">
        <v>191</v>
      </c>
      <c r="F153" s="100" t="s">
        <v>381</v>
      </c>
      <c r="G153" s="26" t="s">
        <v>192</v>
      </c>
      <c r="H153" s="26" t="s">
        <v>193</v>
      </c>
      <c r="I153" s="26" t="s">
        <v>192</v>
      </c>
      <c r="J153" s="27" t="s">
        <v>194</v>
      </c>
      <c r="K153" s="28" t="s">
        <v>338</v>
      </c>
      <c r="L153" s="113" t="s">
        <v>688</v>
      </c>
      <c r="M153" s="30" t="s">
        <v>87</v>
      </c>
      <c r="N153" s="58" t="s">
        <v>87</v>
      </c>
      <c r="O153" s="27" t="s">
        <v>209</v>
      </c>
      <c r="P153" s="27" t="s">
        <v>340</v>
      </c>
      <c r="Q153" s="27">
        <v>2019</v>
      </c>
      <c r="R153" s="54">
        <v>4</v>
      </c>
      <c r="S153" s="54">
        <v>4</v>
      </c>
      <c r="T153" s="54">
        <v>1</v>
      </c>
      <c r="U153" s="37">
        <f t="shared" si="15"/>
        <v>0.25</v>
      </c>
      <c r="V153" s="37">
        <f t="shared" si="10"/>
        <v>0.25</v>
      </c>
      <c r="W153" s="101" t="s">
        <v>382</v>
      </c>
      <c r="X153" s="101" t="s">
        <v>383</v>
      </c>
      <c r="Y153" s="61">
        <v>1300000</v>
      </c>
      <c r="Z153" s="61">
        <v>1300000</v>
      </c>
      <c r="AA153" s="61">
        <v>0</v>
      </c>
      <c r="AB153" s="62">
        <f>+AA153/Y153</f>
        <v>0</v>
      </c>
      <c r="AC153" s="62">
        <f>+AA153/Z153</f>
        <v>0</v>
      </c>
    </row>
    <row r="154" spans="1:33" s="32" customFormat="1" ht="45" customHeight="1" x14ac:dyDescent="0.25">
      <c r="A154" s="25" t="s">
        <v>188</v>
      </c>
      <c r="B154" s="41" t="s">
        <v>261</v>
      </c>
      <c r="C154" s="101" t="s">
        <v>190</v>
      </c>
      <c r="D154" s="133" t="s">
        <v>384</v>
      </c>
      <c r="E154" s="101" t="s">
        <v>191</v>
      </c>
      <c r="F154" s="135" t="s">
        <v>385</v>
      </c>
      <c r="G154" s="26" t="s">
        <v>192</v>
      </c>
      <c r="H154" s="26" t="s">
        <v>193</v>
      </c>
      <c r="I154" s="26" t="s">
        <v>192</v>
      </c>
      <c r="J154" s="27" t="s">
        <v>194</v>
      </c>
      <c r="K154" s="137" t="s">
        <v>338</v>
      </c>
      <c r="L154" s="45" t="s">
        <v>689</v>
      </c>
      <c r="M154" s="30" t="s">
        <v>153</v>
      </c>
      <c r="N154" s="58" t="s">
        <v>690</v>
      </c>
      <c r="O154" s="27" t="s">
        <v>209</v>
      </c>
      <c r="P154" s="27" t="s">
        <v>340</v>
      </c>
      <c r="Q154" s="27">
        <v>2019</v>
      </c>
      <c r="R154" s="49" t="s">
        <v>375</v>
      </c>
      <c r="S154" s="49" t="s">
        <v>375</v>
      </c>
      <c r="T154" s="49">
        <v>5860</v>
      </c>
      <c r="U154" s="37">
        <f t="shared" si="15"/>
        <v>4.8833333333333333E-2</v>
      </c>
      <c r="V154" s="37">
        <f t="shared" si="10"/>
        <v>4.8833333333333333E-2</v>
      </c>
      <c r="W154" s="139" t="s">
        <v>376</v>
      </c>
      <c r="X154" s="139" t="s">
        <v>255</v>
      </c>
      <c r="Y154" s="141">
        <v>1300000</v>
      </c>
      <c r="Z154" s="141">
        <v>1300000</v>
      </c>
      <c r="AA154" s="141">
        <v>0</v>
      </c>
      <c r="AB154" s="128">
        <f>+AA154/Y154</f>
        <v>0</v>
      </c>
      <c r="AC154" s="128">
        <f>+AA154/Z154</f>
        <v>0</v>
      </c>
    </row>
    <row r="155" spans="1:33" s="32" customFormat="1" ht="45" customHeight="1" x14ac:dyDescent="0.25">
      <c r="A155" s="25" t="s">
        <v>188</v>
      </c>
      <c r="B155" s="41" t="s">
        <v>261</v>
      </c>
      <c r="C155" s="101" t="s">
        <v>190</v>
      </c>
      <c r="D155" s="134"/>
      <c r="E155" s="101" t="s">
        <v>191</v>
      </c>
      <c r="F155" s="136"/>
      <c r="G155" s="26" t="s">
        <v>192</v>
      </c>
      <c r="H155" s="26" t="s">
        <v>193</v>
      </c>
      <c r="I155" s="26" t="s">
        <v>192</v>
      </c>
      <c r="J155" s="27" t="s">
        <v>194</v>
      </c>
      <c r="K155" s="138"/>
      <c r="L155" s="45" t="s">
        <v>691</v>
      </c>
      <c r="M155" s="30" t="s">
        <v>87</v>
      </c>
      <c r="N155" s="58" t="s">
        <v>87</v>
      </c>
      <c r="O155" s="27" t="s">
        <v>209</v>
      </c>
      <c r="P155" s="27" t="s">
        <v>340</v>
      </c>
      <c r="Q155" s="27">
        <v>2019</v>
      </c>
      <c r="R155" s="49" t="s">
        <v>686</v>
      </c>
      <c r="S155" s="49" t="s">
        <v>686</v>
      </c>
      <c r="T155" s="49">
        <v>1</v>
      </c>
      <c r="U155" s="37">
        <f t="shared" si="15"/>
        <v>0.25</v>
      </c>
      <c r="V155" s="37">
        <f t="shared" si="10"/>
        <v>0.25</v>
      </c>
      <c r="W155" s="140"/>
      <c r="X155" s="140"/>
      <c r="Y155" s="142"/>
      <c r="Z155" s="142"/>
      <c r="AA155" s="142"/>
      <c r="AB155" s="128"/>
      <c r="AC155" s="128"/>
    </row>
    <row r="156" spans="1:33" s="32" customFormat="1" ht="135" x14ac:dyDescent="0.25">
      <c r="A156" s="25" t="s">
        <v>188</v>
      </c>
      <c r="B156" s="41" t="s">
        <v>261</v>
      </c>
      <c r="C156" s="101" t="s">
        <v>190</v>
      </c>
      <c r="D156" s="133" t="s">
        <v>386</v>
      </c>
      <c r="E156" s="101" t="s">
        <v>191</v>
      </c>
      <c r="F156" s="135" t="s">
        <v>387</v>
      </c>
      <c r="G156" s="26" t="s">
        <v>192</v>
      </c>
      <c r="H156" s="26" t="s">
        <v>193</v>
      </c>
      <c r="I156" s="26" t="s">
        <v>192</v>
      </c>
      <c r="J156" s="27" t="s">
        <v>194</v>
      </c>
      <c r="K156" s="137" t="s">
        <v>338</v>
      </c>
      <c r="L156" s="45" t="s">
        <v>692</v>
      </c>
      <c r="M156" s="30" t="s">
        <v>153</v>
      </c>
      <c r="N156" s="58" t="s">
        <v>690</v>
      </c>
      <c r="O156" s="27" t="s">
        <v>209</v>
      </c>
      <c r="P156" s="27" t="s">
        <v>340</v>
      </c>
      <c r="Q156" s="27">
        <v>2019</v>
      </c>
      <c r="R156" s="54" t="s">
        <v>375</v>
      </c>
      <c r="S156" s="54" t="s">
        <v>375</v>
      </c>
      <c r="T156" s="54">
        <v>6191</v>
      </c>
      <c r="U156" s="37">
        <f t="shared" si="15"/>
        <v>5.1591666666666668E-2</v>
      </c>
      <c r="V156" s="37">
        <f t="shared" si="10"/>
        <v>5.1591666666666668E-2</v>
      </c>
      <c r="W156" s="139" t="s">
        <v>376</v>
      </c>
      <c r="X156" s="139" t="s">
        <v>255</v>
      </c>
      <c r="Y156" s="141">
        <v>1300000</v>
      </c>
      <c r="Z156" s="141">
        <v>1300000</v>
      </c>
      <c r="AA156" s="141">
        <v>0</v>
      </c>
      <c r="AB156" s="128">
        <f>+AA156/Y156</f>
        <v>0</v>
      </c>
      <c r="AC156" s="128">
        <f>+AA156/Z156</f>
        <v>0</v>
      </c>
    </row>
    <row r="157" spans="1:33" s="32" customFormat="1" ht="105" x14ac:dyDescent="0.25">
      <c r="A157" s="25" t="s">
        <v>188</v>
      </c>
      <c r="B157" s="41" t="s">
        <v>261</v>
      </c>
      <c r="C157" s="101" t="s">
        <v>190</v>
      </c>
      <c r="D157" s="134"/>
      <c r="E157" s="101" t="s">
        <v>191</v>
      </c>
      <c r="F157" s="136"/>
      <c r="G157" s="26" t="s">
        <v>192</v>
      </c>
      <c r="H157" s="26" t="s">
        <v>193</v>
      </c>
      <c r="I157" s="26" t="s">
        <v>192</v>
      </c>
      <c r="J157" s="27" t="s">
        <v>194</v>
      </c>
      <c r="K157" s="138"/>
      <c r="L157" s="45" t="s">
        <v>693</v>
      </c>
      <c r="M157" s="30" t="s">
        <v>154</v>
      </c>
      <c r="N157" s="58" t="s">
        <v>87</v>
      </c>
      <c r="O157" s="27" t="s">
        <v>209</v>
      </c>
      <c r="P157" s="27" t="s">
        <v>340</v>
      </c>
      <c r="Q157" s="27">
        <v>2019</v>
      </c>
      <c r="R157" s="54" t="s">
        <v>686</v>
      </c>
      <c r="S157" s="54" t="s">
        <v>686</v>
      </c>
      <c r="T157" s="54">
        <v>1</v>
      </c>
      <c r="U157" s="37">
        <f t="shared" si="15"/>
        <v>0.25</v>
      </c>
      <c r="V157" s="37">
        <f t="shared" si="10"/>
        <v>0.25</v>
      </c>
      <c r="W157" s="140"/>
      <c r="X157" s="140"/>
      <c r="Y157" s="142"/>
      <c r="Z157" s="142"/>
      <c r="AA157" s="142"/>
      <c r="AB157" s="128"/>
      <c r="AC157" s="128"/>
    </row>
    <row r="158" spans="1:33" s="32" customFormat="1" ht="105" x14ac:dyDescent="0.25">
      <c r="A158" s="25" t="s">
        <v>188</v>
      </c>
      <c r="B158" s="41" t="s">
        <v>261</v>
      </c>
      <c r="C158" s="101" t="s">
        <v>190</v>
      </c>
      <c r="D158" s="165" t="s">
        <v>380</v>
      </c>
      <c r="E158" s="101" t="s">
        <v>191</v>
      </c>
      <c r="F158" s="166" t="s">
        <v>388</v>
      </c>
      <c r="G158" s="26" t="s">
        <v>192</v>
      </c>
      <c r="H158" s="26" t="s">
        <v>193</v>
      </c>
      <c r="I158" s="26" t="s">
        <v>192</v>
      </c>
      <c r="J158" s="27" t="s">
        <v>194</v>
      </c>
      <c r="K158" s="167" t="s">
        <v>338</v>
      </c>
      <c r="L158" s="45" t="s">
        <v>694</v>
      </c>
      <c r="M158" s="30" t="s">
        <v>87</v>
      </c>
      <c r="N158" s="58" t="s">
        <v>87</v>
      </c>
      <c r="O158" s="27" t="s">
        <v>209</v>
      </c>
      <c r="P158" s="27" t="s">
        <v>340</v>
      </c>
      <c r="Q158" s="27">
        <v>2019</v>
      </c>
      <c r="R158" s="54" t="s">
        <v>686</v>
      </c>
      <c r="S158" s="54" t="s">
        <v>686</v>
      </c>
      <c r="T158" s="54">
        <v>1</v>
      </c>
      <c r="U158" s="37">
        <f t="shared" si="15"/>
        <v>0.25</v>
      </c>
      <c r="V158" s="37">
        <f t="shared" si="10"/>
        <v>0.25</v>
      </c>
      <c r="W158" s="168" t="s">
        <v>382</v>
      </c>
      <c r="X158" s="168" t="s">
        <v>383</v>
      </c>
      <c r="Y158" s="153">
        <v>1300000</v>
      </c>
      <c r="Z158" s="153">
        <v>1300000</v>
      </c>
      <c r="AA158" s="153">
        <v>0</v>
      </c>
      <c r="AB158" s="128">
        <f>+AA158/Y158</f>
        <v>0</v>
      </c>
      <c r="AC158" s="128">
        <f>+AA158/Z158</f>
        <v>0</v>
      </c>
    </row>
    <row r="159" spans="1:33" s="32" customFormat="1" ht="135" x14ac:dyDescent="0.25">
      <c r="A159" s="65" t="s">
        <v>188</v>
      </c>
      <c r="B159" s="26" t="s">
        <v>261</v>
      </c>
      <c r="C159" s="101" t="s">
        <v>190</v>
      </c>
      <c r="D159" s="165"/>
      <c r="E159" s="101" t="s">
        <v>191</v>
      </c>
      <c r="F159" s="166"/>
      <c r="G159" s="26" t="s">
        <v>192</v>
      </c>
      <c r="H159" s="26" t="s">
        <v>193</v>
      </c>
      <c r="I159" s="26" t="s">
        <v>192</v>
      </c>
      <c r="J159" s="27" t="s">
        <v>194</v>
      </c>
      <c r="K159" s="167"/>
      <c r="L159" s="45" t="s">
        <v>695</v>
      </c>
      <c r="M159" s="30" t="s">
        <v>151</v>
      </c>
      <c r="N159" s="58" t="s">
        <v>696</v>
      </c>
      <c r="O159" s="27" t="s">
        <v>209</v>
      </c>
      <c r="P159" s="27" t="s">
        <v>340</v>
      </c>
      <c r="Q159" s="27">
        <v>2019</v>
      </c>
      <c r="R159" s="54" t="s">
        <v>379</v>
      </c>
      <c r="S159" s="54" t="s">
        <v>379</v>
      </c>
      <c r="T159" s="54">
        <v>3772</v>
      </c>
      <c r="U159" s="37">
        <f t="shared" si="15"/>
        <v>3.9705263157894737E-2</v>
      </c>
      <c r="V159" s="37">
        <f t="shared" si="10"/>
        <v>3.9705263157894737E-2</v>
      </c>
      <c r="W159" s="168"/>
      <c r="X159" s="168"/>
      <c r="Y159" s="153"/>
      <c r="Z159" s="153"/>
      <c r="AA159" s="153"/>
      <c r="AB159" s="128"/>
      <c r="AC159" s="128"/>
    </row>
    <row r="160" spans="1:33" s="32" customFormat="1" ht="11.25" customHeight="1" x14ac:dyDescent="0.25">
      <c r="A160" s="69" t="s">
        <v>389</v>
      </c>
      <c r="B160" s="84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17"/>
      <c r="N160" s="17"/>
      <c r="O160" s="66"/>
      <c r="P160" s="66"/>
      <c r="Q160" s="66"/>
      <c r="R160" s="67"/>
      <c r="S160" s="67"/>
      <c r="T160" s="67"/>
      <c r="U160" s="66"/>
      <c r="V160" s="66"/>
      <c r="W160" s="66"/>
      <c r="X160" s="66"/>
      <c r="Y160" s="75"/>
      <c r="Z160" s="75"/>
      <c r="AA160" s="75"/>
      <c r="AB160" s="66"/>
      <c r="AC160" s="66"/>
    </row>
    <row r="161" spans="1:27" s="73" customFormat="1" ht="11.25" customHeight="1" x14ac:dyDescent="0.25">
      <c r="A161" s="69"/>
      <c r="B161" s="70"/>
      <c r="C161" s="71"/>
      <c r="D161" s="71"/>
      <c r="E161" s="71"/>
      <c r="F161" s="71"/>
      <c r="G161" s="71"/>
      <c r="H161" s="71"/>
      <c r="I161" s="71"/>
      <c r="J161" s="71"/>
      <c r="K161" s="72"/>
      <c r="R161" s="74"/>
      <c r="S161" s="74"/>
      <c r="T161" s="74"/>
      <c r="Y161" s="85"/>
      <c r="Z161" s="85"/>
      <c r="AA161" s="85"/>
    </row>
    <row r="162" spans="1:27" s="32" customFormat="1" x14ac:dyDescent="0.25">
      <c r="D162" s="86"/>
      <c r="K162" s="87"/>
      <c r="L162" s="87"/>
      <c r="M162" s="87"/>
      <c r="N162" s="77"/>
      <c r="R162" s="76"/>
      <c r="S162" s="76"/>
      <c r="T162" s="76"/>
      <c r="Z162" s="68"/>
    </row>
    <row r="163" spans="1:27" s="32" customFormat="1" ht="12" customHeight="1" x14ac:dyDescent="0.25">
      <c r="D163" s="99" t="s">
        <v>390</v>
      </c>
      <c r="K163" s="129" t="s">
        <v>391</v>
      </c>
      <c r="L163" s="130"/>
      <c r="M163" s="130"/>
      <c r="N163" s="98"/>
      <c r="R163" s="76"/>
      <c r="S163" s="76"/>
      <c r="T163" s="76"/>
      <c r="Z163" s="68"/>
    </row>
    <row r="164" spans="1:27" s="32" customFormat="1" x14ac:dyDescent="0.25">
      <c r="D164" s="99" t="s">
        <v>392</v>
      </c>
      <c r="K164" s="131" t="s">
        <v>393</v>
      </c>
      <c r="L164" s="132"/>
      <c r="M164" s="132"/>
      <c r="N164" s="99"/>
      <c r="R164" s="76"/>
      <c r="S164" s="76"/>
      <c r="T164" s="76"/>
      <c r="Z164" s="68"/>
    </row>
    <row r="165" spans="1:27" s="32" customFormat="1" x14ac:dyDescent="0.25">
      <c r="R165" s="76"/>
      <c r="S165" s="76"/>
      <c r="T165" s="76"/>
      <c r="Z165" s="68"/>
    </row>
    <row r="166" spans="1:27" s="32" customFormat="1" x14ac:dyDescent="0.25">
      <c r="R166" s="76"/>
      <c r="S166" s="76"/>
      <c r="T166" s="76"/>
      <c r="Z166" s="68"/>
    </row>
    <row r="167" spans="1:27" s="32" customFormat="1" x14ac:dyDescent="0.25">
      <c r="R167" s="76"/>
      <c r="S167" s="76"/>
      <c r="T167" s="76"/>
      <c r="Z167" s="68"/>
    </row>
    <row r="168" spans="1:27" s="32" customFormat="1" x14ac:dyDescent="0.25">
      <c r="R168" s="76"/>
      <c r="S168" s="76"/>
      <c r="T168" s="76"/>
      <c r="Z168" s="68"/>
    </row>
    <row r="169" spans="1:27" s="32" customFormat="1" x14ac:dyDescent="0.25">
      <c r="R169" s="76"/>
      <c r="S169" s="76"/>
      <c r="T169" s="76"/>
      <c r="Z169" s="68"/>
    </row>
    <row r="170" spans="1:27" s="32" customFormat="1" x14ac:dyDescent="0.25">
      <c r="R170" s="76"/>
      <c r="S170" s="76"/>
      <c r="T170" s="76"/>
      <c r="Z170" s="68"/>
    </row>
    <row r="171" spans="1:27" s="32" customFormat="1" x14ac:dyDescent="0.25">
      <c r="R171" s="76"/>
      <c r="S171" s="76"/>
      <c r="T171" s="76"/>
      <c r="Z171" s="68"/>
    </row>
    <row r="172" spans="1:27" s="32" customFormat="1" x14ac:dyDescent="0.25">
      <c r="R172" s="76"/>
      <c r="S172" s="76"/>
      <c r="T172" s="76"/>
      <c r="Z172" s="68"/>
    </row>
    <row r="173" spans="1:27" s="32" customFormat="1" x14ac:dyDescent="0.25">
      <c r="R173" s="76"/>
      <c r="S173" s="76"/>
      <c r="T173" s="76"/>
      <c r="Z173" s="68"/>
    </row>
    <row r="174" spans="1:27" s="32" customFormat="1" x14ac:dyDescent="0.25">
      <c r="R174" s="76"/>
      <c r="S174" s="76"/>
      <c r="T174" s="76"/>
      <c r="Z174" s="68"/>
    </row>
    <row r="175" spans="1:27" s="32" customFormat="1" x14ac:dyDescent="0.25">
      <c r="R175" s="76"/>
      <c r="S175" s="76"/>
      <c r="T175" s="76"/>
      <c r="Z175" s="68"/>
    </row>
    <row r="176" spans="1:27" s="32" customFormat="1" x14ac:dyDescent="0.25">
      <c r="R176" s="76"/>
      <c r="S176" s="76"/>
      <c r="T176" s="76"/>
      <c r="Z176" s="68"/>
    </row>
    <row r="177" spans="1:29" s="32" customFormat="1" x14ac:dyDescent="0.2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17"/>
      <c r="N177" s="17"/>
      <c r="O177" s="66"/>
      <c r="P177" s="66"/>
      <c r="Q177" s="66"/>
      <c r="R177" s="67"/>
      <c r="S177" s="67"/>
      <c r="T177" s="67"/>
      <c r="U177" s="66"/>
      <c r="V177" s="66"/>
      <c r="W177" s="66"/>
      <c r="X177" s="66"/>
      <c r="Y177" s="68"/>
      <c r="Z177" s="68"/>
      <c r="AA177" s="68"/>
      <c r="AB177" s="66"/>
      <c r="AC177" s="66"/>
    </row>
    <row r="178" spans="1:29" s="32" customFormat="1" x14ac:dyDescent="0.2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17"/>
      <c r="N178" s="17"/>
      <c r="O178" s="66"/>
      <c r="P178" s="66"/>
      <c r="Q178" s="66"/>
      <c r="R178" s="67"/>
      <c r="S178" s="67"/>
      <c r="T178" s="67"/>
      <c r="U178" s="66"/>
      <c r="V178" s="66"/>
      <c r="W178" s="66"/>
      <c r="X178" s="66"/>
      <c r="Y178" s="68"/>
      <c r="Z178" s="68"/>
      <c r="AA178" s="68"/>
      <c r="AB178" s="66"/>
      <c r="AC178" s="66"/>
    </row>
    <row r="179" spans="1:29" s="32" customFormat="1" x14ac:dyDescent="0.2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17"/>
      <c r="N179" s="17"/>
      <c r="O179" s="66"/>
      <c r="P179" s="66"/>
      <c r="Q179" s="66"/>
      <c r="R179" s="67"/>
      <c r="S179" s="67"/>
      <c r="T179" s="67"/>
      <c r="U179" s="66"/>
      <c r="V179" s="66"/>
      <c r="W179" s="66"/>
      <c r="X179" s="66"/>
      <c r="Y179" s="68"/>
      <c r="Z179" s="68"/>
      <c r="AA179" s="68"/>
      <c r="AB179" s="66"/>
      <c r="AC179" s="66"/>
    </row>
    <row r="180" spans="1:29" s="32" customFormat="1" x14ac:dyDescent="0.2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17"/>
      <c r="N180" s="17"/>
      <c r="O180" s="66"/>
      <c r="P180" s="66"/>
      <c r="Q180" s="66"/>
      <c r="R180" s="67"/>
      <c r="S180" s="67"/>
      <c r="T180" s="67"/>
      <c r="U180" s="66"/>
      <c r="V180" s="66"/>
      <c r="W180" s="66"/>
      <c r="X180" s="66"/>
      <c r="Y180" s="68"/>
      <c r="Z180" s="68"/>
      <c r="AA180" s="68"/>
      <c r="AB180" s="66"/>
      <c r="AC180" s="66"/>
    </row>
    <row r="181" spans="1:29" s="32" customFormat="1" x14ac:dyDescent="0.2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17"/>
      <c r="N181" s="17"/>
      <c r="O181" s="66"/>
      <c r="P181" s="66"/>
      <c r="Q181" s="66"/>
      <c r="R181" s="67"/>
      <c r="S181" s="67"/>
      <c r="T181" s="67"/>
      <c r="U181" s="66"/>
      <c r="V181" s="66"/>
      <c r="W181" s="66"/>
      <c r="X181" s="66"/>
      <c r="Y181" s="68"/>
      <c r="Z181" s="68"/>
      <c r="AA181" s="68"/>
      <c r="AB181" s="66"/>
      <c r="AC181" s="66"/>
    </row>
    <row r="182" spans="1:29" s="32" customFormat="1" x14ac:dyDescent="0.2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17"/>
      <c r="N182" s="17"/>
      <c r="O182" s="66"/>
      <c r="P182" s="66"/>
      <c r="Q182" s="66"/>
      <c r="R182" s="67"/>
      <c r="S182" s="67"/>
      <c r="T182" s="67"/>
      <c r="U182" s="66"/>
      <c r="V182" s="66"/>
      <c r="W182" s="66"/>
      <c r="X182" s="66"/>
      <c r="Y182" s="68"/>
      <c r="Z182" s="68"/>
      <c r="AA182" s="68"/>
      <c r="AB182" s="66"/>
      <c r="AC182" s="66"/>
    </row>
    <row r="183" spans="1:29" s="32" customFormat="1" x14ac:dyDescent="0.2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17"/>
      <c r="N183" s="17"/>
      <c r="O183" s="66"/>
      <c r="P183" s="66"/>
      <c r="Q183" s="66"/>
      <c r="R183" s="67"/>
      <c r="S183" s="67"/>
      <c r="T183" s="67"/>
      <c r="U183" s="66"/>
      <c r="V183" s="66"/>
      <c r="W183" s="66"/>
      <c r="X183" s="66"/>
      <c r="Y183" s="68"/>
      <c r="Z183" s="68"/>
      <c r="AA183" s="68"/>
      <c r="AB183" s="66"/>
      <c r="AC183" s="66"/>
    </row>
    <row r="184" spans="1:29" s="32" customFormat="1" x14ac:dyDescent="0.2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17"/>
      <c r="N184" s="17"/>
      <c r="O184" s="66"/>
      <c r="P184" s="66"/>
      <c r="Q184" s="66"/>
      <c r="R184" s="67"/>
      <c r="S184" s="67"/>
      <c r="T184" s="67"/>
      <c r="U184" s="66"/>
      <c r="V184" s="66"/>
      <c r="W184" s="66"/>
      <c r="X184" s="66"/>
      <c r="Y184" s="68"/>
      <c r="Z184" s="68"/>
      <c r="AA184" s="68"/>
      <c r="AB184" s="66"/>
      <c r="AC184" s="66"/>
    </row>
    <row r="185" spans="1:29" s="32" customFormat="1" x14ac:dyDescent="0.25">
      <c r="A185" s="66"/>
    </row>
    <row r="186" spans="1:29" s="32" customFormat="1" x14ac:dyDescent="0.25">
      <c r="A186" s="66"/>
    </row>
    <row r="187" spans="1:29" s="32" customFormat="1" x14ac:dyDescent="0.25">
      <c r="A187" s="66"/>
    </row>
    <row r="188" spans="1:29" s="32" customFormat="1" x14ac:dyDescent="0.25">
      <c r="A188" s="66"/>
    </row>
    <row r="189" spans="1:29" s="32" customFormat="1" x14ac:dyDescent="0.25">
      <c r="A189" s="66"/>
    </row>
    <row r="190" spans="1:29" s="32" customFormat="1" x14ac:dyDescent="0.25">
      <c r="A190" s="66"/>
    </row>
    <row r="191" spans="1:29" s="32" customFormat="1" x14ac:dyDescent="0.25">
      <c r="A191" s="66"/>
    </row>
    <row r="192" spans="1:29" s="32" customFormat="1" x14ac:dyDescent="0.25">
      <c r="A192" s="66"/>
    </row>
    <row r="193" spans="1:1" s="32" customFormat="1" x14ac:dyDescent="0.25">
      <c r="A193" s="66"/>
    </row>
    <row r="194" spans="1:1" s="32" customFormat="1" x14ac:dyDescent="0.25">
      <c r="A194" s="66"/>
    </row>
    <row r="195" spans="1:1" s="32" customFormat="1" x14ac:dyDescent="0.25">
      <c r="A195" s="66"/>
    </row>
    <row r="196" spans="1:1" s="32" customFormat="1" x14ac:dyDescent="0.25">
      <c r="A196" s="66"/>
    </row>
    <row r="197" spans="1:1" s="32" customFormat="1" x14ac:dyDescent="0.25">
      <c r="A197" s="66"/>
    </row>
    <row r="198" spans="1:1" s="32" customFormat="1" x14ac:dyDescent="0.25">
      <c r="A198" s="66"/>
    </row>
    <row r="199" spans="1:1" s="32" customFormat="1" x14ac:dyDescent="0.25">
      <c r="A199" s="66"/>
    </row>
    <row r="200" spans="1:1" s="32" customFormat="1" x14ac:dyDescent="0.25">
      <c r="A200" s="66"/>
    </row>
    <row r="201" spans="1:1" s="32" customFormat="1" x14ac:dyDescent="0.25">
      <c r="A201" s="66"/>
    </row>
    <row r="202" spans="1:1" s="32" customFormat="1" x14ac:dyDescent="0.25">
      <c r="A202" s="66"/>
    </row>
    <row r="203" spans="1:1" s="32" customFormat="1" x14ac:dyDescent="0.25">
      <c r="A203" s="66"/>
    </row>
    <row r="204" spans="1:1" s="32" customFormat="1" x14ac:dyDescent="0.25">
      <c r="A204" s="66"/>
    </row>
    <row r="205" spans="1:1" s="32" customFormat="1" x14ac:dyDescent="0.25">
      <c r="A205" s="66"/>
    </row>
    <row r="206" spans="1:1" s="32" customFormat="1" x14ac:dyDescent="0.25">
      <c r="A206" s="66"/>
    </row>
    <row r="207" spans="1:1" s="32" customFormat="1" x14ac:dyDescent="0.25">
      <c r="A207" s="66"/>
    </row>
    <row r="208" spans="1:1" s="32" customFormat="1" x14ac:dyDescent="0.25">
      <c r="A208" s="66"/>
    </row>
    <row r="209" spans="1:29" s="32" customFormat="1" x14ac:dyDescent="0.25">
      <c r="A209" s="66"/>
    </row>
    <row r="210" spans="1:29" s="32" customFormat="1" x14ac:dyDescent="0.25">
      <c r="A210" s="66"/>
    </row>
    <row r="211" spans="1:29" s="32" customFormat="1" x14ac:dyDescent="0.25">
      <c r="A211" s="66"/>
    </row>
    <row r="212" spans="1:29" s="32" customFormat="1" x14ac:dyDescent="0.25">
      <c r="A212" s="66"/>
    </row>
    <row r="213" spans="1:29" s="32" customFormat="1" x14ac:dyDescent="0.25">
      <c r="A213" s="66"/>
    </row>
    <row r="214" spans="1:29" s="32" customFormat="1" x14ac:dyDescent="0.25">
      <c r="A214" s="66"/>
    </row>
    <row r="215" spans="1:29" s="32" customFormat="1" x14ac:dyDescent="0.25">
      <c r="A215" s="66"/>
    </row>
    <row r="216" spans="1:29" s="32" customFormat="1" x14ac:dyDescent="0.25">
      <c r="A216" s="66"/>
    </row>
    <row r="217" spans="1:29" s="32" customFormat="1" x14ac:dyDescent="0.25">
      <c r="A217" s="66"/>
    </row>
    <row r="218" spans="1:29" s="32" customFormat="1" x14ac:dyDescent="0.25">
      <c r="A218" s="66"/>
    </row>
    <row r="219" spans="1:29" s="32" customFormat="1" x14ac:dyDescent="0.25">
      <c r="A219" s="66"/>
    </row>
    <row r="220" spans="1:29" s="32" customFormat="1" x14ac:dyDescent="0.25">
      <c r="A220" s="66"/>
    </row>
    <row r="221" spans="1:29" s="32" customFormat="1" x14ac:dyDescent="0.25">
      <c r="A221" s="66"/>
    </row>
    <row r="222" spans="1:29" s="32" customFormat="1" x14ac:dyDescent="0.25">
      <c r="A222" s="66"/>
    </row>
    <row r="223" spans="1:29" s="32" customFormat="1" x14ac:dyDescent="0.25">
      <c r="A223" s="66"/>
    </row>
    <row r="224" spans="1:29" x14ac:dyDescent="0.25">
      <c r="A224" s="7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</row>
    <row r="225" spans="1:29" x14ac:dyDescent="0.25">
      <c r="A225" s="7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</row>
    <row r="226" spans="1:29" x14ac:dyDescent="0.25">
      <c r="A226" s="7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</row>
    <row r="227" spans="1:29" x14ac:dyDescent="0.25">
      <c r="A227" s="7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</row>
    <row r="228" spans="1:29" x14ac:dyDescent="0.25">
      <c r="A228" s="7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</row>
    <row r="229" spans="1:29" x14ac:dyDescent="0.25">
      <c r="A229" s="7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</row>
    <row r="230" spans="1:29" x14ac:dyDescent="0.25">
      <c r="A230" s="7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</row>
    <row r="231" spans="1:29" x14ac:dyDescent="0.25">
      <c r="A231" s="7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</row>
    <row r="232" spans="1:29" x14ac:dyDescent="0.25">
      <c r="A232" s="7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</row>
    <row r="233" spans="1:29" x14ac:dyDescent="0.25">
      <c r="A233" s="7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</row>
    <row r="234" spans="1:29" x14ac:dyDescent="0.25">
      <c r="A234" s="7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</row>
    <row r="235" spans="1:29" x14ac:dyDescent="0.25">
      <c r="A235" s="7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</row>
    <row r="236" spans="1:29" x14ac:dyDescent="0.25">
      <c r="A236" s="7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</row>
    <row r="237" spans="1:29" x14ac:dyDescent="0.25">
      <c r="A237" s="7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</row>
    <row r="238" spans="1:29" x14ac:dyDescent="0.25">
      <c r="A238" s="7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</row>
    <row r="239" spans="1:29" x14ac:dyDescent="0.25">
      <c r="A239" s="7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</row>
    <row r="240" spans="1:29" x14ac:dyDescent="0.25">
      <c r="A240" s="7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</row>
    <row r="241" spans="1:29" x14ac:dyDescent="0.25">
      <c r="A241" s="7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</row>
    <row r="242" spans="1:29" x14ac:dyDescent="0.25">
      <c r="A242" s="7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</row>
    <row r="243" spans="1:29" x14ac:dyDescent="0.25">
      <c r="A243" s="7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</row>
    <row r="244" spans="1:29" x14ac:dyDescent="0.25">
      <c r="A244" s="7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</row>
    <row r="245" spans="1:29" x14ac:dyDescent="0.25">
      <c r="A245" s="7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</row>
    <row r="246" spans="1:29" x14ac:dyDescent="0.25">
      <c r="A246" s="7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</row>
    <row r="247" spans="1:29" x14ac:dyDescent="0.25">
      <c r="A247" s="7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</row>
    <row r="248" spans="1:29" x14ac:dyDescent="0.25">
      <c r="A248" s="7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</row>
    <row r="249" spans="1:29" x14ac:dyDescent="0.25">
      <c r="A249" s="7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</row>
    <row r="250" spans="1:29" x14ac:dyDescent="0.25">
      <c r="A250" s="7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</row>
    <row r="251" spans="1:29" x14ac:dyDescent="0.25">
      <c r="A251" s="7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</row>
    <row r="252" spans="1:29" x14ac:dyDescent="0.25">
      <c r="A252" s="7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</row>
    <row r="253" spans="1:29" x14ac:dyDescent="0.25">
      <c r="A253" s="7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</row>
    <row r="254" spans="1:29" x14ac:dyDescent="0.25">
      <c r="A254" s="7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</row>
    <row r="255" spans="1:29" x14ac:dyDescent="0.25">
      <c r="A255" s="7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</row>
    <row r="256" spans="1:29" x14ac:dyDescent="0.25">
      <c r="A256" s="7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</row>
    <row r="257" spans="1:29" x14ac:dyDescent="0.25">
      <c r="A257" s="7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</row>
    <row r="258" spans="1:29" x14ac:dyDescent="0.25">
      <c r="A258" s="7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</row>
    <row r="259" spans="1:29" x14ac:dyDescent="0.25">
      <c r="A259" s="7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</row>
    <row r="260" spans="1:29" x14ac:dyDescent="0.25">
      <c r="A260" s="7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</row>
    <row r="261" spans="1:29" x14ac:dyDescent="0.25">
      <c r="A261" s="7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</row>
    <row r="262" spans="1:29" x14ac:dyDescent="0.25">
      <c r="A262" s="7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</row>
    <row r="263" spans="1:29" x14ac:dyDescent="0.25">
      <c r="A263" s="7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</row>
    <row r="264" spans="1:29" x14ac:dyDescent="0.25">
      <c r="A264" s="7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</row>
    <row r="265" spans="1:29" x14ac:dyDescent="0.25">
      <c r="A265" s="7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</row>
    <row r="266" spans="1:29" x14ac:dyDescent="0.25">
      <c r="A266" s="7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</row>
    <row r="267" spans="1:29" x14ac:dyDescent="0.25">
      <c r="A267" s="7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</row>
    <row r="268" spans="1:29" x14ac:dyDescent="0.25">
      <c r="A268" s="7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</row>
    <row r="269" spans="1:29" x14ac:dyDescent="0.25">
      <c r="A269" s="7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</row>
    <row r="270" spans="1:29" x14ac:dyDescent="0.25">
      <c r="A270" s="7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</row>
    <row r="271" spans="1:29" x14ac:dyDescent="0.25">
      <c r="A271" s="7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</row>
    <row r="272" spans="1:29" x14ac:dyDescent="0.25">
      <c r="A272" s="7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</row>
    <row r="273" spans="1:29" x14ac:dyDescent="0.25">
      <c r="A273" s="7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</row>
    <row r="274" spans="1:29" x14ac:dyDescent="0.25">
      <c r="A274" s="7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</row>
    <row r="275" spans="1:29" x14ac:dyDescent="0.25">
      <c r="A275" s="7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</row>
    <row r="276" spans="1:29" x14ac:dyDescent="0.25">
      <c r="A276" s="7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</row>
    <row r="277" spans="1:29" x14ac:dyDescent="0.25">
      <c r="A277" s="7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</row>
    <row r="278" spans="1:29" x14ac:dyDescent="0.25">
      <c r="A278" s="7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</row>
    <row r="279" spans="1:29" x14ac:dyDescent="0.25">
      <c r="A279" s="7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</row>
    <row r="280" spans="1:29" x14ac:dyDescent="0.25">
      <c r="A280" s="7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</row>
    <row r="281" spans="1:29" x14ac:dyDescent="0.25">
      <c r="A281" s="7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</row>
    <row r="282" spans="1:29" x14ac:dyDescent="0.25">
      <c r="A282" s="7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</row>
    <row r="283" spans="1:29" x14ac:dyDescent="0.25">
      <c r="A283" s="7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</row>
    <row r="284" spans="1:29" x14ac:dyDescent="0.25">
      <c r="A284" s="7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</row>
    <row r="285" spans="1:29" x14ac:dyDescent="0.25">
      <c r="A285" s="7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</row>
    <row r="286" spans="1:29" x14ac:dyDescent="0.25">
      <c r="A286" s="7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</row>
    <row r="287" spans="1:29" x14ac:dyDescent="0.25">
      <c r="A287" s="7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</row>
    <row r="288" spans="1:29" x14ac:dyDescent="0.25">
      <c r="A288" s="7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</row>
    <row r="289" spans="1:29" x14ac:dyDescent="0.25">
      <c r="A289" s="7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</row>
    <row r="290" spans="1:29" x14ac:dyDescent="0.25">
      <c r="A290" s="7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</row>
    <row r="291" spans="1:29" x14ac:dyDescent="0.25">
      <c r="A291" s="7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</row>
    <row r="292" spans="1:29" x14ac:dyDescent="0.25">
      <c r="A292" s="7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</row>
    <row r="293" spans="1:29" x14ac:dyDescent="0.25">
      <c r="A293" s="7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</row>
    <row r="294" spans="1:29" x14ac:dyDescent="0.25">
      <c r="A294" s="7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</row>
    <row r="295" spans="1:29" x14ac:dyDescent="0.25">
      <c r="A295" s="7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</row>
    <row r="296" spans="1:29" x14ac:dyDescent="0.25">
      <c r="A296" s="7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</row>
    <row r="297" spans="1:29" x14ac:dyDescent="0.25">
      <c r="A297" s="7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</row>
    <row r="298" spans="1:29" x14ac:dyDescent="0.25">
      <c r="A298" s="7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</row>
    <row r="299" spans="1:29" x14ac:dyDescent="0.25">
      <c r="A299" s="7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</row>
    <row r="300" spans="1:29" x14ac:dyDescent="0.25">
      <c r="A300" s="7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</row>
    <row r="301" spans="1:29" x14ac:dyDescent="0.25">
      <c r="A301" s="7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</row>
    <row r="302" spans="1:29" x14ac:dyDescent="0.25">
      <c r="A302" s="7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</row>
    <row r="303" spans="1:29" x14ac:dyDescent="0.25">
      <c r="A303" s="7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</row>
    <row r="304" spans="1:29" x14ac:dyDescent="0.25">
      <c r="A304" s="7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</row>
    <row r="305" spans="1:29" x14ac:dyDescent="0.25">
      <c r="A305" s="7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</row>
    <row r="306" spans="1:29" x14ac:dyDescent="0.25">
      <c r="A306" s="7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</row>
    <row r="307" spans="1:29" x14ac:dyDescent="0.25">
      <c r="A307" s="7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</row>
    <row r="308" spans="1:29" x14ac:dyDescent="0.25">
      <c r="A308" s="7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</row>
    <row r="309" spans="1:29" x14ac:dyDescent="0.25">
      <c r="A309" s="7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</row>
    <row r="310" spans="1:29" x14ac:dyDescent="0.25">
      <c r="A310" s="7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</row>
    <row r="311" spans="1:29" x14ac:dyDescent="0.25">
      <c r="A311" s="7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</row>
    <row r="312" spans="1:29" x14ac:dyDescent="0.25">
      <c r="A312" s="7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</row>
    <row r="313" spans="1:29" x14ac:dyDescent="0.25">
      <c r="A313" s="7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</row>
    <row r="314" spans="1:29" x14ac:dyDescent="0.25">
      <c r="A314" s="7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</row>
    <row r="315" spans="1:29" x14ac:dyDescent="0.25">
      <c r="A315" s="7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</row>
    <row r="316" spans="1:29" x14ac:dyDescent="0.25">
      <c r="A316" s="7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</row>
    <row r="317" spans="1:29" x14ac:dyDescent="0.25">
      <c r="A317" s="7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</row>
    <row r="318" spans="1:29" x14ac:dyDescent="0.25">
      <c r="A318" s="7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</row>
    <row r="319" spans="1:29" x14ac:dyDescent="0.25">
      <c r="A319" s="7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</row>
    <row r="320" spans="1:29" x14ac:dyDescent="0.25">
      <c r="A320" s="7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</row>
    <row r="321" spans="1:29" x14ac:dyDescent="0.25">
      <c r="A321" s="7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</row>
    <row r="322" spans="1:29" x14ac:dyDescent="0.25">
      <c r="A322" s="7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</row>
    <row r="323" spans="1:29" x14ac:dyDescent="0.25">
      <c r="A323" s="7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</row>
    <row r="324" spans="1:29" x14ac:dyDescent="0.25">
      <c r="A324" s="7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</row>
    <row r="325" spans="1:29" x14ac:dyDescent="0.25">
      <c r="A325" s="7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</row>
    <row r="326" spans="1:29" x14ac:dyDescent="0.25">
      <c r="A326" s="7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</row>
    <row r="327" spans="1:29" x14ac:dyDescent="0.25">
      <c r="A327" s="7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</row>
    <row r="328" spans="1:29" x14ac:dyDescent="0.25">
      <c r="A328" s="7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</row>
    <row r="329" spans="1:29" x14ac:dyDescent="0.25">
      <c r="A329" s="7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</row>
    <row r="330" spans="1:29" x14ac:dyDescent="0.25">
      <c r="A330" s="7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</row>
    <row r="331" spans="1:29" x14ac:dyDescent="0.25">
      <c r="A331" s="7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</row>
    <row r="332" spans="1:29" x14ac:dyDescent="0.25">
      <c r="A332" s="7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</row>
    <row r="333" spans="1:29" x14ac:dyDescent="0.25">
      <c r="A333" s="7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</row>
    <row r="334" spans="1:29" x14ac:dyDescent="0.25">
      <c r="A334" s="7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</row>
    <row r="335" spans="1:29" x14ac:dyDescent="0.25">
      <c r="A335" s="7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</row>
    <row r="336" spans="1:29" x14ac:dyDescent="0.25">
      <c r="A336" s="7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</row>
    <row r="337" spans="1:29" x14ac:dyDescent="0.25">
      <c r="A337" s="7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</row>
    <row r="338" spans="1:29" x14ac:dyDescent="0.25">
      <c r="A338" s="7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</row>
    <row r="339" spans="1:29" x14ac:dyDescent="0.25">
      <c r="A339" s="7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</row>
    <row r="340" spans="1:29" x14ac:dyDescent="0.25">
      <c r="A340" s="7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</row>
    <row r="341" spans="1:29" x14ac:dyDescent="0.25">
      <c r="A341" s="7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</row>
    <row r="342" spans="1:29" x14ac:dyDescent="0.25">
      <c r="A342" s="7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</row>
    <row r="343" spans="1:29" x14ac:dyDescent="0.25">
      <c r="A343" s="7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</row>
    <row r="344" spans="1:29" x14ac:dyDescent="0.25">
      <c r="A344" s="7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</row>
    <row r="345" spans="1:29" x14ac:dyDescent="0.25">
      <c r="A345" s="7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</row>
    <row r="346" spans="1:29" x14ac:dyDescent="0.25">
      <c r="A346" s="7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</row>
    <row r="347" spans="1:29" x14ac:dyDescent="0.25">
      <c r="A347" s="7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</row>
    <row r="348" spans="1:29" x14ac:dyDescent="0.25">
      <c r="A348" s="7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</row>
    <row r="349" spans="1:29" x14ac:dyDescent="0.25">
      <c r="A349" s="7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</row>
    <row r="350" spans="1:29" x14ac:dyDescent="0.25">
      <c r="A350" s="7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</row>
    <row r="351" spans="1:29" x14ac:dyDescent="0.25">
      <c r="A351" s="7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</row>
    <row r="352" spans="1:29" x14ac:dyDescent="0.25">
      <c r="A352" s="7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</row>
    <row r="353" spans="1:29" x14ac:dyDescent="0.25">
      <c r="A353" s="7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</row>
    <row r="354" spans="1:29" x14ac:dyDescent="0.25">
      <c r="A354" s="7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</row>
    <row r="355" spans="1:29" x14ac:dyDescent="0.25">
      <c r="A355" s="7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</row>
    <row r="356" spans="1:29" x14ac:dyDescent="0.25">
      <c r="A356" s="7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</row>
    <row r="357" spans="1:29" x14ac:dyDescent="0.25">
      <c r="A357" s="7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</row>
    <row r="358" spans="1:29" x14ac:dyDescent="0.25">
      <c r="A358" s="7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</row>
    <row r="359" spans="1:29" x14ac:dyDescent="0.25">
      <c r="A359" s="7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</row>
    <row r="360" spans="1:29" x14ac:dyDescent="0.25">
      <c r="A360" s="7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</row>
    <row r="361" spans="1:29" x14ac:dyDescent="0.25">
      <c r="A361" s="7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</row>
    <row r="362" spans="1:29" x14ac:dyDescent="0.25">
      <c r="A362" s="7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</row>
    <row r="363" spans="1:29" x14ac:dyDescent="0.25">
      <c r="A363" s="7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</row>
    <row r="364" spans="1:29" x14ac:dyDescent="0.25">
      <c r="A364" s="7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</row>
    <row r="365" spans="1:29" x14ac:dyDescent="0.25">
      <c r="A365" s="7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</row>
    <row r="366" spans="1:29" x14ac:dyDescent="0.25">
      <c r="A366" s="7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</row>
    <row r="367" spans="1:29" x14ac:dyDescent="0.25">
      <c r="A367" s="7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</row>
    <row r="368" spans="1:29" x14ac:dyDescent="0.25">
      <c r="A368" s="7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</row>
    <row r="369" spans="1:29" x14ac:dyDescent="0.25">
      <c r="A369" s="7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</row>
    <row r="370" spans="1:29" x14ac:dyDescent="0.25">
      <c r="A370" s="7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</row>
    <row r="371" spans="1:29" x14ac:dyDescent="0.25">
      <c r="A371" s="7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</row>
    <row r="372" spans="1:29" x14ac:dyDescent="0.25">
      <c r="A372" s="7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</row>
    <row r="373" spans="1:29" x14ac:dyDescent="0.25">
      <c r="A373" s="7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</row>
    <row r="374" spans="1:29" x14ac:dyDescent="0.25">
      <c r="A374" s="7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</row>
    <row r="375" spans="1:29" x14ac:dyDescent="0.25">
      <c r="A375" s="7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</row>
    <row r="376" spans="1:29" x14ac:dyDescent="0.25">
      <c r="A376" s="7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</row>
    <row r="377" spans="1:29" x14ac:dyDescent="0.25">
      <c r="A377" s="7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</row>
    <row r="378" spans="1:29" x14ac:dyDescent="0.25">
      <c r="A378" s="7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</row>
    <row r="379" spans="1:29" x14ac:dyDescent="0.25">
      <c r="A379" s="7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</row>
    <row r="380" spans="1:29" x14ac:dyDescent="0.25">
      <c r="A380" s="7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</row>
    <row r="381" spans="1:29" x14ac:dyDescent="0.25">
      <c r="A381" s="7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</row>
    <row r="382" spans="1:29" x14ac:dyDescent="0.25">
      <c r="A382" s="7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</row>
    <row r="383" spans="1:29" x14ac:dyDescent="0.25">
      <c r="A383" s="7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</row>
    <row r="384" spans="1:29" x14ac:dyDescent="0.25">
      <c r="A384" s="7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</row>
    <row r="385" spans="1:29" x14ac:dyDescent="0.25">
      <c r="A385" s="7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</row>
    <row r="386" spans="1:29" x14ac:dyDescent="0.25">
      <c r="A386" s="7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</row>
    <row r="387" spans="1:29" x14ac:dyDescent="0.25">
      <c r="A387" s="7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</row>
    <row r="388" spans="1:29" x14ac:dyDescent="0.25">
      <c r="A388" s="7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</row>
    <row r="389" spans="1:29" x14ac:dyDescent="0.25">
      <c r="A389" s="7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</row>
    <row r="390" spans="1:29" x14ac:dyDescent="0.25">
      <c r="A390" s="7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</row>
    <row r="391" spans="1:29" x14ac:dyDescent="0.25">
      <c r="A391" s="7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</row>
    <row r="392" spans="1:29" x14ac:dyDescent="0.25">
      <c r="A392" s="7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</row>
    <row r="393" spans="1:29" x14ac:dyDescent="0.25">
      <c r="A393" s="7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</row>
    <row r="394" spans="1:29" x14ac:dyDescent="0.25">
      <c r="A394" s="7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</row>
    <row r="395" spans="1:29" x14ac:dyDescent="0.25">
      <c r="A395" s="7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</row>
    <row r="396" spans="1:29" x14ac:dyDescent="0.25">
      <c r="A396" s="7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</row>
    <row r="397" spans="1:29" x14ac:dyDescent="0.25">
      <c r="A397" s="7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</row>
    <row r="398" spans="1:29" x14ac:dyDescent="0.25">
      <c r="A398" s="7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</row>
    <row r="399" spans="1:29" x14ac:dyDescent="0.25">
      <c r="A399" s="7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</row>
    <row r="400" spans="1:29" x14ac:dyDescent="0.25">
      <c r="A400" s="7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</row>
    <row r="401" spans="1:29" x14ac:dyDescent="0.25">
      <c r="A401" s="7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</row>
    <row r="402" spans="1:29" x14ac:dyDescent="0.25">
      <c r="A402" s="7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</row>
    <row r="403" spans="1:29" x14ac:dyDescent="0.25">
      <c r="A403" s="7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</row>
    <row r="404" spans="1:29" x14ac:dyDescent="0.25">
      <c r="A404" s="7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</row>
    <row r="405" spans="1:29" x14ac:dyDescent="0.25">
      <c r="A405" s="7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</row>
    <row r="406" spans="1:29" x14ac:dyDescent="0.25">
      <c r="A406" s="7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</row>
    <row r="407" spans="1:29" x14ac:dyDescent="0.25">
      <c r="A407" s="7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</row>
    <row r="408" spans="1:29" x14ac:dyDescent="0.25">
      <c r="A408" s="7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</row>
    <row r="409" spans="1:29" x14ac:dyDescent="0.25">
      <c r="A409" s="7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</row>
    <row r="410" spans="1:29" x14ac:dyDescent="0.25">
      <c r="A410" s="7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</row>
    <row r="411" spans="1:29" x14ac:dyDescent="0.25">
      <c r="A411" s="7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</row>
    <row r="412" spans="1:29" x14ac:dyDescent="0.25">
      <c r="A412" s="7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</row>
    <row r="413" spans="1:29" x14ac:dyDescent="0.25">
      <c r="A413" s="7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</row>
    <row r="414" spans="1:29" x14ac:dyDescent="0.25">
      <c r="A414" s="7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</row>
    <row r="415" spans="1:29" x14ac:dyDescent="0.25">
      <c r="A415" s="7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</row>
    <row r="416" spans="1:29" x14ac:dyDescent="0.25">
      <c r="A416" s="7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</row>
    <row r="417" spans="1:29" x14ac:dyDescent="0.25">
      <c r="A417" s="7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</row>
    <row r="418" spans="1:29" x14ac:dyDescent="0.25">
      <c r="A418" s="7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</row>
    <row r="419" spans="1:29" x14ac:dyDescent="0.25">
      <c r="A419" s="7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</row>
    <row r="420" spans="1:29" x14ac:dyDescent="0.25">
      <c r="A420" s="7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</row>
    <row r="421" spans="1:29" x14ac:dyDescent="0.25">
      <c r="A421" s="7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</row>
    <row r="422" spans="1:29" x14ac:dyDescent="0.25">
      <c r="A422" s="7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</row>
    <row r="423" spans="1:29" x14ac:dyDescent="0.25">
      <c r="A423" s="7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</row>
    <row r="424" spans="1:29" x14ac:dyDescent="0.25">
      <c r="A424" s="7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</row>
    <row r="425" spans="1:29" x14ac:dyDescent="0.25">
      <c r="A425" s="7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</row>
    <row r="426" spans="1:29" x14ac:dyDescent="0.25">
      <c r="A426" s="7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</row>
    <row r="427" spans="1:29" x14ac:dyDescent="0.25">
      <c r="A427" s="7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</row>
    <row r="428" spans="1:29" x14ac:dyDescent="0.25">
      <c r="A428" s="7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</row>
    <row r="429" spans="1:29" x14ac:dyDescent="0.25">
      <c r="A429" s="7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</row>
    <row r="430" spans="1:29" x14ac:dyDescent="0.25">
      <c r="A430" s="7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</row>
    <row r="431" spans="1:29" x14ac:dyDescent="0.25">
      <c r="A431" s="7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</row>
    <row r="432" spans="1:29" x14ac:dyDescent="0.25">
      <c r="A432" s="7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</row>
    <row r="433" spans="1:29" x14ac:dyDescent="0.25">
      <c r="A433" s="7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</row>
    <row r="434" spans="1:29" x14ac:dyDescent="0.25">
      <c r="A434" s="7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</row>
    <row r="435" spans="1:29" x14ac:dyDescent="0.25">
      <c r="A435" s="7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</row>
    <row r="436" spans="1:29" x14ac:dyDescent="0.25">
      <c r="A436" s="7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</row>
    <row r="437" spans="1:29" x14ac:dyDescent="0.25">
      <c r="A437" s="7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</row>
    <row r="438" spans="1:29" x14ac:dyDescent="0.25">
      <c r="A438" s="7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</row>
    <row r="439" spans="1:29" x14ac:dyDescent="0.25">
      <c r="A439" s="7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</row>
    <row r="440" spans="1:29" x14ac:dyDescent="0.25">
      <c r="A440" s="7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</row>
    <row r="441" spans="1:29" x14ac:dyDescent="0.25">
      <c r="A441" s="7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</row>
    <row r="442" spans="1:29" x14ac:dyDescent="0.25">
      <c r="A442" s="7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</row>
    <row r="443" spans="1:29" x14ac:dyDescent="0.25">
      <c r="A443" s="7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</row>
    <row r="444" spans="1:29" x14ac:dyDescent="0.25">
      <c r="A444" s="7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</row>
    <row r="445" spans="1:29" x14ac:dyDescent="0.25">
      <c r="A445" s="7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</row>
    <row r="446" spans="1:29" x14ac:dyDescent="0.25">
      <c r="A446" s="7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</row>
    <row r="447" spans="1:29" x14ac:dyDescent="0.25">
      <c r="A447" s="7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</row>
    <row r="448" spans="1:29" x14ac:dyDescent="0.25">
      <c r="A448" s="7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</row>
    <row r="449" spans="1:29" x14ac:dyDescent="0.25">
      <c r="A449" s="7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</row>
  </sheetData>
  <protectedRanges>
    <protectedRange sqref="D162:D164" name="Rango1"/>
    <protectedRange sqref="K163:N164 K162:M162" name="Rango1_1_1"/>
  </protectedRanges>
  <mergeCells count="260">
    <mergeCell ref="AC156:AC157"/>
    <mergeCell ref="D158:D159"/>
    <mergeCell ref="F158:F159"/>
    <mergeCell ref="K158:K159"/>
    <mergeCell ref="W158:W159"/>
    <mergeCell ref="X158:X159"/>
    <mergeCell ref="Y158:Y159"/>
    <mergeCell ref="Z158:Z159"/>
    <mergeCell ref="AA158:AA159"/>
    <mergeCell ref="D156:D157"/>
    <mergeCell ref="F156:F157"/>
    <mergeCell ref="K156:K157"/>
    <mergeCell ref="W156:W157"/>
    <mergeCell ref="X156:X157"/>
    <mergeCell ref="Y156:Y157"/>
    <mergeCell ref="Z156:Z157"/>
    <mergeCell ref="AA156:AA157"/>
    <mergeCell ref="AB156:AB157"/>
    <mergeCell ref="Y80:Y82"/>
    <mergeCell ref="Z80:Z82"/>
    <mergeCell ref="AA80:AA82"/>
    <mergeCell ref="AB80:AB82"/>
    <mergeCell ref="AC80:AC82"/>
    <mergeCell ref="D80:D82"/>
    <mergeCell ref="F80:F82"/>
    <mergeCell ref="K80:K82"/>
    <mergeCell ref="W80:W82"/>
    <mergeCell ref="X80:X82"/>
    <mergeCell ref="AC68:AC77"/>
    <mergeCell ref="Y78:Y79"/>
    <mergeCell ref="Z78:Z79"/>
    <mergeCell ref="AA78:AA79"/>
    <mergeCell ref="AB78:AB79"/>
    <mergeCell ref="AC78:AC79"/>
    <mergeCell ref="D78:D79"/>
    <mergeCell ref="F78:F79"/>
    <mergeCell ref="K78:K79"/>
    <mergeCell ref="W78:W79"/>
    <mergeCell ref="X78:X79"/>
    <mergeCell ref="D68:D77"/>
    <mergeCell ref="F68:F77"/>
    <mergeCell ref="K68:K77"/>
    <mergeCell ref="W68:W77"/>
    <mergeCell ref="X68:X77"/>
    <mergeCell ref="Y68:Y77"/>
    <mergeCell ref="Z68:Z77"/>
    <mergeCell ref="AA68:AA77"/>
    <mergeCell ref="AB68:AB77"/>
    <mergeCell ref="AC61:AC63"/>
    <mergeCell ref="D64:D67"/>
    <mergeCell ref="F64:F67"/>
    <mergeCell ref="K64:K67"/>
    <mergeCell ref="W64:W67"/>
    <mergeCell ref="X64:X67"/>
    <mergeCell ref="Y64:Y67"/>
    <mergeCell ref="Z64:Z67"/>
    <mergeCell ref="AA64:AA67"/>
    <mergeCell ref="AB64:AB67"/>
    <mergeCell ref="AC64:AC67"/>
    <mergeCell ref="D61:D63"/>
    <mergeCell ref="F61:F63"/>
    <mergeCell ref="K61:K63"/>
    <mergeCell ref="W61:W63"/>
    <mergeCell ref="X61:X63"/>
    <mergeCell ref="Y61:Y63"/>
    <mergeCell ref="Z61:Z63"/>
    <mergeCell ref="AA61:AA63"/>
    <mergeCell ref="AB61:AB63"/>
    <mergeCell ref="A1:AC1"/>
    <mergeCell ref="F48:F51"/>
    <mergeCell ref="K48:K51"/>
    <mergeCell ref="W48:W51"/>
    <mergeCell ref="X48:X51"/>
    <mergeCell ref="Y48:Y51"/>
    <mergeCell ref="D57:D60"/>
    <mergeCell ref="F57:F60"/>
    <mergeCell ref="K57:K60"/>
    <mergeCell ref="W57:W60"/>
    <mergeCell ref="X57:X60"/>
    <mergeCell ref="Y57:Y60"/>
    <mergeCell ref="Z57:Z60"/>
    <mergeCell ref="AA57:AA60"/>
    <mergeCell ref="AB57:AB60"/>
    <mergeCell ref="AC57:AC60"/>
    <mergeCell ref="D149:D150"/>
    <mergeCell ref="F149:F150"/>
    <mergeCell ref="K149:K150"/>
    <mergeCell ref="Y149:Y150"/>
    <mergeCell ref="Z149:Z150"/>
    <mergeCell ref="AA149:AA150"/>
    <mergeCell ref="AB149:AB150"/>
    <mergeCell ref="AC149:AC150"/>
    <mergeCell ref="D119:D123"/>
    <mergeCell ref="F119:F123"/>
    <mergeCell ref="K119:K123"/>
    <mergeCell ref="W119:W123"/>
    <mergeCell ref="X119:X123"/>
    <mergeCell ref="Y119:Y123"/>
    <mergeCell ref="Z119:Z123"/>
    <mergeCell ref="AA119:AA123"/>
    <mergeCell ref="AB119:AB123"/>
    <mergeCell ref="AC119:AC123"/>
    <mergeCell ref="D125:D128"/>
    <mergeCell ref="F125:F128"/>
    <mergeCell ref="K125:K128"/>
    <mergeCell ref="W125:W128"/>
    <mergeCell ref="Z48:Z51"/>
    <mergeCell ref="AA48:AA51"/>
    <mergeCell ref="AB48:AB51"/>
    <mergeCell ref="AC48:AC51"/>
    <mergeCell ref="F52:F56"/>
    <mergeCell ref="K52:K56"/>
    <mergeCell ref="W52:W56"/>
    <mergeCell ref="X52:X56"/>
    <mergeCell ref="Y52:Y56"/>
    <mergeCell ref="Z52:Z56"/>
    <mergeCell ref="AA52:AA56"/>
    <mergeCell ref="AB52:AB56"/>
    <mergeCell ref="AC52:AC56"/>
    <mergeCell ref="X83:X91"/>
    <mergeCell ref="Y83:Y91"/>
    <mergeCell ref="Z83:Z91"/>
    <mergeCell ref="AA83:AA91"/>
    <mergeCell ref="AB83:AB91"/>
    <mergeCell ref="AC83:AC91"/>
    <mergeCell ref="D92:D94"/>
    <mergeCell ref="F92:F94"/>
    <mergeCell ref="K92:K94"/>
    <mergeCell ref="W92:W94"/>
    <mergeCell ref="X92:X94"/>
    <mergeCell ref="Y92:Y94"/>
    <mergeCell ref="Z92:Z94"/>
    <mergeCell ref="AA92:AA94"/>
    <mergeCell ref="AB92:AB94"/>
    <mergeCell ref="AC92:AC94"/>
    <mergeCell ref="D83:D91"/>
    <mergeCell ref="F83:F91"/>
    <mergeCell ref="K83:K91"/>
    <mergeCell ref="W83:W91"/>
    <mergeCell ref="X95:X97"/>
    <mergeCell ref="Y95:Y97"/>
    <mergeCell ref="Z95:Z97"/>
    <mergeCell ref="AA95:AA97"/>
    <mergeCell ref="AB95:AB97"/>
    <mergeCell ref="AC95:AC97"/>
    <mergeCell ref="D98:D100"/>
    <mergeCell ref="F98:F100"/>
    <mergeCell ref="K98:K100"/>
    <mergeCell ref="W98:W100"/>
    <mergeCell ref="X98:X100"/>
    <mergeCell ref="Y98:Y100"/>
    <mergeCell ref="Z98:Z100"/>
    <mergeCell ref="AA98:AA100"/>
    <mergeCell ref="AB98:AB100"/>
    <mergeCell ref="AC98:AC100"/>
    <mergeCell ref="D95:D97"/>
    <mergeCell ref="F95:F97"/>
    <mergeCell ref="K95:K97"/>
    <mergeCell ref="W95:W97"/>
    <mergeCell ref="X101:X103"/>
    <mergeCell ref="Y101:Y103"/>
    <mergeCell ref="Z101:Z103"/>
    <mergeCell ref="AA101:AA103"/>
    <mergeCell ref="AB101:AB103"/>
    <mergeCell ref="AC101:AC103"/>
    <mergeCell ref="D104:D106"/>
    <mergeCell ref="F104:F106"/>
    <mergeCell ref="K104:K106"/>
    <mergeCell ref="W104:W106"/>
    <mergeCell ref="X104:X106"/>
    <mergeCell ref="Y104:Y106"/>
    <mergeCell ref="Z104:Z106"/>
    <mergeCell ref="AA104:AA106"/>
    <mergeCell ref="AB104:AB106"/>
    <mergeCell ref="AC104:AC106"/>
    <mergeCell ref="D101:D103"/>
    <mergeCell ref="F101:F103"/>
    <mergeCell ref="K101:K103"/>
    <mergeCell ref="W101:W103"/>
    <mergeCell ref="AC107:AC112"/>
    <mergeCell ref="D113:D118"/>
    <mergeCell ref="F113:F118"/>
    <mergeCell ref="K113:K118"/>
    <mergeCell ref="W113:W118"/>
    <mergeCell ref="X113:X118"/>
    <mergeCell ref="Y113:Y118"/>
    <mergeCell ref="Z113:Z118"/>
    <mergeCell ref="AA113:AA118"/>
    <mergeCell ref="AB113:AB118"/>
    <mergeCell ref="AC113:AC118"/>
    <mergeCell ref="D107:D112"/>
    <mergeCell ref="F107:F112"/>
    <mergeCell ref="K107:K112"/>
    <mergeCell ref="W107:W112"/>
    <mergeCell ref="X107:X112"/>
    <mergeCell ref="Y107:Y112"/>
    <mergeCell ref="Z107:Z112"/>
    <mergeCell ref="AA107:AA112"/>
    <mergeCell ref="AB107:AB112"/>
    <mergeCell ref="X125:X128"/>
    <mergeCell ref="Y125:Y128"/>
    <mergeCell ref="Z125:Z128"/>
    <mergeCell ref="AA125:AA128"/>
    <mergeCell ref="AB125:AB128"/>
    <mergeCell ref="AC125:AC128"/>
    <mergeCell ref="F129:F132"/>
    <mergeCell ref="Y129:Y132"/>
    <mergeCell ref="Z129:Z132"/>
    <mergeCell ref="AA129:AA132"/>
    <mergeCell ref="AB129:AB132"/>
    <mergeCell ref="AC129:AC132"/>
    <mergeCell ref="D133:D135"/>
    <mergeCell ref="F133:F135"/>
    <mergeCell ref="K133:K135"/>
    <mergeCell ref="Y133:Y135"/>
    <mergeCell ref="Z133:Z135"/>
    <mergeCell ref="AA133:AA135"/>
    <mergeCell ref="AB133:AB135"/>
    <mergeCell ref="AC133:AC135"/>
    <mergeCell ref="D136:D139"/>
    <mergeCell ref="F136:F139"/>
    <mergeCell ref="K136:K139"/>
    <mergeCell ref="Y136:Y139"/>
    <mergeCell ref="Z136:Z139"/>
    <mergeCell ref="AA136:AA139"/>
    <mergeCell ref="AB136:AB139"/>
    <mergeCell ref="AC136:AC139"/>
    <mergeCell ref="F143:F145"/>
    <mergeCell ref="X143:X145"/>
    <mergeCell ref="Y143:Y145"/>
    <mergeCell ref="Z143:Z145"/>
    <mergeCell ref="AA143:AA145"/>
    <mergeCell ref="AB143:AB145"/>
    <mergeCell ref="AC143:AC145"/>
    <mergeCell ref="W149:W150"/>
    <mergeCell ref="X149:X150"/>
    <mergeCell ref="AB158:AB159"/>
    <mergeCell ref="AC158:AC159"/>
    <mergeCell ref="K163:M163"/>
    <mergeCell ref="K164:M164"/>
    <mergeCell ref="AC151:AC152"/>
    <mergeCell ref="D154:D155"/>
    <mergeCell ref="F154:F155"/>
    <mergeCell ref="K154:K155"/>
    <mergeCell ref="W154:W155"/>
    <mergeCell ref="X154:X155"/>
    <mergeCell ref="Y154:Y155"/>
    <mergeCell ref="Z154:Z155"/>
    <mergeCell ref="AA154:AA155"/>
    <mergeCell ref="AB154:AB155"/>
    <mergeCell ref="AC154:AC155"/>
    <mergeCell ref="D151:D152"/>
    <mergeCell ref="F151:F152"/>
    <mergeCell ref="K151:K152"/>
    <mergeCell ref="W151:W152"/>
    <mergeCell ref="X151:X152"/>
    <mergeCell ref="Y151:Y152"/>
    <mergeCell ref="Z151:Z152"/>
    <mergeCell ref="AA151:AA152"/>
    <mergeCell ref="AB151:AB152"/>
  </mergeCells>
  <dataValidations count="11">
    <dataValidation allowBlank="1" showInputMessage="1" showErrorMessage="1" prompt="Señalar la dimensión bajo la cual se mide el objetivo. Ej: eficiencia, eficacia, economía, calidad." sqref="G6:G8"/>
    <dataValidation allowBlank="1" showInputMessage="1" showErrorMessage="1" prompt="Se refiere a la expresión matemática del indicador. Determina la forma en que se relacionan las variables." sqref="J6:J8"/>
    <dataValidation allowBlank="1" showInputMessage="1" showErrorMessage="1" prompt="Hace referencia a la determinación concreta de la unidad de medición en que se quiere expresar el resultado del indicador. Ej: porcentaje, becas otorgadas, etc." sqref="I6:I8"/>
    <dataValidation allowBlank="1" showInputMessage="1" showErrorMessage="1" prompt="Hace referencia a la periodicidad en el tiempo con que se realiza la medición del indicador." sqref="H6:H8"/>
    <dataValidation allowBlank="1" showInputMessage="1" showErrorMessage="1" prompt="Indicar si el indicador es estratégico o de gestión." sqref="F6:F8"/>
    <dataValidation allowBlank="1" showInputMessage="1" showErrorMessage="1" prompt="Señalar el nivel de objetivos de la MIR con el que se relaciona el indicador.  Ej: Actividad, componente, propósito, fin." sqref="E6:E8"/>
    <dataValidation allowBlank="1" showInputMessage="1" showErrorMessage="1" prompt="La expresión que identifica al indicador y que manifiesta lo que se desea medir con él." sqref="D6:D8"/>
    <dataValidation allowBlank="1" showInputMessage="1" showErrorMessage="1" prompt="Unidad responsable del programa." sqref="C6:C8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B6:B8"/>
    <dataValidation allowBlank="1" showInputMessage="1" showErrorMessage="1" prompt="Valor absoluto y relativo que registre el gasto con relación a la meta anual." sqref="P5:T5"/>
    <dataValidation allowBlank="1" showInputMessage="1" showErrorMessage="1" prompt="Nivel cuantificable anual de las metas aprobadas y modificadas." sqref="K5:O5 N6 O6:O8"/>
  </dataValidations>
  <pageMargins left="0.23622047244094491" right="0.11811023622047245" top="0.23622047244094491" bottom="0" header="0.31496062992125984" footer="0.31496062992125984"/>
  <pageSetup scale="35" fitToHeight="14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IR</vt:lpstr>
      <vt:lpstr>IR!Área_de_impresión</vt:lpstr>
      <vt:lpstr>IR!Títulos_a_imprimir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2022-04-26T16:09:06Z</cp:lastPrinted>
  <dcterms:created xsi:type="dcterms:W3CDTF">2014-01-27T16:27:43Z</dcterms:created>
  <dcterms:modified xsi:type="dcterms:W3CDTF">2022-04-26T16:09:49Z</dcterms:modified>
</cp:coreProperties>
</file>