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-120" yWindow="-120" windowWidth="24240" windowHeight="13140" firstSheet="1" activeTab="2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9" r:id="rId7"/>
    <sheet name="F6b" sheetId="10" r:id="rId8"/>
    <sheet name="F6c" sheetId="11" r:id="rId9"/>
    <sheet name="F6d" sheetId="12" r:id="rId10"/>
    <sheet name="GUIA DE CUMPLIMIENTO" sheetId="13" r:id="rId11"/>
  </sheets>
  <definedNames>
    <definedName name="_xlnm._FilterDatabase" localSheetId="5" hidden="1">'F5'!$A$3:$G$71</definedName>
    <definedName name="_xlnm._FilterDatabase" localSheetId="6" hidden="1">F6a!$B$3:$H$155</definedName>
    <definedName name="_xlnm._FilterDatabase" localSheetId="7" hidden="1">F6b!$A$3:$G$19</definedName>
    <definedName name="_xlnm._FilterDatabase" localSheetId="8" hidden="1">F6c!$B$3:$H$79</definedName>
    <definedName name="_xlnm._FilterDatabase" localSheetId="9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2" l="1"/>
  <c r="G26" i="12" s="1"/>
  <c r="D25" i="12"/>
  <c r="G25" i="12" s="1"/>
  <c r="D24" i="12"/>
  <c r="G24" i="12" s="1"/>
  <c r="F23" i="12"/>
  <c r="E23" i="12"/>
  <c r="D23" i="12"/>
  <c r="G23" i="12" s="1"/>
  <c r="C23" i="12"/>
  <c r="B23" i="12"/>
  <c r="D22" i="12"/>
  <c r="G22" i="12" s="1"/>
  <c r="D21" i="12"/>
  <c r="G21" i="12" s="1"/>
  <c r="D20" i="12"/>
  <c r="G20" i="12" s="1"/>
  <c r="F19" i="12"/>
  <c r="E19" i="12"/>
  <c r="E16" i="12" s="1"/>
  <c r="D19" i="12"/>
  <c r="G19" i="12" s="1"/>
  <c r="C19" i="12"/>
  <c r="B19" i="12"/>
  <c r="D18" i="12"/>
  <c r="D16" i="12" s="1"/>
  <c r="D17" i="12"/>
  <c r="G17" i="12" s="1"/>
  <c r="F16" i="12"/>
  <c r="C16" i="12"/>
  <c r="B16" i="12"/>
  <c r="D14" i="12"/>
  <c r="G14" i="12" s="1"/>
  <c r="D13" i="12"/>
  <c r="D11" i="12" s="1"/>
  <c r="G11" i="12" s="1"/>
  <c r="D12" i="12"/>
  <c r="G12" i="12" s="1"/>
  <c r="F11" i="12"/>
  <c r="E11" i="12"/>
  <c r="C11" i="12"/>
  <c r="B11" i="12"/>
  <c r="D10" i="12"/>
  <c r="G10" i="12" s="1"/>
  <c r="D9" i="12"/>
  <c r="D7" i="12" s="1"/>
  <c r="D8" i="12"/>
  <c r="G8" i="12" s="1"/>
  <c r="F7" i="12"/>
  <c r="F4" i="12" s="1"/>
  <c r="F27" i="12" s="1"/>
  <c r="E7" i="12"/>
  <c r="C7" i="12"/>
  <c r="C4" i="12" s="1"/>
  <c r="C27" i="12" s="1"/>
  <c r="B7" i="12"/>
  <c r="B4" i="12" s="1"/>
  <c r="B27" i="12" s="1"/>
  <c r="D6" i="12"/>
  <c r="G6" i="12" s="1"/>
  <c r="D5" i="12"/>
  <c r="G5" i="12" s="1"/>
  <c r="E4" i="12"/>
  <c r="E27" i="12" s="1"/>
  <c r="E77" i="11"/>
  <c r="H77" i="11" s="1"/>
  <c r="E76" i="11"/>
  <c r="H76" i="11" s="1"/>
  <c r="E75" i="11"/>
  <c r="H75" i="11" s="1"/>
  <c r="E74" i="11"/>
  <c r="H74" i="11" s="1"/>
  <c r="G73" i="11"/>
  <c r="F73" i="11"/>
  <c r="E73" i="11"/>
  <c r="H73" i="11" s="1"/>
  <c r="D73" i="11"/>
  <c r="C73" i="11"/>
  <c r="E71" i="11"/>
  <c r="H71" i="11" s="1"/>
  <c r="E70" i="11"/>
  <c r="H70" i="11" s="1"/>
  <c r="E69" i="11"/>
  <c r="H69" i="11" s="1"/>
  <c r="E68" i="11"/>
  <c r="H68" i="11" s="1"/>
  <c r="E67" i="11"/>
  <c r="H67" i="11" s="1"/>
  <c r="E66" i="11"/>
  <c r="H66" i="11" s="1"/>
  <c r="E65" i="11"/>
  <c r="H65" i="11" s="1"/>
  <c r="E64" i="11"/>
  <c r="H64" i="11" s="1"/>
  <c r="E63" i="11"/>
  <c r="H63" i="11" s="1"/>
  <c r="G62" i="11"/>
  <c r="F62" i="11"/>
  <c r="E62" i="11"/>
  <c r="H62" i="11" s="1"/>
  <c r="D62" i="11"/>
  <c r="C62" i="11"/>
  <c r="E60" i="11"/>
  <c r="H60" i="11" s="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H54" i="11" s="1"/>
  <c r="G53" i="11"/>
  <c r="F53" i="11"/>
  <c r="E53" i="11"/>
  <c r="H53" i="11" s="1"/>
  <c r="D53" i="11"/>
  <c r="C53" i="1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3" i="11" s="1"/>
  <c r="E44" i="11"/>
  <c r="H44" i="11" s="1"/>
  <c r="G43" i="11"/>
  <c r="G42" i="11" s="1"/>
  <c r="F43" i="11"/>
  <c r="D43" i="11"/>
  <c r="D42" i="11" s="1"/>
  <c r="C43" i="11"/>
  <c r="C42" i="11" s="1"/>
  <c r="F42" i="11"/>
  <c r="E40" i="11"/>
  <c r="H40" i="11" s="1"/>
  <c r="E39" i="11"/>
  <c r="H39" i="11" s="1"/>
  <c r="E38" i="11"/>
  <c r="E36" i="11" s="1"/>
  <c r="H36" i="11" s="1"/>
  <c r="E37" i="11"/>
  <c r="H37" i="11" s="1"/>
  <c r="G36" i="11"/>
  <c r="F36" i="11"/>
  <c r="D36" i="11"/>
  <c r="C36" i="11"/>
  <c r="E34" i="11"/>
  <c r="H34" i="11" s="1"/>
  <c r="E33" i="11"/>
  <c r="H33" i="11" s="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E25" i="11" s="1"/>
  <c r="H25" i="11" s="1"/>
  <c r="E26" i="11"/>
  <c r="H26" i="11" s="1"/>
  <c r="G25" i="11"/>
  <c r="F25" i="11"/>
  <c r="D25" i="11"/>
  <c r="C25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E16" i="11" s="1"/>
  <c r="H16" i="11" s="1"/>
  <c r="E17" i="11"/>
  <c r="H17" i="11" s="1"/>
  <c r="G16" i="11"/>
  <c r="F16" i="11"/>
  <c r="D16" i="11"/>
  <c r="C16" i="11"/>
  <c r="E14" i="11"/>
  <c r="H14" i="11" s="1"/>
  <c r="E13" i="11"/>
  <c r="H13" i="11" s="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G6" i="11"/>
  <c r="F6" i="11"/>
  <c r="F5" i="11" s="1"/>
  <c r="F79" i="11" s="1"/>
  <c r="E6" i="11"/>
  <c r="D6" i="11"/>
  <c r="C6" i="11"/>
  <c r="G5" i="11"/>
  <c r="G79" i="11" s="1"/>
  <c r="D5" i="11"/>
  <c r="C5" i="11"/>
  <c r="C79" i="11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D23" i="10"/>
  <c r="G23" i="10" s="1"/>
  <c r="F22" i="10"/>
  <c r="E22" i="10"/>
  <c r="C22" i="10"/>
  <c r="B22" i="10"/>
  <c r="D19" i="10"/>
  <c r="G19" i="10" s="1"/>
  <c r="D18" i="10"/>
  <c r="G18" i="10" s="1"/>
  <c r="D17" i="10"/>
  <c r="G17" i="10" s="1"/>
  <c r="D16" i="10"/>
  <c r="G16" i="10" s="1"/>
  <c r="D15" i="10"/>
  <c r="G15" i="10" s="1"/>
  <c r="G14" i="10"/>
  <c r="D14" i="10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G6" i="10"/>
  <c r="D6" i="10"/>
  <c r="F5" i="10"/>
  <c r="F32" i="10" s="1"/>
  <c r="E5" i="10"/>
  <c r="E32" i="10" s="1"/>
  <c r="D5" i="10"/>
  <c r="C5" i="10"/>
  <c r="B5" i="10"/>
  <c r="E152" i="9"/>
  <c r="H152" i="9" s="1"/>
  <c r="H151" i="9"/>
  <c r="E151" i="9"/>
  <c r="E150" i="9"/>
  <c r="H150" i="9" s="1"/>
  <c r="E149" i="9"/>
  <c r="H149" i="9" s="1"/>
  <c r="E148" i="9"/>
  <c r="H148" i="9" s="1"/>
  <c r="E147" i="9"/>
  <c r="E146" i="9"/>
  <c r="H146" i="9" s="1"/>
  <c r="G145" i="9"/>
  <c r="F145" i="9"/>
  <c r="D145" i="9"/>
  <c r="C145" i="9"/>
  <c r="E144" i="9"/>
  <c r="H144" i="9" s="1"/>
  <c r="E143" i="9"/>
  <c r="E141" i="9" s="1"/>
  <c r="H141" i="9" s="1"/>
  <c r="E142" i="9"/>
  <c r="H142" i="9" s="1"/>
  <c r="G141" i="9"/>
  <c r="F141" i="9"/>
  <c r="D141" i="9"/>
  <c r="C141" i="9"/>
  <c r="E140" i="9"/>
  <c r="H140" i="9" s="1"/>
  <c r="H139" i="9"/>
  <c r="E139" i="9"/>
  <c r="E138" i="9"/>
  <c r="H138" i="9" s="1"/>
  <c r="E137" i="9"/>
  <c r="H137" i="9" s="1"/>
  <c r="E136" i="9"/>
  <c r="H136" i="9" s="1"/>
  <c r="E135" i="9"/>
  <c r="H135" i="9" s="1"/>
  <c r="E134" i="9"/>
  <c r="H134" i="9" s="1"/>
  <c r="E133" i="9"/>
  <c r="H133" i="9" s="1"/>
  <c r="G132" i="9"/>
  <c r="F132" i="9"/>
  <c r="D132" i="9"/>
  <c r="C132" i="9"/>
  <c r="H131" i="9"/>
  <c r="E131" i="9"/>
  <c r="E130" i="9"/>
  <c r="H130" i="9" s="1"/>
  <c r="E129" i="9"/>
  <c r="E128" i="9" s="1"/>
  <c r="H128" i="9" s="1"/>
  <c r="G128" i="9"/>
  <c r="F128" i="9"/>
  <c r="D128" i="9"/>
  <c r="C128" i="9"/>
  <c r="E127" i="9"/>
  <c r="H127" i="9" s="1"/>
  <c r="E126" i="9"/>
  <c r="H126" i="9" s="1"/>
  <c r="E125" i="9"/>
  <c r="H125" i="9" s="1"/>
  <c r="E124" i="9"/>
  <c r="H124" i="9" s="1"/>
  <c r="H123" i="9"/>
  <c r="E123" i="9"/>
  <c r="E122" i="9"/>
  <c r="H122" i="9" s="1"/>
  <c r="E121" i="9"/>
  <c r="H121" i="9" s="1"/>
  <c r="E120" i="9"/>
  <c r="H120" i="9" s="1"/>
  <c r="E119" i="9"/>
  <c r="H119" i="9" s="1"/>
  <c r="G118" i="9"/>
  <c r="F118" i="9"/>
  <c r="D118" i="9"/>
  <c r="C118" i="9"/>
  <c r="H117" i="9"/>
  <c r="E117" i="9"/>
  <c r="E116" i="9"/>
  <c r="H116" i="9" s="1"/>
  <c r="H115" i="9"/>
  <c r="E115" i="9"/>
  <c r="E114" i="9"/>
  <c r="H114" i="9" s="1"/>
  <c r="H113" i="9"/>
  <c r="E113" i="9"/>
  <c r="E112" i="9"/>
  <c r="H112" i="9" s="1"/>
  <c r="H111" i="9"/>
  <c r="E111" i="9"/>
  <c r="E110" i="9"/>
  <c r="E108" i="9" s="1"/>
  <c r="H108" i="9" s="1"/>
  <c r="H109" i="9"/>
  <c r="E109" i="9"/>
  <c r="G108" i="9"/>
  <c r="F108" i="9"/>
  <c r="D108" i="9"/>
  <c r="C108" i="9"/>
  <c r="H107" i="9"/>
  <c r="E107" i="9"/>
  <c r="E106" i="9"/>
  <c r="H106" i="9" s="1"/>
  <c r="H105" i="9"/>
  <c r="E105" i="9"/>
  <c r="E104" i="9"/>
  <c r="H104" i="9" s="1"/>
  <c r="H103" i="9"/>
  <c r="E103" i="9"/>
  <c r="E102" i="9"/>
  <c r="H102" i="9" s="1"/>
  <c r="H101" i="9"/>
  <c r="E101" i="9"/>
  <c r="E100" i="9"/>
  <c r="E98" i="9" s="1"/>
  <c r="H98" i="9" s="1"/>
  <c r="H99" i="9"/>
  <c r="E99" i="9"/>
  <c r="G98" i="9"/>
  <c r="F98" i="9"/>
  <c r="D98" i="9"/>
  <c r="C98" i="9"/>
  <c r="H97" i="9"/>
  <c r="E97" i="9"/>
  <c r="E96" i="9"/>
  <c r="H96" i="9" s="1"/>
  <c r="H95" i="9"/>
  <c r="E95" i="9"/>
  <c r="E94" i="9"/>
  <c r="H94" i="9" s="1"/>
  <c r="H93" i="9"/>
  <c r="E93" i="9"/>
  <c r="E92" i="9"/>
  <c r="H92" i="9" s="1"/>
  <c r="H91" i="9"/>
  <c r="E91" i="9"/>
  <c r="E90" i="9"/>
  <c r="E88" i="9" s="1"/>
  <c r="H88" i="9" s="1"/>
  <c r="H89" i="9"/>
  <c r="E89" i="9"/>
  <c r="G88" i="9"/>
  <c r="F88" i="9"/>
  <c r="D88" i="9"/>
  <c r="C88" i="9"/>
  <c r="H87" i="9"/>
  <c r="E87" i="9"/>
  <c r="E86" i="9"/>
  <c r="H86" i="9" s="1"/>
  <c r="H85" i="9"/>
  <c r="E85" i="9"/>
  <c r="E84" i="9"/>
  <c r="H84" i="9" s="1"/>
  <c r="H83" i="9"/>
  <c r="E83" i="9"/>
  <c r="E82" i="9"/>
  <c r="E80" i="9" s="1"/>
  <c r="H81" i="9"/>
  <c r="E81" i="9"/>
  <c r="G80" i="9"/>
  <c r="G79" i="9" s="1"/>
  <c r="F80" i="9"/>
  <c r="F79" i="9" s="1"/>
  <c r="D80" i="9"/>
  <c r="C80" i="9"/>
  <c r="C79" i="9" s="1"/>
  <c r="D79" i="9"/>
  <c r="E77" i="9"/>
  <c r="H77" i="9" s="1"/>
  <c r="H76" i="9"/>
  <c r="E76" i="9"/>
  <c r="E75" i="9"/>
  <c r="H75" i="9" s="1"/>
  <c r="H74" i="9"/>
  <c r="E74" i="9"/>
  <c r="E73" i="9"/>
  <c r="H73" i="9" s="1"/>
  <c r="H72" i="9"/>
  <c r="E72" i="9"/>
  <c r="E71" i="9"/>
  <c r="H71" i="9" s="1"/>
  <c r="H70" i="9"/>
  <c r="G70" i="9"/>
  <c r="F70" i="9"/>
  <c r="E70" i="9"/>
  <c r="D70" i="9"/>
  <c r="C70" i="9"/>
  <c r="E69" i="9"/>
  <c r="H69" i="9" s="1"/>
  <c r="H68" i="9"/>
  <c r="E68" i="9"/>
  <c r="E67" i="9"/>
  <c r="H67" i="9" s="1"/>
  <c r="H66" i="9"/>
  <c r="G66" i="9"/>
  <c r="F66" i="9"/>
  <c r="E66" i="9"/>
  <c r="D66" i="9"/>
  <c r="C66" i="9"/>
  <c r="E65" i="9"/>
  <c r="H65" i="9" s="1"/>
  <c r="H64" i="9"/>
  <c r="E64" i="9"/>
  <c r="E63" i="9"/>
  <c r="H63" i="9" s="1"/>
  <c r="H62" i="9"/>
  <c r="E62" i="9"/>
  <c r="E61" i="9"/>
  <c r="H61" i="9" s="1"/>
  <c r="H60" i="9"/>
  <c r="E60" i="9"/>
  <c r="E59" i="9"/>
  <c r="E57" i="9" s="1"/>
  <c r="H57" i="9" s="1"/>
  <c r="H58" i="9"/>
  <c r="E58" i="9"/>
  <c r="G57" i="9"/>
  <c r="F57" i="9"/>
  <c r="D57" i="9"/>
  <c r="C57" i="9"/>
  <c r="H56" i="9"/>
  <c r="E56" i="9"/>
  <c r="E55" i="9"/>
  <c r="E53" i="9" s="1"/>
  <c r="H53" i="9" s="1"/>
  <c r="H54" i="9"/>
  <c r="E54" i="9"/>
  <c r="G53" i="9"/>
  <c r="F53" i="9"/>
  <c r="D53" i="9"/>
  <c r="C53" i="9"/>
  <c r="H52" i="9"/>
  <c r="E52" i="9"/>
  <c r="E51" i="9"/>
  <c r="H51" i="9" s="1"/>
  <c r="H50" i="9"/>
  <c r="E50" i="9"/>
  <c r="E49" i="9"/>
  <c r="H49" i="9" s="1"/>
  <c r="H48" i="9"/>
  <c r="E48" i="9"/>
  <c r="E47" i="9"/>
  <c r="H47" i="9" s="1"/>
  <c r="H46" i="9"/>
  <c r="E46" i="9"/>
  <c r="E45" i="9"/>
  <c r="E43" i="9" s="1"/>
  <c r="H43" i="9" s="1"/>
  <c r="H44" i="9"/>
  <c r="E44" i="9"/>
  <c r="G43" i="9"/>
  <c r="F43" i="9"/>
  <c r="D43" i="9"/>
  <c r="C43" i="9"/>
  <c r="H42" i="9"/>
  <c r="E42" i="9"/>
  <c r="E41" i="9"/>
  <c r="H41" i="9" s="1"/>
  <c r="H40" i="9"/>
  <c r="E40" i="9"/>
  <c r="E39" i="9"/>
  <c r="H39" i="9" s="1"/>
  <c r="H38" i="9"/>
  <c r="E38" i="9"/>
  <c r="E37" i="9"/>
  <c r="H37" i="9" s="1"/>
  <c r="H36" i="9"/>
  <c r="E36" i="9"/>
  <c r="E35" i="9"/>
  <c r="E33" i="9" s="1"/>
  <c r="H33" i="9" s="1"/>
  <c r="H34" i="9"/>
  <c r="E34" i="9"/>
  <c r="G33" i="9"/>
  <c r="F33" i="9"/>
  <c r="D33" i="9"/>
  <c r="C33" i="9"/>
  <c r="H32" i="9"/>
  <c r="E32" i="9"/>
  <c r="E31" i="9"/>
  <c r="H31" i="9" s="1"/>
  <c r="H30" i="9"/>
  <c r="E30" i="9"/>
  <c r="E29" i="9"/>
  <c r="H29" i="9" s="1"/>
  <c r="H28" i="9"/>
  <c r="E28" i="9"/>
  <c r="E27" i="9"/>
  <c r="H27" i="9" s="1"/>
  <c r="H26" i="9"/>
  <c r="E26" i="9"/>
  <c r="E25" i="9"/>
  <c r="E23" i="9" s="1"/>
  <c r="H23" i="9" s="1"/>
  <c r="H24" i="9"/>
  <c r="E24" i="9"/>
  <c r="G23" i="9"/>
  <c r="F23" i="9"/>
  <c r="D23" i="9"/>
  <c r="C23" i="9"/>
  <c r="H22" i="9"/>
  <c r="E22" i="9"/>
  <c r="E21" i="9"/>
  <c r="H21" i="9" s="1"/>
  <c r="H20" i="9"/>
  <c r="E20" i="9"/>
  <c r="E19" i="9"/>
  <c r="H19" i="9" s="1"/>
  <c r="H18" i="9"/>
  <c r="E18" i="9"/>
  <c r="E17" i="9"/>
  <c r="H17" i="9" s="1"/>
  <c r="H16" i="9"/>
  <c r="E16" i="9"/>
  <c r="E15" i="9"/>
  <c r="E13" i="9" s="1"/>
  <c r="H13" i="9" s="1"/>
  <c r="H14" i="9"/>
  <c r="E14" i="9"/>
  <c r="G13" i="9"/>
  <c r="F13" i="9"/>
  <c r="D13" i="9"/>
  <c r="C13" i="9"/>
  <c r="H12" i="9"/>
  <c r="E12" i="9"/>
  <c r="E11" i="9"/>
  <c r="H11" i="9" s="1"/>
  <c r="H10" i="9"/>
  <c r="E10" i="9"/>
  <c r="E9" i="9"/>
  <c r="H9" i="9" s="1"/>
  <c r="H8" i="9"/>
  <c r="E8" i="9"/>
  <c r="E7" i="9"/>
  <c r="E5" i="9" s="1"/>
  <c r="H6" i="9"/>
  <c r="E6" i="9"/>
  <c r="G5" i="9"/>
  <c r="G4" i="9" s="1"/>
  <c r="F5" i="9"/>
  <c r="F4" i="9" s="1"/>
  <c r="D5" i="9"/>
  <c r="C5" i="9"/>
  <c r="C4" i="9" s="1"/>
  <c r="D4" i="9"/>
  <c r="D154" i="9" s="1"/>
  <c r="F154" i="9" l="1"/>
  <c r="E4" i="9"/>
  <c r="G154" i="9"/>
  <c r="C154" i="9"/>
  <c r="H80" i="9"/>
  <c r="D32" i="10"/>
  <c r="H43" i="11"/>
  <c r="E42" i="11"/>
  <c r="H42" i="11" s="1"/>
  <c r="H129" i="9"/>
  <c r="H143" i="9"/>
  <c r="E145" i="9"/>
  <c r="H145" i="9" s="1"/>
  <c r="H7" i="9"/>
  <c r="H5" i="9" s="1"/>
  <c r="H4" i="9" s="1"/>
  <c r="H15" i="9"/>
  <c r="H25" i="9"/>
  <c r="H35" i="9"/>
  <c r="H45" i="9"/>
  <c r="H55" i="9"/>
  <c r="H59" i="9"/>
  <c r="H82" i="9"/>
  <c r="H90" i="9"/>
  <c r="H100" i="9"/>
  <c r="H110" i="9"/>
  <c r="E118" i="9"/>
  <c r="H118" i="9" s="1"/>
  <c r="H147" i="9"/>
  <c r="B32" i="10"/>
  <c r="D22" i="10"/>
  <c r="G24" i="10"/>
  <c r="G22" i="10" s="1"/>
  <c r="H6" i="11"/>
  <c r="H5" i="11" s="1"/>
  <c r="H79" i="11" s="1"/>
  <c r="D4" i="12"/>
  <c r="D27" i="12" s="1"/>
  <c r="G5" i="10"/>
  <c r="G32" i="10" s="1"/>
  <c r="E132" i="9"/>
  <c r="H132" i="9" s="1"/>
  <c r="C32" i="10"/>
  <c r="D79" i="11"/>
  <c r="E5" i="11"/>
  <c r="E79" i="11" s="1"/>
  <c r="H18" i="11"/>
  <c r="H27" i="11"/>
  <c r="H38" i="11"/>
  <c r="H45" i="11"/>
  <c r="G9" i="12"/>
  <c r="G7" i="12" s="1"/>
  <c r="G4" i="12" s="1"/>
  <c r="G13" i="12"/>
  <c r="G18" i="12"/>
  <c r="G16" i="12" s="1"/>
  <c r="G27" i="12" l="1"/>
  <c r="H79" i="9"/>
  <c r="H154" i="9" s="1"/>
  <c r="E154" i="9"/>
  <c r="E79" i="9"/>
  <c r="F70" i="8" l="1"/>
  <c r="E70" i="8"/>
  <c r="C70" i="8"/>
  <c r="B70" i="8"/>
  <c r="G69" i="8"/>
  <c r="D69" i="8"/>
  <c r="D70" i="8" s="1"/>
  <c r="G68" i="8"/>
  <c r="G70" i="8" s="1"/>
  <c r="D68" i="8"/>
  <c r="G63" i="8"/>
  <c r="D63" i="8"/>
  <c r="G62" i="8"/>
  <c r="F62" i="8"/>
  <c r="E62" i="8"/>
  <c r="D62" i="8"/>
  <c r="C62" i="8"/>
  <c r="B62" i="8"/>
  <c r="G59" i="8"/>
  <c r="D59" i="8"/>
  <c r="G58" i="8"/>
  <c r="D58" i="8"/>
  <c r="G57" i="8"/>
  <c r="D57" i="8"/>
  <c r="D55" i="8" s="1"/>
  <c r="G56" i="8"/>
  <c r="D56" i="8"/>
  <c r="G55" i="8"/>
  <c r="F55" i="8"/>
  <c r="E55" i="8"/>
  <c r="C55" i="8"/>
  <c r="B55" i="8"/>
  <c r="G54" i="8"/>
  <c r="D54" i="8"/>
  <c r="G53" i="8"/>
  <c r="D53" i="8"/>
  <c r="G52" i="8"/>
  <c r="D52" i="8"/>
  <c r="G51" i="8"/>
  <c r="D51" i="8"/>
  <c r="G50" i="8"/>
  <c r="F50" i="8"/>
  <c r="E50" i="8"/>
  <c r="D50" i="8"/>
  <c r="C50" i="8"/>
  <c r="B50" i="8"/>
  <c r="G49" i="8"/>
  <c r="D49" i="8"/>
  <c r="G48" i="8"/>
  <c r="D48" i="8"/>
  <c r="G47" i="8"/>
  <c r="D47" i="8"/>
  <c r="G46" i="8"/>
  <c r="D46" i="8"/>
  <c r="G45" i="8"/>
  <c r="D45" i="8"/>
  <c r="G44" i="8"/>
  <c r="D44" i="8"/>
  <c r="G43" i="8"/>
  <c r="D43" i="8"/>
  <c r="D41" i="8" s="1"/>
  <c r="G42" i="8"/>
  <c r="G41" i="8" s="1"/>
  <c r="G60" i="8" s="1"/>
  <c r="D42" i="8"/>
  <c r="F41" i="8"/>
  <c r="F60" i="8" s="1"/>
  <c r="E41" i="8"/>
  <c r="E60" i="8" s="1"/>
  <c r="C41" i="8"/>
  <c r="C60" i="8" s="1"/>
  <c r="B41" i="8"/>
  <c r="B60" i="8" s="1"/>
  <c r="G36" i="8"/>
  <c r="G34" i="8" s="1"/>
  <c r="D36" i="8"/>
  <c r="D34" i="8" s="1"/>
  <c r="G35" i="8"/>
  <c r="D35" i="8"/>
  <c r="F34" i="8"/>
  <c r="E34" i="8"/>
  <c r="C34" i="8"/>
  <c r="B34" i="8"/>
  <c r="G33" i="8"/>
  <c r="D33" i="8"/>
  <c r="G32" i="8"/>
  <c r="F32" i="8"/>
  <c r="E32" i="8"/>
  <c r="D32" i="8"/>
  <c r="C32" i="8"/>
  <c r="B32" i="8"/>
  <c r="G31" i="8"/>
  <c r="D31" i="8"/>
  <c r="G30" i="8"/>
  <c r="D30" i="8"/>
  <c r="G29" i="8"/>
  <c r="D29" i="8"/>
  <c r="G28" i="8"/>
  <c r="D28" i="8"/>
  <c r="G27" i="8"/>
  <c r="D27" i="8"/>
  <c r="G26" i="8"/>
  <c r="G25" i="8" s="1"/>
  <c r="G37" i="8" s="1"/>
  <c r="G65" i="8" s="1"/>
  <c r="D26" i="8"/>
  <c r="F25" i="8"/>
  <c r="F37" i="8" s="1"/>
  <c r="E25" i="8"/>
  <c r="E37" i="8" s="1"/>
  <c r="E65" i="8" s="1"/>
  <c r="D25" i="8"/>
  <c r="D37" i="8" s="1"/>
  <c r="C25" i="8"/>
  <c r="C37" i="8" s="1"/>
  <c r="B25" i="8"/>
  <c r="B37" i="8" s="1"/>
  <c r="B65" i="8" s="1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G13" i="8" s="1"/>
  <c r="D14" i="8"/>
  <c r="F13" i="8"/>
  <c r="E13" i="8"/>
  <c r="D13" i="8"/>
  <c r="C13" i="8"/>
  <c r="B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38" i="8" l="1"/>
  <c r="F65" i="8"/>
  <c r="C65" i="8"/>
  <c r="D65" i="8"/>
  <c r="D60" i="8"/>
  <c r="E68" i="7" l="1"/>
  <c r="E69" i="7" s="1"/>
  <c r="C68" i="7"/>
  <c r="C69" i="7" s="1"/>
  <c r="E60" i="7"/>
  <c r="D60" i="7"/>
  <c r="D68" i="7" s="1"/>
  <c r="D69" i="7" s="1"/>
  <c r="C60" i="7"/>
  <c r="D54" i="7"/>
  <c r="D55" i="7" s="1"/>
  <c r="E46" i="7"/>
  <c r="E54" i="7" s="1"/>
  <c r="E55" i="7" s="1"/>
  <c r="D46" i="7"/>
  <c r="C46" i="7"/>
  <c r="C54" i="7" s="1"/>
  <c r="C55" i="7" s="1"/>
  <c r="D41" i="7"/>
  <c r="E37" i="7"/>
  <c r="D37" i="7"/>
  <c r="C37" i="7"/>
  <c r="E34" i="7"/>
  <c r="E41" i="7" s="1"/>
  <c r="D34" i="7"/>
  <c r="C34" i="7"/>
  <c r="C41" i="7" s="1"/>
  <c r="E26" i="7"/>
  <c r="D26" i="7"/>
  <c r="C26" i="7"/>
  <c r="E20" i="7"/>
  <c r="E21" i="7" s="1"/>
  <c r="E22" i="7" s="1"/>
  <c r="E30" i="7" s="1"/>
  <c r="C20" i="7"/>
  <c r="E16" i="7"/>
  <c r="D16" i="7"/>
  <c r="E12" i="7"/>
  <c r="D12" i="7"/>
  <c r="C12" i="7"/>
  <c r="D8" i="7"/>
  <c r="D7" i="7" s="1"/>
  <c r="D20" i="7" s="1"/>
  <c r="D21" i="7" s="1"/>
  <c r="D22" i="7" s="1"/>
  <c r="D30" i="7" s="1"/>
  <c r="E7" i="7"/>
  <c r="C7" i="7"/>
  <c r="C21" i="7" l="1"/>
  <c r="C22" i="7" s="1"/>
  <c r="C30" i="7" s="1"/>
  <c r="K14" i="6" l="1"/>
  <c r="K13" i="6"/>
  <c r="K12" i="6"/>
  <c r="K11" i="6"/>
  <c r="J10" i="6"/>
  <c r="I10" i="6"/>
  <c r="H10" i="6"/>
  <c r="G10" i="6"/>
  <c r="E10" i="6"/>
  <c r="K10" i="6" s="1"/>
  <c r="K8" i="6"/>
  <c r="K7" i="6"/>
  <c r="K6" i="6"/>
  <c r="K5" i="6"/>
  <c r="J4" i="6"/>
  <c r="J16" i="6" s="1"/>
  <c r="I4" i="6"/>
  <c r="I16" i="6" s="1"/>
  <c r="H4" i="6"/>
  <c r="H16" i="6" s="1"/>
  <c r="G4" i="6"/>
  <c r="G16" i="6" s="1"/>
  <c r="E4" i="6"/>
  <c r="K4" i="6" s="1"/>
  <c r="E16" i="6" l="1"/>
  <c r="K16" i="6" s="1"/>
  <c r="F13" i="5"/>
  <c r="F12" i="5"/>
  <c r="F11" i="5"/>
  <c r="F10" i="5"/>
  <c r="F9" i="5" s="1"/>
  <c r="H9" i="5"/>
  <c r="G9" i="5"/>
  <c r="E9" i="5"/>
  <c r="D9" i="5"/>
  <c r="C9" i="5"/>
  <c r="B9" i="5"/>
  <c r="F8" i="5"/>
  <c r="F7" i="5"/>
  <c r="F6" i="5"/>
  <c r="F5" i="5" s="1"/>
  <c r="F4" i="5" s="1"/>
  <c r="F15" i="5" s="1"/>
  <c r="H5" i="5"/>
  <c r="G5" i="5"/>
  <c r="G4" i="5" s="1"/>
  <c r="G15" i="5" s="1"/>
  <c r="E5" i="5"/>
  <c r="E4" i="5" s="1"/>
  <c r="E15" i="5" s="1"/>
  <c r="D5" i="5"/>
  <c r="C5" i="5"/>
  <c r="C4" i="5" s="1"/>
  <c r="C15" i="5" s="1"/>
  <c r="B5" i="5"/>
  <c r="B4" i="5" s="1"/>
  <c r="B15" i="5" s="1"/>
  <c r="H4" i="5"/>
  <c r="H15" i="5" s="1"/>
  <c r="D4" i="5"/>
  <c r="D15" i="5" s="1"/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<sst xmlns="http://schemas.openxmlformats.org/spreadsheetml/2006/main" count="1060" uniqueCount="747">
  <si>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</si>
  <si>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</si>
  <si>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</si>
  <si>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</si>
  <si>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</si>
  <si>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</si>
  <si>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</si>
  <si>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</si>
  <si>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</si>
  <si>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</si>
  <si>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</si>
  <si>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</si>
  <si>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</si>
  <si>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</si>
  <si>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</si>
  <si>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</si>
  <si>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</si>
  <si>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</si>
  <si>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</si>
  <si>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</si>
  <si>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</si>
  <si>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</si>
  <si>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</si>
  <si>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</si>
  <si>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</si>
  <si>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</si>
  <si>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</si>
  <si>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</si>
  <si>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</si>
  <si>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</si>
  <si>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</si>
  <si>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</si>
  <si>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</si>
  <si>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</si>
  <si>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</si>
  <si>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</si>
  <si>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</si>
  <si>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</si>
  <si>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</si>
  <si>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</si>
  <si>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</si>
  <si>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</si>
  <si>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</si>
  <si>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</si>
  <si>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</si>
  <si>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</si>
  <si>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</si>
  <si>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</si>
  <si>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</si>
  <si>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</si>
  <si>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</si>
  <si>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</si>
  <si>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</si>
  <si>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</si>
  <si>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</si>
  <si>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</si>
  <si>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</si>
  <si>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</si>
  <si>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</si>
  <si>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</si>
  <si>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</si>
  <si>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</si>
  <si>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</si>
  <si>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</si>
  <si>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</si>
  <si>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</si>
  <si>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</si>
  <si>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</si>
  <si>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</si>
  <si>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</si>
  <si>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</si>
  <si>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</si>
  <si>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</si>
  <si>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</si>
  <si>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</si>
  <si>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</si>
  <si>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</si>
  <si>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</si>
  <si>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</si>
  <si>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</si>
  <si>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</si>
  <si>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</si>
  <si>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</si>
  <si>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</si>
  <si>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</si>
  <si>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</si>
  <si>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</si>
  <si>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</si>
  <si>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</si>
  <si>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</si>
  <si>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</si>
  <si>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</si>
  <si>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</si>
  <si>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</si>
  <si>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</si>
  <si>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</si>
  <si>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</si>
  <si>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</si>
  <si>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</si>
  <si>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</si>
  <si>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</si>
  <si>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</si>
  <si>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</si>
  <si>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</si>
  <si>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</si>
  <si>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</si>
  <si>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</si>
  <si>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</si>
  <si>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</si>
  <si>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</si>
  <si>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</si>
  <si>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</si>
  <si>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</si>
  <si>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</si>
  <si>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</si>
  <si>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</si>
  <si>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</si>
  <si>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</si>
  <si>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</si>
  <si>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IRAPUATO
Estado de Situación Financiera Detallado - LDF
al 31 de Diciembre de 2022 y al 31 de Diciembre de 2021
PESOS</t>
  </si>
  <si>
    <t>INSTITUTO TECNOLOGICO SUPERIOR DE IRAPUATO
Informe Analítico de la Deuda Pública y Otros Pasivos - LDF
al 31 de Diciembre de 2022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</si>
  <si>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</si>
  <si>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</si>
  <si>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</si>
  <si>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</si>
  <si>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</si>
  <si>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</si>
  <si>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</si>
  <si>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</si>
  <si>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</si>
  <si>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</si>
  <si>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</si>
  <si>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</si>
  <si>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</si>
  <si>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</si>
  <si>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</si>
  <si>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</si>
  <si>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</si>
  <si>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</si>
  <si>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</si>
  <si>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</si>
  <si>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</si>
  <si>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</si>
  <si>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</si>
  <si>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</si>
  <si>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</si>
  <si>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</si>
  <si>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</si>
  <si>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</si>
  <si>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</si>
  <si>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</si>
  <si>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</si>
  <si>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</si>
  <si>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</si>
  <si>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</si>
  <si>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</si>
  <si>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</si>
  <si>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</si>
  <si>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</si>
  <si>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</si>
  <si>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</si>
  <si>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</si>
  <si>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</si>
  <si>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INSTITUTO TECNOLOGICO SUPERIOR DE IRAPUATO
Informe Analítico de Obligaciones Diferentes de Financiamientos # LDF
al 31 de Diciembre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</si>
  <si>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</si>
  <si>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</si>
  <si>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</si>
  <si>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</si>
  <si>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</si>
  <si>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</si>
  <si>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</si>
  <si>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</si>
  <si>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</si>
  <si>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</si>
  <si>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</si>
  <si>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</si>
  <si>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</si>
  <si>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</si>
  <si>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</si>
  <si>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</si>
  <si>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</si>
  <si>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</si>
  <si>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</si>
  <si>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</si>
  <si>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</si>
  <si>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</si>
  <si>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TECNOLOGICO SUPERIOR DE IRAPUATO
Balance Presupuestario - LDF
al 31 de Diciembre de 2022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</si>
  <si>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</si>
  <si>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</si>
  <si>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</si>
  <si>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</si>
  <si>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</si>
  <si>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</si>
  <si>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</si>
  <si>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</si>
  <si>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</si>
  <si>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</si>
  <si>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</si>
  <si>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</si>
  <si>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</si>
  <si>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</si>
  <si>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</si>
  <si>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</si>
  <si>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</si>
  <si>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</si>
  <si>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</si>
  <si>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</si>
  <si>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</si>
  <si>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</si>
  <si>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</si>
  <si>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</si>
  <si>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</si>
  <si>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</si>
  <si>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</si>
  <si>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</si>
  <si>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</si>
  <si>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</si>
  <si>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</si>
  <si>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</si>
  <si>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</si>
  <si>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</si>
  <si>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</si>
  <si>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</si>
  <si>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</si>
  <si>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</si>
  <si>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</si>
  <si>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</si>
  <si>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</si>
  <si>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TECNOLOGICO SUPERIOR DE IRAPUATO
Estado Analítico de Ingresos Detallado - LDF
al 31 de Diciembre de 2022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</si>
  <si>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</si>
  <si>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</si>
  <si>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</si>
  <si>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</si>
  <si>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</si>
  <si>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</si>
  <si>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</si>
  <si>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</si>
  <si>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</si>
  <si>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</si>
  <si>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</si>
  <si>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</si>
  <si>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</si>
  <si>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</si>
  <si>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</si>
  <si>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</si>
  <si>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</si>
  <si>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</si>
  <si>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</si>
  <si>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</si>
  <si>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</si>
  <si>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</si>
  <si>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</si>
  <si>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</si>
  <si>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</si>
  <si>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</si>
  <si>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</si>
  <si>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</si>
  <si>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</si>
  <si>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</si>
  <si>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</si>
  <si>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</si>
  <si>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</si>
  <si>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</si>
  <si>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</si>
  <si>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</si>
  <si>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</si>
  <si>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</si>
  <si>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</si>
  <si>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</si>
  <si>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</si>
  <si>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</si>
  <si>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</si>
  <si>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</si>
  <si>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</si>
  <si>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</si>
  <si>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</si>
  <si>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</si>
  <si>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</si>
  <si>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</si>
  <si>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</si>
  <si>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</si>
  <si>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</si>
  <si>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</si>
  <si>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</si>
  <si>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</si>
  <si>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</si>
  <si>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</si>
  <si>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</si>
  <si>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</si>
  <si>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</si>
  <si>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</si>
  <si>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</si>
  <si>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</si>
  <si>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</si>
  <si>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</si>
  <si>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</si>
  <si>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</si>
  <si>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TECNOLOGICO SUPERIOR DE IRAPUATO
Clasificación por Objeto del Gasto (Capítulo y Concepto)
al 31 de Diciembre de 2022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</si>
  <si>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</si>
  <si>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</si>
  <si>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</si>
  <si>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</si>
  <si>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</si>
  <si>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</si>
  <si>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</si>
  <si>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</si>
  <si>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</si>
  <si>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</si>
  <si>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</si>
  <si>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</si>
  <si>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</si>
  <si>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</si>
  <si>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</si>
  <si>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</si>
  <si>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</si>
  <si>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</si>
  <si>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</si>
  <si>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</si>
  <si>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</si>
  <si>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</si>
  <si>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</si>
  <si>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</si>
  <si>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</si>
  <si>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</si>
  <si>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</si>
  <si>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</si>
  <si>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</si>
  <si>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</si>
  <si>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</si>
  <si>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</si>
  <si>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</si>
  <si>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</si>
  <si>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</si>
  <si>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</si>
  <si>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</si>
  <si>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</si>
  <si>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</si>
  <si>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</si>
  <si>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</si>
  <si>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</si>
  <si>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</si>
  <si>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</si>
  <si>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</si>
  <si>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</si>
  <si>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</si>
  <si>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</si>
  <si>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</si>
  <si>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</si>
  <si>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</si>
  <si>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</si>
  <si>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</si>
  <si>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</si>
  <si>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</si>
  <si>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</si>
  <si>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</si>
  <si>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</si>
  <si>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</si>
  <si>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</si>
  <si>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</si>
  <si>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</si>
  <si>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</si>
  <si>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</si>
  <si>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</si>
  <si>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</si>
  <si>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</si>
  <si>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</si>
  <si>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</si>
  <si>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</si>
  <si>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</si>
  <si>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</si>
  <si>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</si>
  <si>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</si>
  <si>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</si>
  <si>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</si>
  <si>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</si>
  <si>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</si>
  <si>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</si>
  <si>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</si>
  <si>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</si>
  <si>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</si>
  <si>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</si>
  <si>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</si>
  <si>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</si>
  <si>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</si>
  <si>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</si>
  <si>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</si>
  <si>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</si>
  <si>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</si>
  <si>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</si>
  <si>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</si>
  <si>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</si>
  <si>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</si>
  <si>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</si>
  <si>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</si>
  <si>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</si>
  <si>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</si>
  <si>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</si>
  <si>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</si>
  <si>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</si>
  <si>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</si>
  <si>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</si>
  <si>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</si>
  <si>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</si>
  <si>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</si>
  <si>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</si>
  <si>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</si>
  <si>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</si>
  <si>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</si>
  <si>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</si>
  <si>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</si>
  <si>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</si>
  <si>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</si>
  <si>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</si>
  <si>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</si>
  <si>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</si>
  <si>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</si>
  <si>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</si>
  <si>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</si>
  <si>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</si>
  <si>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</si>
  <si>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</si>
  <si>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</si>
  <si>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</si>
  <si>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</si>
  <si>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</si>
  <si>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</si>
  <si>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</si>
  <si>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</si>
  <si>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</si>
  <si>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</si>
  <si>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</si>
  <si>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</si>
  <si>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</si>
  <si>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</si>
  <si>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</si>
  <si>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</si>
  <si>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</si>
  <si>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</si>
  <si>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</si>
  <si>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</si>
  <si>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</si>
  <si>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</si>
  <si>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</si>
  <si>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</si>
  <si>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</si>
  <si>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</si>
  <si>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</si>
  <si>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</si>
  <si>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</si>
  <si>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</si>
  <si>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</si>
  <si>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</si>
  <si>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</si>
  <si>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</si>
  <si>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</si>
  <si>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</si>
  <si>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</si>
  <si>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</si>
  <si>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</si>
  <si>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</si>
  <si>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</si>
  <si>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</si>
  <si>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</si>
  <si>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</si>
  <si>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</si>
  <si>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</si>
  <si>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</si>
  <si>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</si>
  <si>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</si>
  <si>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</si>
  <si>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</si>
  <si>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</si>
  <si>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</si>
  <si>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</si>
  <si>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</si>
  <si>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</si>
  <si>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</si>
  <si>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</si>
  <si>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</si>
  <si>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</si>
  <si>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</si>
  <si>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</si>
  <si>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</si>
  <si>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</si>
  <si>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</si>
  <si>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</si>
  <si>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</si>
  <si>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</si>
  <si>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</si>
  <si>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</si>
  <si>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</si>
  <si>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</si>
  <si>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</si>
  <si>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</si>
  <si>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</si>
  <si>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</si>
  <si>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</si>
  <si>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</si>
  <si>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</si>
  <si>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</si>
  <si>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</si>
  <si>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</si>
  <si>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INSTITUTO TECNOLOGICO SUPERIOR DE IRAPUATO
Estado Analítico del Ejercicio del Presupuesto de Egresos Detallado - LDF
Clasificación Administrativa
al 31 de Diciembre de 2022
PESOS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</si>
  <si>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</si>
  <si>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</si>
  <si>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</si>
  <si>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</si>
  <si>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</si>
  <si>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</si>
  <si>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</si>
  <si>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</si>
  <si>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</si>
  <si>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</si>
  <si>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</si>
  <si>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</si>
  <si>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</si>
  <si>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</si>
  <si>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</si>
  <si>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0801 ÓRGANO INTERNO DE CONTROL DEL ITESI</t>
  </si>
  <si>
    <t>II. Gasto Etiquetado</t>
  </si>
  <si>
    <t>(II=A+B+C+D+E+F+G+H)</t>
  </si>
  <si>
    <t>INSTITUTO TECNOLOGICO SUPERIOR DE IRAPUATO
Estado Analítico del Ejercicio del Presupuesto de Egresos Detallado - LDF
Clasificación Funcional (Finalidad y Función)
al 31 de Diciembre de 2022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</si>
  <si>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</si>
  <si>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</si>
  <si>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</si>
  <si>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</si>
  <si>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</si>
  <si>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</si>
  <si>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</si>
  <si>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</si>
  <si>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</si>
  <si>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</si>
  <si>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</si>
  <si>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</si>
  <si>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</si>
  <si>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</si>
  <si>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</si>
  <si>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</si>
  <si>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</si>
  <si>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</si>
  <si>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</si>
  <si>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</si>
  <si>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</si>
  <si>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</si>
  <si>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</si>
  <si>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</si>
  <si>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</si>
  <si>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</si>
  <si>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</si>
  <si>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</si>
  <si>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</si>
  <si>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</si>
  <si>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</si>
  <si>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</si>
  <si>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</si>
  <si>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</si>
  <si>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</si>
  <si>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</si>
  <si>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</si>
  <si>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</si>
  <si>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</si>
  <si>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</si>
  <si>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</si>
  <si>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</si>
  <si>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</si>
  <si>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</si>
  <si>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</si>
  <si>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</si>
  <si>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</si>
  <si>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</si>
  <si>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</si>
  <si>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</si>
  <si>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</si>
  <si>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</si>
  <si>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</si>
  <si>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</si>
  <si>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</si>
  <si>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</si>
  <si>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</si>
  <si>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</si>
  <si>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</si>
  <si>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</si>
  <si>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</si>
  <si>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</si>
  <si>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</si>
  <si>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</si>
  <si>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</si>
  <si>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</si>
  <si>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</si>
  <si>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</si>
  <si>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</si>
  <si>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</si>
  <si>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</si>
  <si>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</si>
  <si>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</si>
  <si>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</si>
  <si>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</si>
  <si>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</si>
  <si>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</si>
  <si>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</si>
  <si>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</si>
  <si>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</si>
  <si>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</si>
  <si>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</si>
  <si>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</si>
  <si>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</si>
  <si>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</si>
  <si>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</si>
  <si>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</si>
  <si>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</si>
  <si>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</si>
  <si>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</si>
  <si>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TECNOLOGICO SUPERIOR DE IRAPUATO
Estado Analítico del Ejercicio del Presupuesto de Egresos Detallado - LDF
Clasificación de Servicios Personales por Categoría
al 31 de Diciembre de 2022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</si>
  <si>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</si>
  <si>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</si>
  <si>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</si>
  <si>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</si>
  <si>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</si>
  <si>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</si>
  <si>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</si>
  <si>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</si>
  <si>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</si>
  <si>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</si>
  <si>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</si>
  <si>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</si>
  <si>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</si>
  <si>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</si>
  <si>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TECNOLOGICO SUPERIOR DE IRAPUATO</t>
  </si>
  <si>
    <t>Guía de Cumplimiento de la Ley de Disciplina Financiera de las Entidades Federativas y Municipios</t>
  </si>
  <si>
    <t>Del 1 de Julio al 31 de Diciembre de 2022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</si>
  <si>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</si>
  <si>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</si>
  <si>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</si>
  <si>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</si>
  <si>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</si>
  <si>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</si>
  <si>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</si>
  <si>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</si>
  <si>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</si>
  <si>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</si>
  <si>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</si>
  <si>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</si>
  <si>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</si>
  <si>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</si>
  <si>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</si>
  <si>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</si>
  <si>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P</t>
  </si>
  <si>
    <t>Iniciativa de Ley de Ingresos y Proyecto de Presupuesto de Egresos</t>
  </si>
  <si>
    <t>pesos</t>
  </si>
  <si>
    <t>Art. 6 y 19 de la LDF</t>
  </si>
  <si>
    <t>PREVALECIO EL BALANCE PRESUPUESTARIO SONTENIBLE</t>
  </si>
  <si>
    <t>b.</t>
  </si>
  <si>
    <r>
      <t>P</t>
    </r>
    <r>
      <rPr>
        <sz val="8"/>
        <color theme="1"/>
        <rFont val="Arial"/>
        <family val="2"/>
      </rPr>
      <t> </t>
    </r>
  </si>
  <si>
    <t>Ley de Ingresos y Presupuesto de Egresos</t>
  </si>
  <si>
    <t>https://finanzas.guanajuato.gob.mx/c_legislacion/doc/leyes_estatales/05Ley_de_Ingresos_Guanajuato_Ejercicio_Fiscal_2016.pdf </t>
  </si>
  <si>
    <t>http://finanzas.guanajuato.gob.mx/c_legislacion/doc/leyes_estatales/06Ley_Presupuesto_Egresos_Guanajuato_Ejercicio%20Fiscal_2016.pdf</t>
  </si>
  <si>
    <t>c.</t>
  </si>
  <si>
    <t>Ejercido</t>
  </si>
  <si>
    <t>Cuenta Pública / Formato 4 LDF</t>
  </si>
  <si>
    <t>http://sed.guanajuato.gob.mx/CuentaPublica/public/main </t>
  </si>
  <si>
    <t>Balance Presupuestario de Recursos Disponibles Sostenible (k)</t>
  </si>
  <si>
    <t> PREVALECIO EL BALANCE PRESUPUESTARIO SONTENIBLE</t>
  </si>
  <si>
    <r>
      <t>http://sed.guanajuato.gob.mx/CuentaPublica/public/main </t>
    </r>
    <r>
      <rPr>
        <sz val="11"/>
        <color theme="4" tint="-0.249977111117893"/>
        <rFont val="Calibri"/>
        <family val="2"/>
        <scheme val="minor"/>
      </rPr>
      <t> </t>
    </r>
  </si>
  <si>
    <t>Financiamiento Neto dentro del Techo de Financiamiento Neto (l)</t>
  </si>
  <si>
    <t xml:space="preserve">Iniciativa de Ley de Ingresos </t>
  </si>
  <si>
    <t>Art. 6, 19 y 46 de la LDF</t>
  </si>
  <si>
    <t>NO APLICA </t>
  </si>
  <si>
    <t xml:space="preserve">Ley de Ingresos </t>
  </si>
  <si>
    <t>NO APLICA  </t>
  </si>
  <si>
    <t>Recursos destinados a la atención de desastres naturales</t>
  </si>
  <si>
    <t>a.Asignación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</si>
  <si>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</si>
  <si>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</si>
  <si>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</si>
  <si>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</si>
  <si>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</si>
  <si>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</si>
  <si>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</si>
  <si>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 NO APLICA </t>
  </si>
  <si>
    <t>c.Saldo del fideicomiso para desastres naturales (o)</t>
  </si>
  <si>
    <t>Cuenta Pública / Auxiliar de Cuentas</t>
  </si>
  <si>
    <t>d.Costo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</si>
  <si>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</si>
  <si>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</si>
  <si>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</si>
  <si>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r>
      <t> </t>
    </r>
    <r>
      <rPr>
        <b/>
        <sz val="8"/>
        <color theme="1"/>
        <rFont val="Wingdings 2"/>
        <family val="1"/>
        <charset val="2"/>
      </rPr>
      <t>P</t>
    </r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</si>
  <si>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</si>
  <si>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</si>
  <si>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</si>
  <si>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</si>
  <si>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</si>
  <si>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</si>
  <si>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</si>
  <si>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</si>
  <si>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</si>
  <si>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</si>
  <si>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</si>
  <si>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</si>
  <si>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</si>
  <si>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NO APLICA, DEBIDO A QUE LA LEY (LDF) ENTRO EN VIGOR A PARTIR DEL 26/04/2016 Y POR LA ANUALIDAD DE LA INICIATIAVA, PERO SI APLICARA PARA LA DEL EJERCICIO 2017  </t>
  </si>
  <si>
    <t>Proyecciones de ejercicios posteriores (u)</t>
  </si>
  <si>
    <t>Iniciativa de Ley de Ingresos y Proyecto de Presupuesto de Egresos / Formatos 7 a) y b)</t>
  </si>
  <si>
    <t>NO APLICA, DEBIDO A QUE LA LEY (LDF) ENTRO EN VIGOR A PARTIR DEL 26/04/2016 Y POR LA ANUALIDAD DE LA INICIATIAVA, PERO SI APLICARA PARA LA DEL EJERCICIO 2017</t>
  </si>
  <si>
    <t>Descripción de riesgos relevantes y propuestas de acción para enfrentarlos (v)</t>
  </si>
  <si>
    <t>NO APLICA, DEBIDO A QUE LA LEY (LDF) ENTRO EN VIGOR A PARTIR DEL 26/04/2016 Y POR LA  ANUALIDAD DE LA INICIATIAVA, PERO SI APLICARA PARA LA DEL EJERCICIO 2017</t>
  </si>
  <si>
    <t>d.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</si>
  <si>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</si>
  <si>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</si>
  <si>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</si>
  <si>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</si>
  <si>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</si>
  <si>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</si>
  <si>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</si>
  <si>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</si>
  <si>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</si>
  <si>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</si>
  <si>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</si>
  <si>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</si>
  <si>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</si>
  <si>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</si>
  <si>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</si>
  <si>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NO APLICA DEBIDO A QUE LA LEY (LDF) ESTA  VIGENTE A PARTIR DEL 26/04/2016, PERO SI APLICARIA PARA LA INICIATIVA DEL EJERCICIO 2017  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</si>
  <si>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</si>
  <si>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</si>
  <si>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</si>
  <si>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</si>
  <si>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</si>
  <si>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</si>
  <si>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</si>
  <si>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</si>
  <si>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</si>
  <si>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 SU AFECTACIÓN POSIBLEMENTE SE APLICARÁ EN 2017</t>
  </si>
  <si>
    <t>Monto de Ingresos Excedentes derivados de ILD destinados al fin del A.14, fracción II, b) de la LDF (hh)</t>
  </si>
  <si>
    <t>  SU AFECTACIÓN POSIBLEMENTE SE APLICARÁ EN 2017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</si>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</sst>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Wingdings 2"/>
      <family val="1"/>
      <charset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6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1" fillId="0" borderId="0"/>
    <xf numFmtId="0" fontId="24" fillId="0" borderId="0" applyNumberFormat="0" applyFill="0" applyBorder="0" applyAlignment="0" applyProtection="0"/>
  </cellStyleXfs>
  <cellXfs count="37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9" xfId="0" applyFont="1" applyFill="1" applyBorder="1" applyAlignment="1">
      <alignment horizontal="center" vertical="center" wrapText="1"/>
    </xf>
    <xf numFmtId="4" fontId="8" fillId="0" borderId="6" xfId="2" applyNumberFormat="1" applyFont="1" applyBorder="1" applyAlignment="1" applyProtection="1">
      <alignment vertical="top" wrapText="1"/>
      <protection locked="0"/>
    </xf>
    <xf numFmtId="4" fontId="9" fillId="0" borderId="7" xfId="2" applyNumberFormat="1" applyFont="1" applyBorder="1" applyAlignment="1" applyProtection="1">
      <alignment vertical="top" wrapText="1"/>
      <protection locked="0"/>
    </xf>
    <xf numFmtId="4" fontId="8" fillId="0" borderId="7" xfId="2" applyNumberFormat="1" applyFont="1" applyBorder="1" applyAlignment="1" applyProtection="1">
      <alignment vertical="top" wrapText="1"/>
      <protection locked="0"/>
    </xf>
    <xf numFmtId="4" fontId="8" fillId="2" borderId="7" xfId="2" applyNumberFormat="1" applyFont="1" applyFill="1" applyBorder="1" applyAlignment="1" applyProtection="1">
      <alignment vertical="top" wrapText="1"/>
      <protection locked="0"/>
    </xf>
    <xf numFmtId="4" fontId="9" fillId="2" borderId="7" xfId="2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/>
    </xf>
    <xf numFmtId="4" fontId="3" fillId="0" borderId="0" xfId="0" applyNumberFormat="1" applyFont="1"/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justify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5" xfId="0" applyFont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11" fillId="0" borderId="0" xfId="0" applyFont="1"/>
    <xf numFmtId="4" fontId="3" fillId="3" borderId="7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/>
    <xf numFmtId="0" fontId="4" fillId="0" borderId="1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4" fontId="4" fillId="4" borderId="7" xfId="0" applyNumberFormat="1" applyFont="1" applyFill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justify" vertical="center"/>
    </xf>
    <xf numFmtId="0" fontId="12" fillId="0" borderId="0" xfId="0" applyFont="1"/>
    <xf numFmtId="4" fontId="3" fillId="0" borderId="0" xfId="0" applyNumberFormat="1" applyFont="1" applyAlignment="1">
      <alignment vertical="center"/>
    </xf>
    <xf numFmtId="0" fontId="14" fillId="0" borderId="0" xfId="0" applyFont="1"/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/>
    </xf>
    <xf numFmtId="4" fontId="15" fillId="0" borderId="6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17" fillId="0" borderId="5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center" indent="2"/>
    </xf>
    <xf numFmtId="4" fontId="16" fillId="0" borderId="7" xfId="0" applyNumberFormat="1" applyFont="1" applyBorder="1" applyAlignment="1">
      <alignment vertical="center"/>
    </xf>
    <xf numFmtId="0" fontId="18" fillId="0" borderId="5" xfId="0" applyFont="1" applyBorder="1" applyAlignment="1">
      <alignment horizontal="left" vertical="top"/>
    </xf>
    <xf numFmtId="0" fontId="14" fillId="0" borderId="5" xfId="0" applyFont="1" applyBorder="1"/>
    <xf numFmtId="0" fontId="4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1"/>
    </xf>
    <xf numFmtId="0" fontId="14" fillId="0" borderId="8" xfId="0" applyFont="1" applyBorder="1"/>
    <xf numFmtId="0" fontId="3" fillId="0" borderId="18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justify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1" fillId="0" borderId="0" xfId="3"/>
    <xf numFmtId="0" fontId="3" fillId="4" borderId="24" xfId="3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vertical="center" wrapText="1"/>
    </xf>
    <xf numFmtId="0" fontId="4" fillId="4" borderId="28" xfId="3" applyFont="1" applyFill="1" applyBorder="1" applyAlignment="1">
      <alignment horizontal="center" vertical="center" wrapText="1"/>
    </xf>
    <xf numFmtId="0" fontId="4" fillId="4" borderId="28" xfId="3" applyFont="1" applyFill="1" applyBorder="1" applyAlignment="1">
      <alignment vertical="center" wrapText="1"/>
    </xf>
    <xf numFmtId="0" fontId="4" fillId="6" borderId="22" xfId="3" applyFont="1" applyFill="1" applyBorder="1" applyAlignment="1">
      <alignment horizontal="center" vertical="center" wrapText="1"/>
    </xf>
    <xf numFmtId="0" fontId="3" fillId="6" borderId="23" xfId="3" applyFont="1" applyFill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21" fillId="0" borderId="23" xfId="3" applyFont="1" applyBorder="1" applyAlignment="1">
      <alignment horizontal="center" vertical="center"/>
    </xf>
    <xf numFmtId="0" fontId="21" fillId="0" borderId="23" xfId="3" applyFont="1" applyBorder="1" applyAlignment="1">
      <alignment vertical="center" wrapText="1"/>
    </xf>
    <xf numFmtId="0" fontId="3" fillId="0" borderId="21" xfId="3" applyFont="1" applyBorder="1" applyAlignment="1">
      <alignment horizontal="center" vertical="center" wrapText="1"/>
    </xf>
    <xf numFmtId="0" fontId="23" fillId="0" borderId="0" xfId="3" applyFont="1" applyAlignment="1">
      <alignment vertical="center" wrapText="1"/>
    </xf>
    <xf numFmtId="0" fontId="3" fillId="6" borderId="26" xfId="3" applyFont="1" applyFill="1" applyBorder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3" fillId="0" borderId="16" xfId="3" applyFont="1" applyBorder="1" applyAlignment="1">
      <alignment horizontal="center" vertical="center" wrapText="1"/>
    </xf>
    <xf numFmtId="0" fontId="23" fillId="0" borderId="15" xfId="3" applyFont="1" applyBorder="1" applyAlignment="1">
      <alignment vertical="center" wrapText="1"/>
    </xf>
    <xf numFmtId="0" fontId="3" fillId="0" borderId="28" xfId="3" applyFont="1" applyBorder="1" applyAlignment="1">
      <alignment horizontal="center" vertical="center" wrapText="1"/>
    </xf>
    <xf numFmtId="0" fontId="26" fillId="6" borderId="26" xfId="3" applyFont="1" applyFill="1" applyBorder="1" applyAlignment="1">
      <alignment horizontal="center" vertical="center" wrapText="1"/>
    </xf>
    <xf numFmtId="0" fontId="26" fillId="6" borderId="23" xfId="3" applyFont="1" applyFill="1" applyBorder="1" applyAlignment="1">
      <alignment horizontal="center" vertical="center" wrapText="1"/>
    </xf>
    <xf numFmtId="0" fontId="22" fillId="0" borderId="21" xfId="3" applyFont="1" applyBorder="1" applyAlignment="1">
      <alignment vertical="center" wrapText="1"/>
    </xf>
    <xf numFmtId="0" fontId="3" fillId="0" borderId="0" xfId="3" applyFont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23" fillId="0" borderId="0" xfId="3" applyFont="1"/>
    <xf numFmtId="0" fontId="4" fillId="6" borderId="25" xfId="3" applyFont="1" applyFill="1" applyBorder="1" applyAlignment="1">
      <alignment horizontal="center" vertical="center" wrapText="1"/>
    </xf>
    <xf numFmtId="0" fontId="4" fillId="6" borderId="26" xfId="3" applyFont="1" applyFill="1" applyBorder="1" applyAlignment="1">
      <alignment vertical="center" wrapText="1"/>
    </xf>
    <xf numFmtId="0" fontId="4" fillId="6" borderId="28" xfId="3" applyFont="1" applyFill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28" xfId="3" applyFont="1" applyBorder="1" applyAlignment="1">
      <alignment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24" xfId="3" applyFont="1" applyBorder="1" applyAlignment="1">
      <alignment vertical="center" wrapText="1"/>
    </xf>
    <xf numFmtId="0" fontId="4" fillId="8" borderId="19" xfId="3" applyFont="1" applyFill="1" applyBorder="1" applyAlignment="1">
      <alignment horizontal="center" vertical="center" wrapText="1"/>
    </xf>
    <xf numFmtId="0" fontId="3" fillId="8" borderId="15" xfId="3" applyFont="1" applyFill="1" applyBorder="1" applyAlignment="1">
      <alignment horizontal="center" vertical="center" wrapText="1"/>
    </xf>
    <xf numFmtId="0" fontId="3" fillId="8" borderId="15" xfId="3" applyFont="1" applyFill="1" applyBorder="1" applyAlignment="1">
      <alignment vertical="center" wrapText="1"/>
    </xf>
    <xf numFmtId="0" fontId="23" fillId="8" borderId="15" xfId="3" applyFont="1" applyFill="1" applyBorder="1"/>
    <xf numFmtId="0" fontId="23" fillId="8" borderId="16" xfId="3" applyFont="1" applyFill="1" applyBorder="1"/>
    <xf numFmtId="0" fontId="4" fillId="8" borderId="25" xfId="3" applyFont="1" applyFill="1" applyBorder="1" applyAlignment="1">
      <alignment horizontal="center" vertical="center" wrapText="1"/>
    </xf>
    <xf numFmtId="0" fontId="3" fillId="8" borderId="26" xfId="3" applyFont="1" applyFill="1" applyBorder="1" applyAlignment="1">
      <alignment horizontal="center" vertical="center" wrapText="1"/>
    </xf>
    <xf numFmtId="0" fontId="3" fillId="8" borderId="26" xfId="3" applyFont="1" applyFill="1" applyBorder="1" applyAlignment="1">
      <alignment vertical="center" wrapText="1"/>
    </xf>
    <xf numFmtId="0" fontId="23" fillId="8" borderId="26" xfId="3" applyFont="1" applyFill="1" applyBorder="1"/>
    <xf numFmtId="0" fontId="23" fillId="8" borderId="28" xfId="3" applyFont="1" applyFill="1" applyBorder="1"/>
    <xf numFmtId="0" fontId="4" fillId="0" borderId="20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vertical="center" wrapText="1"/>
    </xf>
    <xf numFmtId="0" fontId="23" fillId="0" borderId="27" xfId="3" applyFont="1" applyBorder="1"/>
    <xf numFmtId="0" fontId="23" fillId="0" borderId="31" xfId="3" applyFont="1" applyBorder="1"/>
    <xf numFmtId="0" fontId="4" fillId="8" borderId="15" xfId="3" applyFont="1" applyFill="1" applyBorder="1" applyAlignment="1">
      <alignment vertical="center" wrapText="1"/>
    </xf>
    <xf numFmtId="0" fontId="21" fillId="0" borderId="22" xfId="3" applyFont="1" applyBorder="1" applyAlignment="1">
      <alignment horizontal="right" vertical="center" wrapText="1"/>
    </xf>
    <xf numFmtId="0" fontId="21" fillId="0" borderId="23" xfId="3" applyFont="1" applyBorder="1" applyAlignment="1">
      <alignment horizontal="center" vertical="center" wrapText="1"/>
    </xf>
    <xf numFmtId="0" fontId="21" fillId="0" borderId="20" xfId="3" applyFont="1" applyBorder="1" applyAlignment="1">
      <alignment horizontal="right" vertical="center" wrapText="1"/>
    </xf>
    <xf numFmtId="0" fontId="21" fillId="0" borderId="0" xfId="3" applyFont="1" applyAlignment="1">
      <alignment horizontal="center" vertical="center" wrapText="1"/>
    </xf>
    <xf numFmtId="0" fontId="3" fillId="6" borderId="26" xfId="3" applyFont="1" applyFill="1" applyBorder="1" applyAlignment="1">
      <alignment vertical="center" wrapText="1"/>
    </xf>
    <xf numFmtId="0" fontId="3" fillId="6" borderId="28" xfId="3" applyFont="1" applyFill="1" applyBorder="1" applyAlignment="1">
      <alignment horizontal="center" vertical="center" wrapText="1"/>
    </xf>
    <xf numFmtId="0" fontId="3" fillId="0" borderId="27" xfId="3" applyFont="1" applyBorder="1" applyAlignment="1">
      <alignment vertical="center" wrapText="1"/>
    </xf>
    <xf numFmtId="0" fontId="3" fillId="6" borderId="27" xfId="3" applyFont="1" applyFill="1" applyBorder="1" applyAlignment="1">
      <alignment vertical="center" wrapText="1"/>
    </xf>
    <xf numFmtId="0" fontId="3" fillId="0" borderId="20" xfId="3" applyFont="1" applyBorder="1" applyAlignment="1">
      <alignment horizontal="justify" vertical="center"/>
    </xf>
    <xf numFmtId="0" fontId="3" fillId="0" borderId="0" xfId="3" applyFont="1" applyAlignment="1">
      <alignment horizontal="justify" vertical="center"/>
    </xf>
    <xf numFmtId="0" fontId="4" fillId="9" borderId="26" xfId="3" applyFont="1" applyFill="1" applyBorder="1" applyAlignment="1">
      <alignment horizontal="center" vertical="center" wrapText="1"/>
    </xf>
    <xf numFmtId="0" fontId="4" fillId="5" borderId="23" xfId="3" applyFont="1" applyFill="1" applyBorder="1" applyAlignment="1">
      <alignment vertical="center" wrapText="1"/>
    </xf>
    <xf numFmtId="0" fontId="3" fillId="6" borderId="23" xfId="3" applyFont="1" applyFill="1" applyBorder="1" applyAlignment="1">
      <alignment vertical="center" wrapText="1"/>
    </xf>
    <xf numFmtId="0" fontId="4" fillId="5" borderId="28" xfId="3" applyFont="1" applyFill="1" applyBorder="1" applyAlignment="1">
      <alignment vertical="center" wrapText="1"/>
    </xf>
    <xf numFmtId="0" fontId="3" fillId="0" borderId="31" xfId="3" applyFont="1" applyBorder="1" applyAlignment="1">
      <alignment vertical="center" wrapText="1"/>
    </xf>
    <xf numFmtId="0" fontId="3" fillId="6" borderId="31" xfId="3" applyFont="1" applyFill="1" applyBorder="1" applyAlignment="1">
      <alignment vertical="center" wrapText="1"/>
    </xf>
    <xf numFmtId="0" fontId="4" fillId="10" borderId="26" xfId="3" applyFont="1" applyFill="1" applyBorder="1" applyAlignment="1">
      <alignment vertical="center" wrapText="1"/>
    </xf>
    <xf numFmtId="0" fontId="21" fillId="0" borderId="24" xfId="3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2" fillId="0" borderId="25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23" fillId="0" borderId="25" xfId="3" applyFont="1" applyBorder="1" applyAlignment="1">
      <alignment vertical="center" wrapText="1"/>
    </xf>
    <xf numFmtId="0" fontId="23" fillId="0" borderId="28" xfId="3" applyFont="1" applyBorder="1" applyAlignment="1">
      <alignment vertical="center" wrapText="1"/>
    </xf>
    <xf numFmtId="0" fontId="3" fillId="10" borderId="22" xfId="3" applyFont="1" applyFill="1" applyBorder="1" applyAlignment="1">
      <alignment vertical="center" wrapText="1"/>
    </xf>
    <xf numFmtId="0" fontId="3" fillId="10" borderId="23" xfId="3" applyFont="1" applyFill="1" applyBorder="1" applyAlignment="1">
      <alignment vertical="center" wrapText="1"/>
    </xf>
    <xf numFmtId="0" fontId="3" fillId="10" borderId="24" xfId="3" applyFont="1" applyFill="1" applyBorder="1" applyAlignment="1">
      <alignment vertical="center" wrapText="1"/>
    </xf>
    <xf numFmtId="0" fontId="4" fillId="6" borderId="26" xfId="3" applyFont="1" applyFill="1" applyBorder="1" applyAlignment="1">
      <alignment vertical="center" wrapText="1"/>
    </xf>
    <xf numFmtId="0" fontId="3" fillId="6" borderId="26" xfId="3" applyFont="1" applyFill="1" applyBorder="1" applyAlignment="1">
      <alignment vertical="center" wrapText="1"/>
    </xf>
    <xf numFmtId="0" fontId="3" fillId="6" borderId="26" xfId="3" applyFont="1" applyFill="1" applyBorder="1" applyAlignment="1">
      <alignment horizontal="center" vertical="center" wrapText="1"/>
    </xf>
    <xf numFmtId="0" fontId="3" fillId="6" borderId="28" xfId="3" applyFont="1" applyFill="1" applyBorder="1" applyAlignment="1">
      <alignment horizontal="center" vertical="center" wrapText="1"/>
    </xf>
    <xf numFmtId="0" fontId="4" fillId="0" borderId="15" xfId="3" applyFont="1" applyBorder="1" applyAlignment="1">
      <alignment vertical="center" wrapText="1"/>
    </xf>
    <xf numFmtId="0" fontId="3" fillId="0" borderId="31" xfId="3" applyFont="1" applyBorder="1" applyAlignment="1">
      <alignment horizontal="center" vertical="center" wrapText="1"/>
    </xf>
    <xf numFmtId="0" fontId="3" fillId="6" borderId="19" xfId="3" applyFont="1" applyFill="1" applyBorder="1" applyAlignment="1">
      <alignment horizontal="center" vertical="center" wrapText="1"/>
    </xf>
    <xf numFmtId="0" fontId="3" fillId="6" borderId="16" xfId="3" applyFont="1" applyFill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4" fillId="10" borderId="25" xfId="3" applyFont="1" applyFill="1" applyBorder="1" applyAlignment="1">
      <alignment vertical="center" wrapText="1"/>
    </xf>
    <xf numFmtId="0" fontId="4" fillId="10" borderId="26" xfId="3" applyFont="1" applyFill="1" applyBorder="1" applyAlignment="1">
      <alignment vertical="center" wrapText="1"/>
    </xf>
    <xf numFmtId="0" fontId="4" fillId="10" borderId="28" xfId="3" applyFont="1" applyFill="1" applyBorder="1" applyAlignment="1">
      <alignment vertical="center" wrapText="1"/>
    </xf>
    <xf numFmtId="0" fontId="4" fillId="0" borderId="23" xfId="3" applyFont="1" applyBorder="1" applyAlignment="1">
      <alignment vertical="center" wrapText="1"/>
    </xf>
    <xf numFmtId="0" fontId="3" fillId="6" borderId="22" xfId="3" applyFont="1" applyFill="1" applyBorder="1" applyAlignment="1">
      <alignment horizontal="center" vertical="center" wrapText="1"/>
    </xf>
    <xf numFmtId="0" fontId="3" fillId="6" borderId="24" xfId="3" applyFont="1" applyFill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wrapText="1"/>
    </xf>
    <xf numFmtId="0" fontId="4" fillId="0" borderId="26" xfId="3" applyFont="1" applyBorder="1" applyAlignment="1">
      <alignment vertical="center" wrapText="1"/>
    </xf>
    <xf numFmtId="0" fontId="3" fillId="6" borderId="25" xfId="3" applyFont="1" applyFill="1" applyBorder="1" applyAlignment="1">
      <alignment horizontal="center" vertical="center" wrapText="1"/>
    </xf>
    <xf numFmtId="0" fontId="4" fillId="5" borderId="25" xfId="3" applyFont="1" applyFill="1" applyBorder="1" applyAlignment="1">
      <alignment vertical="center" wrapText="1"/>
    </xf>
    <xf numFmtId="0" fontId="4" fillId="5" borderId="26" xfId="3" applyFont="1" applyFill="1" applyBorder="1" applyAlignment="1">
      <alignment vertical="center" wrapText="1"/>
    </xf>
    <xf numFmtId="0" fontId="22" fillId="0" borderId="27" xfId="3" applyFont="1" applyBorder="1" applyAlignment="1">
      <alignment horizontal="center" vertical="center" wrapText="1"/>
    </xf>
    <xf numFmtId="0" fontId="4" fillId="5" borderId="28" xfId="3" applyFont="1" applyFill="1" applyBorder="1" applyAlignment="1">
      <alignment vertical="center" wrapText="1"/>
    </xf>
    <xf numFmtId="0" fontId="3" fillId="0" borderId="26" xfId="3" applyFont="1" applyBorder="1" applyAlignment="1">
      <alignment horizontal="justify" vertical="center"/>
    </xf>
    <xf numFmtId="0" fontId="3" fillId="0" borderId="28" xfId="3" applyFont="1" applyBorder="1" applyAlignment="1">
      <alignment horizontal="justify" vertical="center"/>
    </xf>
    <xf numFmtId="0" fontId="4" fillId="9" borderId="25" xfId="3" applyFont="1" applyFill="1" applyBorder="1" applyAlignment="1">
      <alignment vertical="center" wrapText="1"/>
    </xf>
    <xf numFmtId="0" fontId="4" fillId="9" borderId="26" xfId="3" applyFont="1" applyFill="1" applyBorder="1" applyAlignment="1">
      <alignment vertical="center" wrapText="1"/>
    </xf>
    <xf numFmtId="0" fontId="4" fillId="9" borderId="26" xfId="3" applyFont="1" applyFill="1" applyBorder="1" applyAlignment="1">
      <alignment horizontal="center" vertical="center" wrapText="1"/>
    </xf>
    <xf numFmtId="0" fontId="4" fillId="9" borderId="28" xfId="3" applyFont="1" applyFill="1" applyBorder="1" applyAlignment="1">
      <alignment horizontal="center" vertical="center" wrapText="1"/>
    </xf>
    <xf numFmtId="0" fontId="23" fillId="0" borderId="27" xfId="3" applyFont="1" applyBorder="1" applyAlignment="1">
      <alignment horizontal="center"/>
    </xf>
    <xf numFmtId="0" fontId="23" fillId="0" borderId="31" xfId="3" applyFont="1" applyBorder="1" applyAlignment="1">
      <alignment horizontal="center"/>
    </xf>
    <xf numFmtId="0" fontId="4" fillId="8" borderId="25" xfId="3" applyFont="1" applyFill="1" applyBorder="1" applyAlignment="1">
      <alignment horizontal="left" vertical="center" wrapText="1"/>
    </xf>
    <xf numFmtId="0" fontId="4" fillId="8" borderId="26" xfId="3" applyFont="1" applyFill="1" applyBorder="1" applyAlignment="1">
      <alignment horizontal="left" vertical="center" wrapText="1"/>
    </xf>
    <xf numFmtId="0" fontId="23" fillId="0" borderId="25" xfId="3" applyFont="1" applyBorder="1" applyAlignment="1">
      <alignment horizontal="center"/>
    </xf>
    <xf numFmtId="0" fontId="23" fillId="0" borderId="28" xfId="3" applyFont="1" applyBorder="1" applyAlignment="1">
      <alignment horizontal="center"/>
    </xf>
    <xf numFmtId="0" fontId="3" fillId="0" borderId="27" xfId="3" applyFont="1" applyBorder="1" applyAlignment="1">
      <alignment horizontal="left" vertical="center" wrapText="1"/>
    </xf>
    <xf numFmtId="0" fontId="4" fillId="8" borderId="19" xfId="3" applyFont="1" applyFill="1" applyBorder="1" applyAlignment="1">
      <alignment vertical="center" wrapText="1"/>
    </xf>
    <xf numFmtId="0" fontId="4" fillId="8" borderId="15" xfId="3" applyFont="1" applyFill="1" applyBorder="1" applyAlignment="1">
      <alignment vertical="center" wrapText="1"/>
    </xf>
    <xf numFmtId="0" fontId="4" fillId="8" borderId="26" xfId="3" applyFont="1" applyFill="1" applyBorder="1" applyAlignment="1">
      <alignment vertical="center" wrapText="1"/>
    </xf>
    <xf numFmtId="0" fontId="4" fillId="8" borderId="26" xfId="3" applyFont="1" applyFill="1" applyBorder="1" applyAlignment="1">
      <alignment horizontal="center" vertical="center" wrapText="1"/>
    </xf>
    <xf numFmtId="0" fontId="23" fillId="0" borderId="22" xfId="3" applyFont="1" applyBorder="1" applyAlignment="1">
      <alignment horizontal="center" vertical="center" wrapText="1"/>
    </xf>
    <xf numFmtId="0" fontId="23" fillId="0" borderId="24" xfId="3" applyFont="1" applyBorder="1" applyAlignment="1">
      <alignment horizontal="center" vertical="center" wrapText="1"/>
    </xf>
    <xf numFmtId="0" fontId="21" fillId="0" borderId="25" xfId="3" applyFont="1" applyBorder="1" applyAlignment="1">
      <alignment horizontal="left" vertical="center" wrapText="1"/>
    </xf>
    <xf numFmtId="0" fontId="21" fillId="0" borderId="26" xfId="3" applyFont="1" applyBorder="1" applyAlignment="1">
      <alignment horizontal="left" vertical="center" wrapText="1"/>
    </xf>
    <xf numFmtId="0" fontId="21" fillId="0" borderId="28" xfId="3" applyFont="1" applyBorder="1" applyAlignment="1">
      <alignment horizontal="left" vertical="center" wrapText="1"/>
    </xf>
    <xf numFmtId="0" fontId="21" fillId="0" borderId="25" xfId="3" applyFont="1" applyBorder="1" applyAlignment="1">
      <alignment horizontal="left" vertical="center"/>
    </xf>
    <xf numFmtId="0" fontId="21" fillId="0" borderId="26" xfId="3" applyFont="1" applyBorder="1" applyAlignment="1">
      <alignment horizontal="left" vertical="center"/>
    </xf>
    <xf numFmtId="0" fontId="21" fillId="0" borderId="28" xfId="3" applyFont="1" applyBorder="1" applyAlignment="1">
      <alignment horizontal="left" vertical="center"/>
    </xf>
    <xf numFmtId="0" fontId="21" fillId="0" borderId="25" xfId="3" applyFont="1" applyBorder="1" applyAlignment="1">
      <alignment horizontal="center" vertical="center" wrapText="1"/>
    </xf>
    <xf numFmtId="0" fontId="21" fillId="0" borderId="26" xfId="3" applyFont="1" applyBorder="1" applyAlignment="1">
      <alignment horizontal="center" vertical="center" wrapText="1"/>
    </xf>
    <xf numFmtId="0" fontId="21" fillId="0" borderId="28" xfId="3" applyFont="1" applyBorder="1" applyAlignment="1">
      <alignment horizontal="center" vertical="center" wrapText="1"/>
    </xf>
    <xf numFmtId="0" fontId="3" fillId="0" borderId="25" xfId="3" applyFont="1" applyBorder="1" applyAlignment="1">
      <alignment vertical="center" wrapText="1"/>
    </xf>
    <xf numFmtId="0" fontId="3" fillId="0" borderId="28" xfId="3" applyFont="1" applyBorder="1" applyAlignment="1">
      <alignment vertical="center" wrapText="1"/>
    </xf>
    <xf numFmtId="0" fontId="4" fillId="6" borderId="26" xfId="3" applyFont="1" applyFill="1" applyBorder="1" applyAlignment="1">
      <alignment horizontal="left" vertical="center" wrapText="1"/>
    </xf>
    <xf numFmtId="0" fontId="21" fillId="7" borderId="22" xfId="3" applyFont="1" applyFill="1" applyBorder="1" applyAlignment="1">
      <alignment horizontal="left" vertical="center"/>
    </xf>
    <xf numFmtId="0" fontId="21" fillId="7" borderId="23" xfId="3" applyFont="1" applyFill="1" applyBorder="1" applyAlignment="1">
      <alignment horizontal="left" vertical="center"/>
    </xf>
    <xf numFmtId="0" fontId="21" fillId="7" borderId="24" xfId="3" applyFont="1" applyFill="1" applyBorder="1" applyAlignment="1">
      <alignment horizontal="left" vertical="center"/>
    </xf>
    <xf numFmtId="0" fontId="25" fillId="0" borderId="25" xfId="3" applyFont="1" applyBorder="1" applyAlignment="1">
      <alignment horizontal="center" vertical="center" wrapText="1"/>
    </xf>
    <xf numFmtId="0" fontId="25" fillId="0" borderId="28" xfId="3" applyFont="1" applyBorder="1" applyAlignment="1">
      <alignment horizontal="center" vertical="center" wrapText="1"/>
    </xf>
    <xf numFmtId="0" fontId="26" fillId="6" borderId="26" xfId="3" applyFont="1" applyFill="1" applyBorder="1" applyAlignment="1">
      <alignment horizontal="center" vertical="center" wrapText="1"/>
    </xf>
    <xf numFmtId="0" fontId="26" fillId="6" borderId="26" xfId="3" applyFont="1" applyFill="1" applyBorder="1" applyAlignment="1">
      <alignment vertical="center" wrapText="1"/>
    </xf>
    <xf numFmtId="0" fontId="26" fillId="6" borderId="28" xfId="3" applyFont="1" applyFill="1" applyBorder="1" applyAlignment="1">
      <alignment horizontal="center" vertical="center" wrapText="1"/>
    </xf>
    <xf numFmtId="0" fontId="3" fillId="0" borderId="19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20" xfId="3" applyFont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22" xfId="3" applyFont="1" applyBorder="1" applyAlignment="1">
      <alignment vertical="center" wrapText="1"/>
    </xf>
    <xf numFmtId="0" fontId="3" fillId="0" borderId="24" xfId="3" applyFont="1" applyBorder="1" applyAlignment="1">
      <alignment vertical="center" wrapText="1"/>
    </xf>
    <xf numFmtId="0" fontId="23" fillId="0" borderId="31" xfId="3" applyFont="1" applyBorder="1" applyAlignment="1">
      <alignment vertical="center" wrapText="1"/>
    </xf>
    <xf numFmtId="0" fontId="23" fillId="0" borderId="32" xfId="3" applyFont="1" applyBorder="1" applyAlignment="1">
      <alignment vertical="center" wrapText="1"/>
    </xf>
    <xf numFmtId="0" fontId="23" fillId="0" borderId="33" xfId="3" applyFont="1" applyBorder="1" applyAlignment="1">
      <alignment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25" fillId="0" borderId="19" xfId="4" applyFont="1" applyBorder="1" applyAlignment="1">
      <alignment horizontal="center" vertical="center" wrapText="1"/>
    </xf>
    <xf numFmtId="0" fontId="25" fillId="0" borderId="16" xfId="4" applyFont="1" applyBorder="1" applyAlignment="1">
      <alignment horizontal="center" vertical="center" wrapText="1"/>
    </xf>
    <xf numFmtId="0" fontId="27" fillId="0" borderId="20" xfId="3" applyFont="1" applyBorder="1" applyAlignment="1">
      <alignment horizontal="center" vertical="center" wrapText="1"/>
    </xf>
    <xf numFmtId="0" fontId="27" fillId="0" borderId="21" xfId="3" applyFont="1" applyBorder="1" applyAlignment="1">
      <alignment horizontal="center" vertical="center" wrapText="1"/>
    </xf>
    <xf numFmtId="0" fontId="25" fillId="0" borderId="20" xfId="3" applyFont="1" applyBorder="1" applyAlignment="1">
      <alignment horizontal="center" vertical="center" wrapText="1"/>
    </xf>
    <xf numFmtId="0" fontId="25" fillId="0" borderId="21" xfId="3" applyFont="1" applyBorder="1" applyAlignment="1">
      <alignment horizontal="center" vertical="center" wrapText="1"/>
    </xf>
    <xf numFmtId="0" fontId="27" fillId="0" borderId="22" xfId="3" applyFont="1" applyBorder="1" applyAlignment="1">
      <alignment horizontal="center" vertical="center" wrapText="1"/>
    </xf>
    <xf numFmtId="0" fontId="27" fillId="0" borderId="24" xfId="3" applyFont="1" applyBorder="1" applyAlignment="1">
      <alignment horizontal="center" vertical="center" wrapText="1"/>
    </xf>
    <xf numFmtId="0" fontId="22" fillId="0" borderId="25" xfId="3" applyFont="1" applyBorder="1" applyAlignment="1">
      <alignment vertical="center" wrapText="1"/>
    </xf>
    <xf numFmtId="0" fontId="22" fillId="0" borderId="28" xfId="3" applyFont="1" applyBorder="1" applyAlignment="1">
      <alignment vertical="center" wrapText="1"/>
    </xf>
    <xf numFmtId="0" fontId="26" fillId="0" borderId="25" xfId="3" applyFont="1" applyBorder="1" applyAlignment="1">
      <alignment horizontal="center" vertical="center" wrapText="1"/>
    </xf>
    <xf numFmtId="0" fontId="26" fillId="0" borderId="28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16" xfId="3" applyFont="1" applyBorder="1" applyAlignment="1">
      <alignment vertical="center" wrapText="1"/>
    </xf>
    <xf numFmtId="0" fontId="21" fillId="0" borderId="21" xfId="3" applyFont="1" applyBorder="1" applyAlignment="1">
      <alignment vertical="center" wrapText="1"/>
    </xf>
    <xf numFmtId="0" fontId="21" fillId="0" borderId="24" xfId="3" applyFont="1" applyBorder="1" applyAlignment="1">
      <alignment vertical="center" wrapText="1"/>
    </xf>
    <xf numFmtId="0" fontId="22" fillId="0" borderId="19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 wrapText="1"/>
    </xf>
    <xf numFmtId="0" fontId="22" fillId="0" borderId="24" xfId="3" applyFont="1" applyBorder="1" applyAlignment="1">
      <alignment horizontal="center" vertical="center" wrapText="1"/>
    </xf>
    <xf numFmtId="0" fontId="25" fillId="0" borderId="19" xfId="3" applyFont="1" applyBorder="1" applyAlignment="1">
      <alignment horizontal="center" vertical="center" wrapText="1"/>
    </xf>
    <xf numFmtId="0" fontId="25" fillId="0" borderId="16" xfId="3" applyFont="1" applyBorder="1" applyAlignment="1">
      <alignment horizontal="center" vertical="center" wrapText="1"/>
    </xf>
    <xf numFmtId="0" fontId="25" fillId="0" borderId="22" xfId="3" applyFont="1" applyBorder="1" applyAlignment="1">
      <alignment horizontal="center" vertical="center" wrapText="1"/>
    </xf>
    <xf numFmtId="0" fontId="25" fillId="0" borderId="24" xfId="3" applyFont="1" applyBorder="1" applyAlignment="1">
      <alignment horizontal="center" vertical="center" wrapText="1"/>
    </xf>
    <xf numFmtId="0" fontId="24" fillId="0" borderId="19" xfId="4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4" fillId="4" borderId="25" xfId="3" applyFont="1" applyFill="1" applyBorder="1" applyAlignment="1">
      <alignment vertical="center" wrapText="1"/>
    </xf>
    <xf numFmtId="0" fontId="4" fillId="4" borderId="26" xfId="3" applyFont="1" applyFill="1" applyBorder="1" applyAlignment="1">
      <alignment vertical="center" wrapText="1"/>
    </xf>
    <xf numFmtId="0" fontId="4" fillId="4" borderId="26" xfId="3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 wrapText="1"/>
    </xf>
    <xf numFmtId="0" fontId="4" fillId="4" borderId="29" xfId="3" applyFont="1" applyFill="1" applyBorder="1" applyAlignment="1">
      <alignment horizontal="center" vertical="center" wrapText="1"/>
    </xf>
    <xf numFmtId="0" fontId="4" fillId="4" borderId="30" xfId="3" applyFont="1" applyFill="1" applyBorder="1" applyAlignment="1">
      <alignment horizontal="center" vertical="center" wrapText="1"/>
    </xf>
    <xf numFmtId="0" fontId="4" fillId="4" borderId="27" xfId="3" applyFont="1" applyFill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 wrapText="1"/>
    </xf>
    <xf numFmtId="0" fontId="4" fillId="4" borderId="28" xfId="3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horizontal="center" vertical="center"/>
    </xf>
    <xf numFmtId="0" fontId="3" fillId="4" borderId="24" xfId="3" applyFont="1" applyFill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/>
    </xf>
    <xf numFmtId="0" fontId="4" fillId="4" borderId="16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4" borderId="23" xfId="3" applyFont="1" applyFill="1" applyBorder="1" applyAlignment="1">
      <alignment horizontal="center" vertical="center"/>
    </xf>
    <xf numFmtId="0" fontId="4" fillId="4" borderId="24" xfId="3" applyFont="1" applyFill="1" applyBorder="1" applyAlignment="1">
      <alignment horizontal="center" vertical="center"/>
    </xf>
    <xf numFmtId="0" fontId="4" fillId="4" borderId="19" xfId="3" applyFont="1" applyFill="1" applyBorder="1" applyAlignment="1">
      <alignment vertical="center" wrapText="1"/>
    </xf>
    <xf numFmtId="0" fontId="4" fillId="4" borderId="15" xfId="3" applyFont="1" applyFill="1" applyBorder="1" applyAlignment="1">
      <alignment vertical="center" wrapText="1"/>
    </xf>
    <xf numFmtId="0" fontId="4" fillId="4" borderId="16" xfId="3" applyFont="1" applyFill="1" applyBorder="1" applyAlignment="1">
      <alignment vertical="center" wrapText="1"/>
    </xf>
    <xf numFmtId="0" fontId="4" fillId="4" borderId="20" xfId="3" applyFont="1" applyFill="1" applyBorder="1" applyAlignment="1">
      <alignment vertical="center" wrapText="1"/>
    </xf>
    <xf numFmtId="0" fontId="4" fillId="4" borderId="0" xfId="3" applyFont="1" applyFill="1" applyAlignment="1">
      <alignment vertical="center" wrapText="1"/>
    </xf>
    <xf numFmtId="0" fontId="4" fillId="4" borderId="21" xfId="3" applyFont="1" applyFill="1" applyBorder="1" applyAlignment="1">
      <alignment vertical="center" wrapText="1"/>
    </xf>
    <xf numFmtId="0" fontId="4" fillId="4" borderId="22" xfId="3" applyFont="1" applyFill="1" applyBorder="1" applyAlignment="1">
      <alignment vertical="center" wrapText="1"/>
    </xf>
    <xf numFmtId="0" fontId="4" fillId="4" borderId="23" xfId="3" applyFont="1" applyFill="1" applyBorder="1" applyAlignment="1">
      <alignment vertical="center" wrapText="1"/>
    </xf>
    <xf numFmtId="0" fontId="4" fillId="4" borderId="24" xfId="3" applyFont="1" applyFill="1" applyBorder="1" applyAlignment="1">
      <alignment vertical="center" wrapText="1"/>
    </xf>
    <xf numFmtId="0" fontId="4" fillId="4" borderId="25" xfId="3" applyFont="1" applyFill="1" applyBorder="1" applyAlignment="1">
      <alignment horizontal="center" vertical="center"/>
    </xf>
    <xf numFmtId="0" fontId="4" fillId="4" borderId="26" xfId="3" applyFont="1" applyFill="1" applyBorder="1" applyAlignment="1">
      <alignment horizontal="center" vertical="center"/>
    </xf>
  </cellXfs>
  <cellStyles count="5">
    <cellStyle name="Hipervínculo 2" xfId="4"/>
    <cellStyle name="Normal" xfId="0" builtinId="0"/>
    <cellStyle name="Normal 2" xfId="1"/>
    <cellStyle name="Normal 2 2" xfId="2"/>
    <cellStyle name="Normal 2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409574</xdr:colOff>
      <xdr:row>86</xdr:row>
      <xdr:rowOff>133350</xdr:rowOff>
    </xdr:from>
    <xdr:to>
      <xdr:col>14</xdr:col>
      <xdr:colOff>57149</xdr:colOff>
      <xdr:row>90</xdr:row>
      <xdr:rowOff>19050</xdr:rowOff>
    </xdr:to>
    <xdr:sp macro="" textlink="">
      <xdr:nvSpPr>
        <xdr:cNvPr id="2" name="Texto 15">
          <a:extLst>
            <a:ext uri="{FF2B5EF4-FFF2-40B4-BE49-F238E27FC236}">
              <a16:creationId xmlns:a16="http://schemas.microsoft.com/office/drawing/2014/main" id="{745DB11A-19A6-4B67-ACDE-386187188662}"/>
            </a:ext>
          </a:extLst>
        </xdr:cNvPr>
        <xdr:cNvSpPr txBox="1">
          <a:spLocks noChangeArrowheads="1"/>
        </xdr:cNvSpPr>
      </xdr:nvSpPr>
      <xdr:spPr bwMode="auto">
        <a:xfrm>
          <a:off x="5410199" y="50158650"/>
          <a:ext cx="307657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Lic. Fernando Núñez Rojas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Titular de Administración y Finanzas</a:t>
          </a:r>
          <a:endParaRPr lang="es-MX" sz="1000" b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38100</xdr:colOff>
      <xdr:row>86</xdr:row>
      <xdr:rowOff>104775</xdr:rowOff>
    </xdr:from>
    <xdr:to>
      <xdr:col>7</xdr:col>
      <xdr:colOff>28575</xdr:colOff>
      <xdr:row>90</xdr:row>
      <xdr:rowOff>19050</xdr:rowOff>
    </xdr:to>
    <xdr:sp macro="" textlink="">
      <xdr:nvSpPr>
        <xdr:cNvPr id="3" name="Texto 15">
          <a:extLst>
            <a:ext uri="{FF2B5EF4-FFF2-40B4-BE49-F238E27FC236}">
              <a16:creationId xmlns:a16="http://schemas.microsoft.com/office/drawing/2014/main" id="{C7ED56CF-48E9-4657-B9A6-FCBC4AFDFE56}"/>
            </a:ext>
          </a:extLst>
        </xdr:cNvPr>
        <xdr:cNvSpPr txBox="1">
          <a:spLocks noChangeArrowheads="1"/>
        </xdr:cNvSpPr>
      </xdr:nvSpPr>
      <xdr:spPr bwMode="auto">
        <a:xfrm>
          <a:off x="723900" y="50130075"/>
          <a:ext cx="29337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Dra.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Mirna Ireri Sánchez Goómez                                   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Titular de Dirección General</a:t>
          </a:r>
          <a:endParaRPr lang="es-MX" sz="1000" b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finanzas.guanajuato.gob.mx/c_legislacion/doc/leyes_estatales/05Ley_de_Ingresos_Guanajuato_Ejercicio_Fiscal_2016.pdf&#160;" TargetMode="External"/><Relationship Id="rId1" Type="http://schemas.openxmlformats.org/officeDocument/2006/relationships/hyperlink" Target="https://finanzas.guanajuato.gob.mx/c_legislacion/doc/leyes_estatales/05Ley_de_Ingresos_Guanajuato_Ejercicio_Fiscal_2016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A88" sqref="A88:I155"/>
    </sheetView>
  </sheetViews>
  <sheetFormatPr baseColWidth="10" defaultRowHeight="11.25"/>
  <cols>
    <col min="1" max="1" width="56.83203125" style="18" customWidth="1"/>
    <col min="2" max="7" width="16.83203125" style="18" customWidth="1"/>
    <col min="8" max="16384" width="12" style="18"/>
  </cols>
  <sheetData>
    <row r="1" spans="1:7" ht="56.1" customHeight="1">
      <c r="A1" s="179" t="s">
        <v>612</v>
      </c>
      <c r="B1" s="180"/>
      <c r="C1" s="180"/>
      <c r="D1" s="180"/>
      <c r="E1" s="180"/>
      <c r="F1" s="180"/>
      <c r="G1" s="181"/>
    </row>
    <row r="2" spans="1:7">
      <c r="A2" s="106"/>
      <c r="B2" s="218" t="s">
        <v>298</v>
      </c>
      <c r="C2" s="218"/>
      <c r="D2" s="218"/>
      <c r="E2" s="218"/>
      <c r="F2" s="218"/>
      <c r="G2" s="97"/>
    </row>
    <row r="3" spans="1:7" ht="45.75" customHeight="1">
      <c r="A3" s="67" t="s">
        <v>0</v>
      </c>
      <c r="B3" s="2" t="s">
        <v>299</v>
      </c>
      <c r="C3" s="2" t="s">
        <v>300</v>
      </c>
      <c r="D3" s="2" t="s">
        <v>301</v>
      </c>
      <c r="E3" s="2" t="s">
        <v>613</v>
      </c>
      <c r="F3" s="2" t="s">
        <v>206</v>
      </c>
      <c r="G3" s="22" t="s">
        <v>303</v>
      </c>
    </row>
    <row r="4" spans="1:7">
      <c r="A4" s="107" t="s">
        <v>614</v>
      </c>
      <c r="B4" s="108">
        <f>B5+B6+B7+B10+B11+B14</f>
        <v>89987324.170000002</v>
      </c>
      <c r="C4" s="108">
        <f t="shared" ref="C4:G4" si="0">C5+C6+C7+C10+C11+C14</f>
        <v>11051762.09</v>
      </c>
      <c r="D4" s="108">
        <f t="shared" si="0"/>
        <v>101039086.26000001</v>
      </c>
      <c r="E4" s="108">
        <f t="shared" si="0"/>
        <v>94297056.290000007</v>
      </c>
      <c r="F4" s="108">
        <f t="shared" si="0"/>
        <v>94297056.290000007</v>
      </c>
      <c r="G4" s="108">
        <f t="shared" si="0"/>
        <v>6742029.9699999988</v>
      </c>
    </row>
    <row r="5" spans="1:7">
      <c r="A5" s="46" t="s">
        <v>615</v>
      </c>
      <c r="B5" s="9">
        <v>89987324.170000002</v>
      </c>
      <c r="C5" s="9">
        <v>11051762.09</v>
      </c>
      <c r="D5" s="7">
        <f>B5+C5</f>
        <v>101039086.26000001</v>
      </c>
      <c r="E5" s="9">
        <v>94297056.290000007</v>
      </c>
      <c r="F5" s="9">
        <v>94297056.290000007</v>
      </c>
      <c r="G5" s="7">
        <f>D5-E5</f>
        <v>6742029.9699999988</v>
      </c>
    </row>
    <row r="6" spans="1:7">
      <c r="A6" s="46" t="s">
        <v>616</v>
      </c>
      <c r="B6" s="7"/>
      <c r="C6" s="7"/>
      <c r="D6" s="7">
        <f>B6+C6</f>
        <v>0</v>
      </c>
      <c r="E6" s="7"/>
      <c r="F6" s="7"/>
      <c r="G6" s="7">
        <f>D6-E6</f>
        <v>0</v>
      </c>
    </row>
    <row r="7" spans="1:7">
      <c r="A7" s="46" t="s">
        <v>617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>
      <c r="A8" s="75" t="s">
        <v>618</v>
      </c>
      <c r="B8" s="9"/>
      <c r="C8" s="9"/>
      <c r="D8" s="7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75" t="s">
        <v>619</v>
      </c>
      <c r="B9" s="9"/>
      <c r="C9" s="9"/>
      <c r="D9" s="7">
        <f t="shared" si="2"/>
        <v>0</v>
      </c>
      <c r="E9" s="9"/>
      <c r="F9" s="9"/>
      <c r="G9" s="9">
        <f t="shared" si="3"/>
        <v>0</v>
      </c>
    </row>
    <row r="10" spans="1:7">
      <c r="A10" s="46" t="s">
        <v>620</v>
      </c>
      <c r="B10" s="7"/>
      <c r="C10" s="7"/>
      <c r="D10" s="7">
        <f t="shared" si="2"/>
        <v>0</v>
      </c>
      <c r="E10" s="7"/>
      <c r="F10" s="7"/>
      <c r="G10" s="7">
        <f t="shared" si="3"/>
        <v>0</v>
      </c>
    </row>
    <row r="11" spans="1:7" ht="22.5">
      <c r="A11" s="46" t="s">
        <v>621</v>
      </c>
      <c r="B11" s="7">
        <f>SUM(B12:B13)</f>
        <v>0</v>
      </c>
      <c r="C11" s="7">
        <f t="shared" ref="C11:F11" si="4">SUM(C12:C13)</f>
        <v>0</v>
      </c>
      <c r="D11" s="7">
        <f t="shared" si="4"/>
        <v>0</v>
      </c>
      <c r="E11" s="7">
        <f t="shared" si="4"/>
        <v>0</v>
      </c>
      <c r="F11" s="7">
        <f t="shared" si="4"/>
        <v>0</v>
      </c>
      <c r="G11" s="7">
        <f t="shared" si="3"/>
        <v>0</v>
      </c>
    </row>
    <row r="12" spans="1:7">
      <c r="A12" s="75" t="s">
        <v>622</v>
      </c>
      <c r="B12" s="9"/>
      <c r="C12" s="9"/>
      <c r="D12" s="7">
        <f t="shared" ref="D12:D14" si="5">B12+C12</f>
        <v>0</v>
      </c>
      <c r="E12" s="9"/>
      <c r="F12" s="9"/>
      <c r="G12" s="9">
        <f t="shared" si="3"/>
        <v>0</v>
      </c>
    </row>
    <row r="13" spans="1:7">
      <c r="A13" s="75" t="s">
        <v>623</v>
      </c>
      <c r="B13" s="9"/>
      <c r="C13" s="9"/>
      <c r="D13" s="7">
        <f t="shared" si="5"/>
        <v>0</v>
      </c>
      <c r="E13" s="9"/>
      <c r="F13" s="9"/>
      <c r="G13" s="9">
        <f t="shared" si="3"/>
        <v>0</v>
      </c>
    </row>
    <row r="14" spans="1:7">
      <c r="A14" s="46" t="s">
        <v>624</v>
      </c>
      <c r="B14" s="7"/>
      <c r="C14" s="7"/>
      <c r="D14" s="7">
        <f t="shared" si="5"/>
        <v>0</v>
      </c>
      <c r="E14" s="7"/>
      <c r="F14" s="7"/>
      <c r="G14" s="7">
        <f t="shared" si="3"/>
        <v>0</v>
      </c>
    </row>
    <row r="15" spans="1:7" ht="5.0999999999999996" customHeight="1">
      <c r="A15" s="46"/>
      <c r="B15" s="9"/>
      <c r="C15" s="9"/>
      <c r="D15" s="9"/>
      <c r="E15" s="9"/>
      <c r="F15" s="9"/>
      <c r="G15" s="9"/>
    </row>
    <row r="16" spans="1:7">
      <c r="A16" s="33" t="s">
        <v>625</v>
      </c>
      <c r="B16" s="7">
        <f>B17+B18+B19+B22+B23+B26</f>
        <v>0</v>
      </c>
      <c r="C16" s="7">
        <f t="shared" ref="C16:G16" si="6">C17+C18+C19+C22+C23+C26</f>
        <v>71438563</v>
      </c>
      <c r="D16" s="7">
        <f t="shared" si="6"/>
        <v>71438563</v>
      </c>
      <c r="E16" s="7">
        <f t="shared" si="6"/>
        <v>64917036.43</v>
      </c>
      <c r="F16" s="7">
        <f t="shared" si="6"/>
        <v>64917036.43</v>
      </c>
      <c r="G16" s="7">
        <f t="shared" si="6"/>
        <v>6521526.5700000003</v>
      </c>
    </row>
    <row r="17" spans="1:7">
      <c r="A17" s="46" t="s">
        <v>615</v>
      </c>
      <c r="B17" s="9">
        <v>0</v>
      </c>
      <c r="C17" s="9">
        <v>71438563</v>
      </c>
      <c r="D17" s="7">
        <f t="shared" ref="D17:D18" si="7">B17+C17</f>
        <v>71438563</v>
      </c>
      <c r="E17" s="9">
        <v>64917036.43</v>
      </c>
      <c r="F17" s="9">
        <v>64917036.43</v>
      </c>
      <c r="G17" s="7">
        <f t="shared" ref="G17:G26" si="8">D17-E17</f>
        <v>6521526.5700000003</v>
      </c>
    </row>
    <row r="18" spans="1:7">
      <c r="A18" s="46" t="s">
        <v>616</v>
      </c>
      <c r="B18" s="7"/>
      <c r="C18" s="7"/>
      <c r="D18" s="7">
        <f t="shared" si="7"/>
        <v>0</v>
      </c>
      <c r="E18" s="7"/>
      <c r="F18" s="7"/>
      <c r="G18" s="7">
        <f t="shared" si="8"/>
        <v>0</v>
      </c>
    </row>
    <row r="19" spans="1:7">
      <c r="A19" s="46" t="s">
        <v>617</v>
      </c>
      <c r="B19" s="7">
        <f>SUM(B20:B21)</f>
        <v>0</v>
      </c>
      <c r="C19" s="7">
        <f t="shared" ref="C19:F19" si="9">SUM(C20:C21)</f>
        <v>0</v>
      </c>
      <c r="D19" s="7">
        <f t="shared" si="9"/>
        <v>0</v>
      </c>
      <c r="E19" s="7">
        <f t="shared" si="9"/>
        <v>0</v>
      </c>
      <c r="F19" s="7">
        <f t="shared" si="9"/>
        <v>0</v>
      </c>
      <c r="G19" s="7">
        <f t="shared" si="8"/>
        <v>0</v>
      </c>
    </row>
    <row r="20" spans="1:7">
      <c r="A20" s="75" t="s">
        <v>618</v>
      </c>
      <c r="B20" s="9"/>
      <c r="C20" s="9"/>
      <c r="D20" s="7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75" t="s">
        <v>619</v>
      </c>
      <c r="B21" s="9"/>
      <c r="C21" s="9"/>
      <c r="D21" s="7">
        <f t="shared" si="10"/>
        <v>0</v>
      </c>
      <c r="E21" s="9"/>
      <c r="F21" s="9"/>
      <c r="G21" s="9">
        <f t="shared" si="8"/>
        <v>0</v>
      </c>
    </row>
    <row r="22" spans="1:7">
      <c r="A22" s="46" t="s">
        <v>620</v>
      </c>
      <c r="B22" s="7"/>
      <c r="C22" s="7"/>
      <c r="D22" s="7">
        <f t="shared" si="10"/>
        <v>0</v>
      </c>
      <c r="E22" s="7"/>
      <c r="F22" s="7"/>
      <c r="G22" s="7">
        <f t="shared" si="8"/>
        <v>0</v>
      </c>
    </row>
    <row r="23" spans="1:7" ht="22.5">
      <c r="A23" s="46" t="s">
        <v>621</v>
      </c>
      <c r="B23" s="7">
        <f>SUM(B24:B25)</f>
        <v>0</v>
      </c>
      <c r="C23" s="7">
        <f t="shared" ref="C23:F23" si="11">SUM(C24:C25)</f>
        <v>0</v>
      </c>
      <c r="D23" s="7">
        <f t="shared" si="11"/>
        <v>0</v>
      </c>
      <c r="E23" s="7">
        <f t="shared" si="11"/>
        <v>0</v>
      </c>
      <c r="F23" s="7">
        <f t="shared" si="11"/>
        <v>0</v>
      </c>
      <c r="G23" s="7">
        <f t="shared" si="8"/>
        <v>0</v>
      </c>
    </row>
    <row r="24" spans="1:7">
      <c r="A24" s="75" t="s">
        <v>622</v>
      </c>
      <c r="B24" s="9"/>
      <c r="C24" s="9"/>
      <c r="D24" s="7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75" t="s">
        <v>623</v>
      </c>
      <c r="B25" s="9"/>
      <c r="C25" s="9"/>
      <c r="D25" s="7">
        <f t="shared" si="12"/>
        <v>0</v>
      </c>
      <c r="E25" s="9"/>
      <c r="F25" s="9"/>
      <c r="G25" s="9">
        <f t="shared" si="8"/>
        <v>0</v>
      </c>
    </row>
    <row r="26" spans="1:7">
      <c r="A26" s="46" t="s">
        <v>624</v>
      </c>
      <c r="B26" s="7"/>
      <c r="C26" s="7"/>
      <c r="D26" s="7">
        <f t="shared" si="12"/>
        <v>0</v>
      </c>
      <c r="E26" s="7"/>
      <c r="F26" s="7"/>
      <c r="G26" s="7">
        <f t="shared" si="8"/>
        <v>0</v>
      </c>
    </row>
    <row r="27" spans="1:7">
      <c r="A27" s="33" t="s">
        <v>626</v>
      </c>
      <c r="B27" s="7">
        <f>B4+B16</f>
        <v>89987324.170000002</v>
      </c>
      <c r="C27" s="7">
        <f t="shared" ref="C27:G27" si="13">C4+C16</f>
        <v>82490325.090000004</v>
      </c>
      <c r="D27" s="7">
        <f t="shared" si="13"/>
        <v>172477649.25999999</v>
      </c>
      <c r="E27" s="7">
        <f t="shared" si="13"/>
        <v>159214092.72</v>
      </c>
      <c r="F27" s="7">
        <f t="shared" si="13"/>
        <v>159214092.72</v>
      </c>
      <c r="G27" s="7">
        <f t="shared" si="13"/>
        <v>13263556.539999999</v>
      </c>
    </row>
    <row r="28" spans="1:7" ht="5.0999999999999996" customHeight="1">
      <c r="A28" s="109"/>
      <c r="B28" s="16"/>
      <c r="C28" s="16"/>
      <c r="D28" s="16"/>
      <c r="E28" s="16"/>
      <c r="F28" s="16"/>
      <c r="G28" s="16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A73" zoomScaleNormal="100" workbookViewId="0">
      <selection activeCell="A88" sqref="A88:I155"/>
    </sheetView>
  </sheetViews>
  <sheetFormatPr baseColWidth="10" defaultRowHeight="15"/>
  <cols>
    <col min="1" max="3" width="12" style="110"/>
    <col min="4" max="4" width="2" style="110" customWidth="1"/>
    <col min="5" max="5" width="1.6640625" style="110" customWidth="1"/>
    <col min="6" max="6" width="17.83203125" style="110" bestFit="1" customWidth="1"/>
    <col min="7" max="7" width="6" style="110" customWidth="1"/>
    <col min="8" max="16384" width="12" style="110"/>
  </cols>
  <sheetData>
    <row r="1" spans="1:15">
      <c r="A1" s="355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/>
    </row>
    <row r="2" spans="1:15">
      <c r="A2" s="358" t="s">
        <v>627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</row>
    <row r="3" spans="1:15">
      <c r="A3" s="358" t="s">
        <v>628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0"/>
    </row>
    <row r="4" spans="1:15">
      <c r="A4" s="358" t="s">
        <v>629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5.75" thickBot="1">
      <c r="A5" s="361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</row>
    <row r="6" spans="1:15" ht="15.75" thickBot="1">
      <c r="A6" s="364" t="s">
        <v>630</v>
      </c>
      <c r="B6" s="365"/>
      <c r="C6" s="366"/>
      <c r="D6" s="373" t="s">
        <v>631</v>
      </c>
      <c r="E6" s="374"/>
      <c r="F6" s="374"/>
      <c r="G6" s="374"/>
      <c r="H6" s="374"/>
      <c r="I6" s="349" t="s">
        <v>632</v>
      </c>
      <c r="J6" s="349"/>
      <c r="K6" s="349"/>
      <c r="L6" s="345" t="s">
        <v>633</v>
      </c>
      <c r="M6" s="352"/>
      <c r="N6" s="346" t="s">
        <v>634</v>
      </c>
      <c r="O6" s="352"/>
    </row>
    <row r="7" spans="1:15" ht="15.75" thickBot="1">
      <c r="A7" s="367"/>
      <c r="B7" s="368"/>
      <c r="C7" s="369"/>
      <c r="D7" s="346" t="s">
        <v>635</v>
      </c>
      <c r="E7" s="345"/>
      <c r="F7" s="347"/>
      <c r="G7" s="348" t="s">
        <v>636</v>
      </c>
      <c r="H7" s="345"/>
      <c r="I7" s="349"/>
      <c r="J7" s="349"/>
      <c r="K7" s="349"/>
      <c r="L7" s="350"/>
      <c r="M7" s="350"/>
      <c r="N7" s="351"/>
      <c r="O7" s="351"/>
    </row>
    <row r="8" spans="1:15" ht="78.75" customHeight="1" thickBot="1">
      <c r="A8" s="370"/>
      <c r="B8" s="371"/>
      <c r="C8" s="372"/>
      <c r="D8" s="346"/>
      <c r="E8" s="352"/>
      <c r="F8" s="111" t="s">
        <v>637</v>
      </c>
      <c r="G8" s="111"/>
      <c r="H8" s="111" t="s">
        <v>638</v>
      </c>
      <c r="I8" s="353" t="s">
        <v>639</v>
      </c>
      <c r="J8" s="354"/>
      <c r="K8" s="112" t="s">
        <v>640</v>
      </c>
      <c r="L8" s="350"/>
      <c r="M8" s="350"/>
      <c r="N8" s="351"/>
      <c r="O8" s="351"/>
    </row>
    <row r="9" spans="1:15" ht="15.75" thickBot="1">
      <c r="A9" s="343" t="s">
        <v>641</v>
      </c>
      <c r="B9" s="344"/>
      <c r="C9" s="344"/>
      <c r="D9" s="344"/>
      <c r="E9" s="344"/>
      <c r="F9" s="344"/>
      <c r="G9" s="344"/>
      <c r="H9" s="344"/>
      <c r="I9" s="345"/>
      <c r="J9" s="345"/>
      <c r="K9" s="345"/>
      <c r="L9" s="345"/>
      <c r="M9" s="345"/>
      <c r="N9" s="345"/>
      <c r="O9" s="113"/>
    </row>
    <row r="10" spans="1:15" ht="15.75" thickBot="1">
      <c r="A10" s="343" t="s">
        <v>642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114"/>
    </row>
    <row r="11" spans="1:15" ht="24.75" customHeight="1" thickBot="1">
      <c r="A11" s="115">
        <v>1</v>
      </c>
      <c r="B11" s="233" t="s">
        <v>643</v>
      </c>
      <c r="C11" s="233"/>
      <c r="D11" s="116"/>
      <c r="E11" s="234"/>
      <c r="F11" s="234"/>
      <c r="G11" s="116"/>
      <c r="H11" s="234"/>
      <c r="I11" s="234"/>
      <c r="J11" s="116"/>
      <c r="K11" s="235"/>
      <c r="L11" s="235"/>
      <c r="M11" s="116"/>
      <c r="N11" s="235"/>
      <c r="O11" s="236"/>
    </row>
    <row r="12" spans="1:15" ht="45.75" thickBot="1">
      <c r="A12" s="117"/>
      <c r="B12" s="118" t="s">
        <v>644</v>
      </c>
      <c r="C12" s="119" t="s">
        <v>645</v>
      </c>
      <c r="D12" s="223" t="s">
        <v>646</v>
      </c>
      <c r="E12" s="224"/>
      <c r="F12" s="120" t="s">
        <v>647</v>
      </c>
      <c r="G12" s="120"/>
      <c r="H12" s="285"/>
      <c r="I12" s="286"/>
      <c r="J12" s="121"/>
      <c r="K12" s="226" t="s">
        <v>648</v>
      </c>
      <c r="L12" s="227"/>
      <c r="M12" s="120" t="s">
        <v>649</v>
      </c>
      <c r="N12" s="226" t="s">
        <v>650</v>
      </c>
      <c r="O12" s="227"/>
    </row>
    <row r="13" spans="1:15" ht="90" customHeight="1">
      <c r="A13" s="321"/>
      <c r="B13" s="324" t="s">
        <v>651</v>
      </c>
      <c r="C13" s="327" t="s">
        <v>205</v>
      </c>
      <c r="D13" s="330" t="s">
        <v>652</v>
      </c>
      <c r="E13" s="331"/>
      <c r="F13" s="238" t="s">
        <v>653</v>
      </c>
      <c r="G13" s="238"/>
      <c r="H13" s="296"/>
      <c r="I13" s="297"/>
      <c r="J13" s="302"/>
      <c r="K13" s="241" t="s">
        <v>648</v>
      </c>
      <c r="L13" s="242"/>
      <c r="M13" s="238" t="s">
        <v>649</v>
      </c>
      <c r="N13" s="340" t="s">
        <v>654</v>
      </c>
      <c r="O13" s="310"/>
    </row>
    <row r="14" spans="1:15" ht="15" customHeight="1">
      <c r="A14" s="322"/>
      <c r="B14" s="325"/>
      <c r="C14" s="328"/>
      <c r="D14" s="332"/>
      <c r="E14" s="333"/>
      <c r="F14" s="307"/>
      <c r="G14" s="307"/>
      <c r="H14" s="298"/>
      <c r="I14" s="299"/>
      <c r="J14" s="303"/>
      <c r="K14" s="305"/>
      <c r="L14" s="306"/>
      <c r="M14" s="307"/>
      <c r="N14" s="341"/>
      <c r="O14" s="342"/>
    </row>
    <row r="15" spans="1:15" ht="99" customHeight="1" thickBot="1">
      <c r="A15" s="323"/>
      <c r="B15" s="326"/>
      <c r="C15" s="329"/>
      <c r="D15" s="334"/>
      <c r="E15" s="335"/>
      <c r="F15" s="308"/>
      <c r="G15" s="308"/>
      <c r="H15" s="300"/>
      <c r="I15" s="301"/>
      <c r="J15" s="304"/>
      <c r="K15" s="249"/>
      <c r="L15" s="250"/>
      <c r="M15" s="308"/>
      <c r="N15" s="338" t="s">
        <v>655</v>
      </c>
      <c r="O15" s="339"/>
    </row>
    <row r="16" spans="1:15" ht="22.5" customHeight="1">
      <c r="A16" s="321"/>
      <c r="B16" s="324" t="s">
        <v>656</v>
      </c>
      <c r="C16" s="327" t="s">
        <v>657</v>
      </c>
      <c r="D16" s="330" t="s">
        <v>652</v>
      </c>
      <c r="E16" s="331"/>
      <c r="F16" s="238" t="s">
        <v>658</v>
      </c>
      <c r="G16" s="238"/>
      <c r="H16" s="296"/>
      <c r="I16" s="297"/>
      <c r="J16" s="238"/>
      <c r="K16" s="241"/>
      <c r="L16" s="242"/>
      <c r="M16" s="238" t="s">
        <v>649</v>
      </c>
      <c r="N16" s="336" t="s">
        <v>659</v>
      </c>
      <c r="O16" s="337"/>
    </row>
    <row r="17" spans="1:15" ht="24.75" customHeight="1" thickBot="1">
      <c r="A17" s="323"/>
      <c r="B17" s="326"/>
      <c r="C17" s="329"/>
      <c r="D17" s="334"/>
      <c r="E17" s="335"/>
      <c r="F17" s="308"/>
      <c r="G17" s="308"/>
      <c r="H17" s="300"/>
      <c r="I17" s="301"/>
      <c r="J17" s="308"/>
      <c r="K17" s="249"/>
      <c r="L17" s="250"/>
      <c r="M17" s="308"/>
      <c r="N17" s="338"/>
      <c r="O17" s="339"/>
    </row>
    <row r="18" spans="1:15" ht="34.5" customHeight="1" thickBot="1">
      <c r="A18" s="115">
        <v>2</v>
      </c>
      <c r="B18" s="233" t="s">
        <v>660</v>
      </c>
      <c r="C18" s="233"/>
      <c r="D18" s="235"/>
      <c r="E18" s="235"/>
      <c r="F18" s="122"/>
      <c r="G18" s="122"/>
      <c r="H18" s="234"/>
      <c r="I18" s="234"/>
      <c r="J18" s="122"/>
      <c r="K18" s="235"/>
      <c r="L18" s="235"/>
      <c r="M18" s="116"/>
      <c r="N18" s="293"/>
      <c r="O18" s="295"/>
    </row>
    <row r="19" spans="1:15" ht="45.75" thickBot="1">
      <c r="A19" s="117"/>
      <c r="B19" s="118" t="s">
        <v>644</v>
      </c>
      <c r="C19" s="119" t="s">
        <v>645</v>
      </c>
      <c r="D19" s="317" t="s">
        <v>646</v>
      </c>
      <c r="E19" s="318"/>
      <c r="F19" s="120" t="s">
        <v>647</v>
      </c>
      <c r="G19" s="120"/>
      <c r="H19" s="285"/>
      <c r="I19" s="286"/>
      <c r="J19" s="123"/>
      <c r="K19" s="226" t="s">
        <v>648</v>
      </c>
      <c r="L19" s="227"/>
      <c r="M19" s="120" t="s">
        <v>649</v>
      </c>
      <c r="N19" s="319" t="s">
        <v>661</v>
      </c>
      <c r="O19" s="320"/>
    </row>
    <row r="20" spans="1:15" ht="90" customHeight="1">
      <c r="A20" s="321"/>
      <c r="B20" s="324" t="s">
        <v>651</v>
      </c>
      <c r="C20" s="327" t="s">
        <v>205</v>
      </c>
      <c r="D20" s="330" t="s">
        <v>652</v>
      </c>
      <c r="E20" s="331"/>
      <c r="F20" s="238" t="s">
        <v>653</v>
      </c>
      <c r="G20" s="238"/>
      <c r="H20" s="296"/>
      <c r="I20" s="297"/>
      <c r="J20" s="302"/>
      <c r="K20" s="241" t="s">
        <v>648</v>
      </c>
      <c r="L20" s="242"/>
      <c r="M20" s="238" t="s">
        <v>649</v>
      </c>
      <c r="N20" s="309" t="s">
        <v>654</v>
      </c>
      <c r="O20" s="310"/>
    </row>
    <row r="21" spans="1:15">
      <c r="A21" s="322"/>
      <c r="B21" s="325"/>
      <c r="C21" s="328"/>
      <c r="D21" s="332"/>
      <c r="E21" s="333"/>
      <c r="F21" s="307"/>
      <c r="G21" s="307"/>
      <c r="H21" s="298"/>
      <c r="I21" s="299"/>
      <c r="J21" s="303"/>
      <c r="K21" s="305"/>
      <c r="L21" s="306"/>
      <c r="M21" s="307"/>
      <c r="N21" s="311"/>
      <c r="O21" s="312"/>
    </row>
    <row r="22" spans="1:15" ht="105" customHeight="1">
      <c r="A22" s="322"/>
      <c r="B22" s="325"/>
      <c r="C22" s="328"/>
      <c r="D22" s="332"/>
      <c r="E22" s="333"/>
      <c r="F22" s="307"/>
      <c r="G22" s="307"/>
      <c r="H22" s="298"/>
      <c r="I22" s="299"/>
      <c r="J22" s="303"/>
      <c r="K22" s="305"/>
      <c r="L22" s="306"/>
      <c r="M22" s="307"/>
      <c r="N22" s="313" t="s">
        <v>655</v>
      </c>
      <c r="O22" s="314"/>
    </row>
    <row r="23" spans="1:15" ht="15.75" customHeight="1" thickBot="1">
      <c r="A23" s="323"/>
      <c r="B23" s="326"/>
      <c r="C23" s="329"/>
      <c r="D23" s="334"/>
      <c r="E23" s="335"/>
      <c r="F23" s="308"/>
      <c r="G23" s="308"/>
      <c r="H23" s="300"/>
      <c r="I23" s="301"/>
      <c r="J23" s="304"/>
      <c r="K23" s="249"/>
      <c r="L23" s="250"/>
      <c r="M23" s="308"/>
      <c r="N23" s="315"/>
      <c r="O23" s="316"/>
    </row>
    <row r="24" spans="1:15" ht="59.25" customHeight="1" thickBot="1">
      <c r="A24" s="117"/>
      <c r="B24" s="118" t="s">
        <v>656</v>
      </c>
      <c r="C24" s="119" t="s">
        <v>657</v>
      </c>
      <c r="D24" s="223" t="s">
        <v>652</v>
      </c>
      <c r="E24" s="224"/>
      <c r="F24" s="124" t="s">
        <v>658</v>
      </c>
      <c r="G24" s="124"/>
      <c r="H24" s="285"/>
      <c r="I24" s="286"/>
      <c r="J24" s="125"/>
      <c r="K24" s="226" t="s">
        <v>648</v>
      </c>
      <c r="L24" s="227"/>
      <c r="M24" s="126" t="s">
        <v>649</v>
      </c>
      <c r="N24" s="291" t="s">
        <v>662</v>
      </c>
      <c r="O24" s="292"/>
    </row>
    <row r="25" spans="1:15" ht="31.5" customHeight="1" thickBot="1">
      <c r="A25" s="115">
        <v>3</v>
      </c>
      <c r="B25" s="233" t="s">
        <v>663</v>
      </c>
      <c r="C25" s="233"/>
      <c r="D25" s="293"/>
      <c r="E25" s="293"/>
      <c r="F25" s="127"/>
      <c r="G25" s="127"/>
      <c r="H25" s="294"/>
      <c r="I25" s="294"/>
      <c r="J25" s="127"/>
      <c r="K25" s="293"/>
      <c r="L25" s="293"/>
      <c r="M25" s="128"/>
      <c r="N25" s="293"/>
      <c r="O25" s="295"/>
    </row>
    <row r="26" spans="1:15" ht="23.25" thickBot="1">
      <c r="A26" s="117"/>
      <c r="B26" s="118" t="s">
        <v>644</v>
      </c>
      <c r="C26" s="119" t="s">
        <v>645</v>
      </c>
      <c r="D26" s="226"/>
      <c r="E26" s="227"/>
      <c r="F26" s="120" t="s">
        <v>664</v>
      </c>
      <c r="G26" s="129"/>
      <c r="H26" s="285"/>
      <c r="I26" s="286"/>
      <c r="J26" s="130"/>
      <c r="K26" s="226" t="s">
        <v>648</v>
      </c>
      <c r="L26" s="227"/>
      <c r="M26" s="120" t="s">
        <v>665</v>
      </c>
      <c r="N26" s="226" t="s">
        <v>666</v>
      </c>
      <c r="O26" s="227"/>
    </row>
    <row r="27" spans="1:15" ht="23.25" thickBot="1">
      <c r="A27" s="117"/>
      <c r="B27" s="118" t="s">
        <v>651</v>
      </c>
      <c r="C27" s="119" t="s">
        <v>205</v>
      </c>
      <c r="D27" s="226"/>
      <c r="E27" s="227"/>
      <c r="F27" s="124" t="s">
        <v>667</v>
      </c>
      <c r="G27" s="124"/>
      <c r="H27" s="285"/>
      <c r="I27" s="286"/>
      <c r="J27" s="131"/>
      <c r="K27" s="226" t="s">
        <v>648</v>
      </c>
      <c r="L27" s="227"/>
      <c r="M27" s="124" t="s">
        <v>665</v>
      </c>
      <c r="N27" s="226" t="s">
        <v>668</v>
      </c>
      <c r="O27" s="227"/>
    </row>
    <row r="28" spans="1:15" ht="23.25" thickBot="1">
      <c r="A28" s="117"/>
      <c r="B28" s="118" t="s">
        <v>656</v>
      </c>
      <c r="C28" s="119" t="s">
        <v>657</v>
      </c>
      <c r="D28" s="226"/>
      <c r="E28" s="227"/>
      <c r="F28" s="126" t="s">
        <v>658</v>
      </c>
      <c r="G28" s="126"/>
      <c r="H28" s="285"/>
      <c r="I28" s="286"/>
      <c r="J28" s="132"/>
      <c r="K28" s="226" t="s">
        <v>648</v>
      </c>
      <c r="L28" s="227"/>
      <c r="M28" s="126" t="s">
        <v>665</v>
      </c>
      <c r="N28" s="226" t="s">
        <v>668</v>
      </c>
      <c r="O28" s="227"/>
    </row>
    <row r="29" spans="1:15" ht="15.75" thickBo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34.5" customHeight="1" thickBot="1">
      <c r="A30" s="134">
        <v>4</v>
      </c>
      <c r="B30" s="287" t="s">
        <v>669</v>
      </c>
      <c r="C30" s="287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</row>
    <row r="31" spans="1:15" ht="33.75" customHeight="1" thickBot="1">
      <c r="A31" s="288" t="s">
        <v>670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90"/>
    </row>
    <row r="32" spans="1:15" ht="24.75" customHeight="1" thickBot="1">
      <c r="A32" s="282" t="s">
        <v>671</v>
      </c>
      <c r="B32" s="283"/>
      <c r="C32" s="284"/>
      <c r="D32" s="249"/>
      <c r="E32" s="250"/>
      <c r="F32" s="120" t="s">
        <v>672</v>
      </c>
      <c r="G32" s="137"/>
      <c r="H32" s="249"/>
      <c r="I32" s="250"/>
      <c r="J32" s="120"/>
      <c r="K32" s="226" t="s">
        <v>648</v>
      </c>
      <c r="L32" s="227"/>
      <c r="M32" s="120" t="s">
        <v>673</v>
      </c>
      <c r="N32" s="225" t="s">
        <v>668</v>
      </c>
      <c r="O32" s="225"/>
    </row>
    <row r="33" spans="1:15" ht="23.25" thickBot="1">
      <c r="A33" s="282" t="s">
        <v>674</v>
      </c>
      <c r="B33" s="283"/>
      <c r="C33" s="284"/>
      <c r="D33" s="226"/>
      <c r="E33" s="227"/>
      <c r="F33" s="124" t="s">
        <v>675</v>
      </c>
      <c r="G33" s="138"/>
      <c r="H33" s="226"/>
      <c r="I33" s="227"/>
      <c r="J33" s="124"/>
      <c r="K33" s="226" t="s">
        <v>648</v>
      </c>
      <c r="L33" s="227"/>
      <c r="M33" s="124" t="s">
        <v>673</v>
      </c>
      <c r="N33" s="225" t="s">
        <v>668</v>
      </c>
      <c r="O33" s="225"/>
    </row>
    <row r="34" spans="1:15" ht="83.25" customHeight="1" thickBot="1">
      <c r="A34" s="276" t="s">
        <v>676</v>
      </c>
      <c r="B34" s="277"/>
      <c r="C34" s="278"/>
      <c r="D34" s="252"/>
      <c r="E34" s="236"/>
      <c r="F34" s="124" t="s">
        <v>677</v>
      </c>
      <c r="G34" s="138"/>
      <c r="H34" s="226"/>
      <c r="I34" s="227"/>
      <c r="J34" s="124"/>
      <c r="K34" s="226" t="s">
        <v>648</v>
      </c>
      <c r="L34" s="227"/>
      <c r="M34" s="124" t="s">
        <v>673</v>
      </c>
      <c r="N34" s="225" t="s">
        <v>678</v>
      </c>
      <c r="O34" s="225"/>
    </row>
    <row r="35" spans="1:15" ht="33.75" customHeight="1" thickBot="1">
      <c r="A35" s="279" t="s">
        <v>679</v>
      </c>
      <c r="B35" s="280"/>
      <c r="C35" s="281"/>
      <c r="D35" s="252"/>
      <c r="E35" s="236"/>
      <c r="F35" s="126" t="s">
        <v>680</v>
      </c>
      <c r="G35" s="139"/>
      <c r="H35" s="226"/>
      <c r="I35" s="227"/>
      <c r="J35" s="126"/>
      <c r="K35" s="226" t="s">
        <v>648</v>
      </c>
      <c r="L35" s="227"/>
      <c r="M35" s="126" t="s">
        <v>673</v>
      </c>
      <c r="N35" s="225" t="s">
        <v>678</v>
      </c>
      <c r="O35" s="225"/>
    </row>
    <row r="36" spans="1:15" ht="66.75" customHeight="1" thickBot="1">
      <c r="A36" s="276" t="s">
        <v>681</v>
      </c>
      <c r="B36" s="277"/>
      <c r="C36" s="278"/>
      <c r="D36" s="252"/>
      <c r="E36" s="236"/>
      <c r="F36" s="140" t="s">
        <v>677</v>
      </c>
      <c r="G36" s="141"/>
      <c r="H36" s="226"/>
      <c r="I36" s="227"/>
      <c r="J36" s="140"/>
      <c r="K36" s="226" t="s">
        <v>648</v>
      </c>
      <c r="L36" s="227"/>
      <c r="M36" s="140" t="s">
        <v>673</v>
      </c>
      <c r="N36" s="225" t="s">
        <v>678</v>
      </c>
      <c r="O36" s="225"/>
    </row>
    <row r="37" spans="1:15" ht="15.75" thickBo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5" ht="15.75" thickBot="1">
      <c r="A38" s="142"/>
      <c r="B38" s="271"/>
      <c r="C38" s="271"/>
      <c r="D38" s="143"/>
      <c r="E38" s="143"/>
      <c r="F38" s="143"/>
      <c r="G38" s="144"/>
      <c r="H38" s="143"/>
      <c r="I38" s="143"/>
      <c r="J38" s="143"/>
      <c r="K38" s="143"/>
      <c r="L38" s="145"/>
      <c r="M38" s="145"/>
      <c r="N38" s="145"/>
      <c r="O38" s="146"/>
    </row>
    <row r="39" spans="1:15" ht="26.25" customHeight="1" thickBot="1">
      <c r="A39" s="147">
        <v>5</v>
      </c>
      <c r="B39" s="273" t="s">
        <v>682</v>
      </c>
      <c r="C39" s="273"/>
      <c r="D39" s="273"/>
      <c r="E39" s="148"/>
      <c r="F39" s="148"/>
      <c r="G39" s="149"/>
      <c r="H39" s="148"/>
      <c r="I39" s="148"/>
      <c r="J39" s="148"/>
      <c r="K39" s="148"/>
      <c r="L39" s="150"/>
      <c r="M39" s="150"/>
      <c r="N39" s="150"/>
      <c r="O39" s="151"/>
    </row>
    <row r="40" spans="1:15" ht="45.75" thickBot="1">
      <c r="A40" s="117"/>
      <c r="B40" s="118" t="s">
        <v>683</v>
      </c>
      <c r="C40" s="119" t="s">
        <v>684</v>
      </c>
      <c r="D40" s="249" t="s">
        <v>685</v>
      </c>
      <c r="E40" s="250"/>
      <c r="F40" s="120" t="s">
        <v>686</v>
      </c>
      <c r="G40" s="137"/>
      <c r="H40" s="274"/>
      <c r="I40" s="275"/>
      <c r="J40" s="120"/>
      <c r="K40" s="249" t="s">
        <v>648</v>
      </c>
      <c r="L40" s="250"/>
      <c r="M40" s="120" t="s">
        <v>687</v>
      </c>
      <c r="N40" s="225"/>
      <c r="O40" s="225"/>
    </row>
    <row r="41" spans="1:15" ht="34.5" thickBot="1">
      <c r="A41" s="152"/>
      <c r="B41" s="153" t="s">
        <v>688</v>
      </c>
      <c r="C41" s="154" t="s">
        <v>657</v>
      </c>
      <c r="D41" s="241" t="s">
        <v>685</v>
      </c>
      <c r="E41" s="242"/>
      <c r="F41" s="124" t="s">
        <v>686</v>
      </c>
      <c r="G41" s="138"/>
      <c r="H41" s="241"/>
      <c r="I41" s="242"/>
      <c r="J41" s="124"/>
      <c r="K41" s="238" t="s">
        <v>648</v>
      </c>
      <c r="L41" s="238"/>
      <c r="M41" s="124" t="s">
        <v>689</v>
      </c>
      <c r="N41" s="238"/>
      <c r="O41" s="238"/>
    </row>
    <row r="42" spans="1:15" ht="36.75" customHeight="1" thickBot="1">
      <c r="A42" s="147">
        <v>6</v>
      </c>
      <c r="B42" s="266" t="s">
        <v>690</v>
      </c>
      <c r="C42" s="266"/>
      <c r="D42" s="266"/>
      <c r="E42" s="266"/>
      <c r="F42" s="148"/>
      <c r="G42" s="149"/>
      <c r="H42" s="148"/>
      <c r="I42" s="148"/>
      <c r="J42" s="148"/>
      <c r="K42" s="148"/>
      <c r="L42" s="150"/>
      <c r="M42" s="150"/>
      <c r="N42" s="150"/>
      <c r="O42" s="151"/>
    </row>
    <row r="43" spans="1:15" ht="45.75" thickBot="1">
      <c r="A43" s="152"/>
      <c r="B43" s="153" t="s">
        <v>683</v>
      </c>
      <c r="C43" s="154" t="s">
        <v>684</v>
      </c>
      <c r="D43" s="241"/>
      <c r="E43" s="242"/>
      <c r="F43" s="120" t="s">
        <v>691</v>
      </c>
      <c r="G43" s="137"/>
      <c r="H43" s="226"/>
      <c r="I43" s="227"/>
      <c r="J43" s="133"/>
      <c r="K43" s="226" t="s">
        <v>648</v>
      </c>
      <c r="L43" s="227"/>
      <c r="M43" s="120" t="s">
        <v>692</v>
      </c>
      <c r="N43" s="226" t="s">
        <v>668</v>
      </c>
      <c r="O43" s="227"/>
    </row>
    <row r="44" spans="1:15" ht="26.25" customHeight="1" thickBot="1">
      <c r="A44" s="147">
        <v>7</v>
      </c>
      <c r="B44" s="272" t="s">
        <v>693</v>
      </c>
      <c r="C44" s="272"/>
      <c r="D44" s="148"/>
      <c r="E44" s="148"/>
      <c r="F44" s="148"/>
      <c r="G44" s="149"/>
      <c r="H44" s="148"/>
      <c r="I44" s="148"/>
      <c r="J44" s="148"/>
      <c r="K44" s="148"/>
      <c r="L44" s="150"/>
      <c r="M44" s="150"/>
      <c r="N44" s="150"/>
      <c r="O44" s="151"/>
    </row>
    <row r="45" spans="1:15" ht="34.5" thickBot="1">
      <c r="A45" s="117"/>
      <c r="B45" s="118" t="s">
        <v>683</v>
      </c>
      <c r="C45" s="119" t="s">
        <v>645</v>
      </c>
      <c r="D45" s="249"/>
      <c r="E45" s="250"/>
      <c r="F45" s="140" t="s">
        <v>694</v>
      </c>
      <c r="G45" s="141"/>
      <c r="H45" s="226"/>
      <c r="I45" s="227"/>
      <c r="J45" s="155"/>
      <c r="K45" s="226" t="s">
        <v>648</v>
      </c>
      <c r="L45" s="227"/>
      <c r="M45" s="120" t="s">
        <v>695</v>
      </c>
      <c r="N45" s="226" t="s">
        <v>668</v>
      </c>
      <c r="O45" s="227"/>
    </row>
    <row r="46" spans="1:15" ht="23.25" thickBot="1">
      <c r="A46" s="117"/>
      <c r="B46" s="118" t="s">
        <v>688</v>
      </c>
      <c r="C46" s="119" t="s">
        <v>205</v>
      </c>
      <c r="D46" s="226"/>
      <c r="E46" s="227"/>
      <c r="F46" s="120" t="s">
        <v>672</v>
      </c>
      <c r="G46" s="137"/>
      <c r="H46" s="226"/>
      <c r="I46" s="227"/>
      <c r="J46" s="155"/>
      <c r="K46" s="226" t="s">
        <v>648</v>
      </c>
      <c r="L46" s="227"/>
      <c r="M46" s="124" t="s">
        <v>695</v>
      </c>
      <c r="N46" s="226" t="s">
        <v>668</v>
      </c>
      <c r="O46" s="227"/>
    </row>
    <row r="47" spans="1:15" ht="23.25" thickBot="1">
      <c r="A47" s="152"/>
      <c r="B47" s="153" t="s">
        <v>656</v>
      </c>
      <c r="C47" s="154" t="s">
        <v>657</v>
      </c>
      <c r="D47" s="241"/>
      <c r="E47" s="242"/>
      <c r="F47" s="124" t="s">
        <v>675</v>
      </c>
      <c r="G47" s="138"/>
      <c r="H47" s="241"/>
      <c r="I47" s="242"/>
      <c r="J47" s="156"/>
      <c r="K47" s="241" t="s">
        <v>648</v>
      </c>
      <c r="L47" s="242"/>
      <c r="M47" s="124" t="s">
        <v>695</v>
      </c>
      <c r="N47" s="241" t="s">
        <v>668</v>
      </c>
      <c r="O47" s="242"/>
    </row>
    <row r="48" spans="1:15" ht="15.75" thickBot="1">
      <c r="A48" s="270" t="s">
        <v>696</v>
      </c>
      <c r="B48" s="271"/>
      <c r="C48" s="271"/>
      <c r="D48" s="271"/>
      <c r="E48" s="271"/>
      <c r="F48" s="271"/>
      <c r="G48" s="271"/>
      <c r="H48" s="157"/>
      <c r="I48" s="157"/>
      <c r="J48" s="157"/>
      <c r="K48" s="157"/>
      <c r="L48" s="145"/>
      <c r="M48" s="145"/>
      <c r="N48" s="145"/>
      <c r="O48" s="146"/>
    </row>
    <row r="49" spans="1:15" ht="24.75" customHeight="1" thickBot="1">
      <c r="A49" s="147">
        <v>1</v>
      </c>
      <c r="B49" s="266" t="s">
        <v>647</v>
      </c>
      <c r="C49" s="266"/>
      <c r="D49" s="266"/>
      <c r="E49" s="266"/>
      <c r="F49" s="266"/>
      <c r="G49" s="149"/>
      <c r="H49" s="148"/>
      <c r="I49" s="148"/>
      <c r="J49" s="148"/>
      <c r="K49" s="148"/>
      <c r="L49" s="150"/>
      <c r="M49" s="150"/>
      <c r="N49" s="150"/>
      <c r="O49" s="151"/>
    </row>
    <row r="50" spans="1:15" ht="93" customHeight="1" thickBot="1">
      <c r="A50" s="158"/>
      <c r="B50" s="159" t="s">
        <v>644</v>
      </c>
      <c r="C50" s="119" t="s">
        <v>697</v>
      </c>
      <c r="D50" s="226"/>
      <c r="E50" s="227"/>
      <c r="F50" s="140" t="s">
        <v>647</v>
      </c>
      <c r="G50" s="141"/>
      <c r="H50" s="252"/>
      <c r="I50" s="236"/>
      <c r="J50" s="155"/>
      <c r="K50" s="267"/>
      <c r="L50" s="268"/>
      <c r="M50" s="120" t="s">
        <v>698</v>
      </c>
      <c r="N50" s="225" t="s">
        <v>699</v>
      </c>
      <c r="O50" s="225"/>
    </row>
    <row r="51" spans="1:15" ht="99.75" customHeight="1" thickBot="1">
      <c r="A51" s="158"/>
      <c r="B51" s="159" t="s">
        <v>651</v>
      </c>
      <c r="C51" s="119" t="s">
        <v>700</v>
      </c>
      <c r="D51" s="226"/>
      <c r="E51" s="227"/>
      <c r="F51" s="140" t="s">
        <v>701</v>
      </c>
      <c r="G51" s="141"/>
      <c r="H51" s="252"/>
      <c r="I51" s="236"/>
      <c r="J51" s="155"/>
      <c r="K51" s="267"/>
      <c r="L51" s="268"/>
      <c r="M51" s="124" t="s">
        <v>698</v>
      </c>
      <c r="N51" s="269" t="s">
        <v>702</v>
      </c>
      <c r="O51" s="269"/>
    </row>
    <row r="52" spans="1:15" ht="108" customHeight="1" thickBot="1">
      <c r="A52" s="158"/>
      <c r="B52" s="159" t="s">
        <v>656</v>
      </c>
      <c r="C52" s="119" t="s">
        <v>703</v>
      </c>
      <c r="D52" s="226"/>
      <c r="E52" s="227"/>
      <c r="F52" s="140" t="s">
        <v>647</v>
      </c>
      <c r="G52" s="141"/>
      <c r="H52" s="252"/>
      <c r="I52" s="236"/>
      <c r="J52" s="155"/>
      <c r="K52" s="263"/>
      <c r="L52" s="263"/>
      <c r="M52" s="124" t="s">
        <v>698</v>
      </c>
      <c r="N52" s="225" t="s">
        <v>704</v>
      </c>
      <c r="O52" s="225"/>
    </row>
    <row r="53" spans="1:15" ht="99.75" customHeight="1" thickBot="1">
      <c r="A53" s="158"/>
      <c r="B53" s="159" t="s">
        <v>705</v>
      </c>
      <c r="C53" s="119" t="s">
        <v>706</v>
      </c>
      <c r="D53" s="226"/>
      <c r="E53" s="227"/>
      <c r="F53" s="140" t="s">
        <v>707</v>
      </c>
      <c r="G53" s="141"/>
      <c r="H53" s="252"/>
      <c r="I53" s="236"/>
      <c r="J53" s="155"/>
      <c r="K53" s="263"/>
      <c r="L53" s="263"/>
      <c r="M53" s="126" t="s">
        <v>698</v>
      </c>
      <c r="N53" s="225" t="s">
        <v>702</v>
      </c>
      <c r="O53" s="225"/>
    </row>
    <row r="54" spans="1:15" ht="99.75" customHeight="1" thickBot="1">
      <c r="A54" s="160"/>
      <c r="B54" s="161" t="s">
        <v>708</v>
      </c>
      <c r="C54" s="154" t="s">
        <v>709</v>
      </c>
      <c r="D54" s="241"/>
      <c r="E54" s="242"/>
      <c r="F54" s="120" t="s">
        <v>710</v>
      </c>
      <c r="G54" s="137"/>
      <c r="H54" s="252"/>
      <c r="I54" s="236"/>
      <c r="J54" s="156"/>
      <c r="K54" s="264"/>
      <c r="L54" s="264"/>
      <c r="M54" s="120" t="s">
        <v>698</v>
      </c>
      <c r="N54" s="238" t="s">
        <v>702</v>
      </c>
      <c r="O54" s="238"/>
    </row>
    <row r="55" spans="1:15" ht="24.75" customHeight="1" thickBot="1">
      <c r="A55" s="265" t="s">
        <v>711</v>
      </c>
      <c r="B55" s="266"/>
      <c r="C55" s="266"/>
      <c r="D55" s="148"/>
      <c r="E55" s="149"/>
      <c r="F55" s="148"/>
      <c r="G55" s="149"/>
      <c r="H55" s="148"/>
      <c r="I55" s="148"/>
      <c r="J55" s="148"/>
      <c r="K55" s="148"/>
      <c r="L55" s="150"/>
      <c r="M55" s="150"/>
      <c r="N55" s="150"/>
      <c r="O55" s="151"/>
    </row>
    <row r="56" spans="1:15" ht="113.25" thickBot="1">
      <c r="A56" s="158"/>
      <c r="B56" s="159" t="s">
        <v>644</v>
      </c>
      <c r="C56" s="119" t="s">
        <v>712</v>
      </c>
      <c r="D56" s="226"/>
      <c r="E56" s="227"/>
      <c r="F56" s="140" t="s">
        <v>713</v>
      </c>
      <c r="G56" s="141"/>
      <c r="H56" s="252"/>
      <c r="I56" s="236"/>
      <c r="J56" s="155"/>
      <c r="K56" s="263"/>
      <c r="L56" s="263"/>
      <c r="M56" s="120" t="s">
        <v>649</v>
      </c>
      <c r="N56" s="225" t="s">
        <v>678</v>
      </c>
      <c r="O56" s="225"/>
    </row>
    <row r="57" spans="1:15" ht="102" thickBot="1">
      <c r="A57" s="158"/>
      <c r="B57" s="159" t="s">
        <v>651</v>
      </c>
      <c r="C57" s="119" t="s">
        <v>714</v>
      </c>
      <c r="D57" s="226"/>
      <c r="E57" s="227"/>
      <c r="F57" s="140" t="s">
        <v>713</v>
      </c>
      <c r="G57" s="141"/>
      <c r="H57" s="252"/>
      <c r="I57" s="236"/>
      <c r="J57" s="155"/>
      <c r="K57" s="263"/>
      <c r="L57" s="263"/>
      <c r="M57" s="124" t="s">
        <v>649</v>
      </c>
      <c r="N57" s="225" t="s">
        <v>678</v>
      </c>
      <c r="O57" s="225"/>
    </row>
    <row r="58" spans="1:15" ht="147" thickBot="1">
      <c r="A58" s="158"/>
      <c r="B58" s="159" t="s">
        <v>656</v>
      </c>
      <c r="C58" s="119" t="s">
        <v>715</v>
      </c>
      <c r="D58" s="226"/>
      <c r="E58" s="227"/>
      <c r="F58" s="140" t="s">
        <v>713</v>
      </c>
      <c r="G58" s="141"/>
      <c r="H58" s="252"/>
      <c r="I58" s="236"/>
      <c r="J58" s="155"/>
      <c r="K58" s="263"/>
      <c r="L58" s="263"/>
      <c r="M58" s="126" t="s">
        <v>649</v>
      </c>
      <c r="N58" s="225" t="s">
        <v>668</v>
      </c>
      <c r="O58" s="225"/>
    </row>
    <row r="59" spans="1:15" ht="147" thickBot="1">
      <c r="A59" s="158"/>
      <c r="B59" s="159" t="s">
        <v>705</v>
      </c>
      <c r="C59" s="119" t="s">
        <v>716</v>
      </c>
      <c r="D59" s="226"/>
      <c r="E59" s="227"/>
      <c r="F59" s="140" t="s">
        <v>717</v>
      </c>
      <c r="G59" s="141"/>
      <c r="H59" s="252"/>
      <c r="I59" s="236"/>
      <c r="J59" s="155"/>
      <c r="K59" s="263"/>
      <c r="L59" s="263"/>
      <c r="M59" s="140" t="s">
        <v>649</v>
      </c>
      <c r="N59" s="225" t="s">
        <v>668</v>
      </c>
      <c r="O59" s="225"/>
    </row>
    <row r="60" spans="1:15" ht="15.75" thickBo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ht="15.75" thickBot="1">
      <c r="A61" s="134">
        <v>3</v>
      </c>
      <c r="B61" s="233" t="s">
        <v>718</v>
      </c>
      <c r="C61" s="233"/>
      <c r="D61" s="122"/>
      <c r="E61" s="162"/>
      <c r="F61" s="122"/>
      <c r="G61" s="162"/>
      <c r="H61" s="235"/>
      <c r="I61" s="235"/>
      <c r="J61" s="235"/>
      <c r="K61" s="235"/>
      <c r="L61" s="235"/>
      <c r="M61" s="235"/>
      <c r="N61" s="235"/>
      <c r="O61" s="163"/>
    </row>
    <row r="62" spans="1:15" ht="81" customHeight="1" thickBot="1">
      <c r="A62" s="158"/>
      <c r="B62" s="159" t="s">
        <v>683</v>
      </c>
      <c r="C62" s="119" t="s">
        <v>719</v>
      </c>
      <c r="D62" s="225"/>
      <c r="E62" s="225"/>
      <c r="F62" s="140" t="s">
        <v>720</v>
      </c>
      <c r="G62" s="164"/>
      <c r="H62" s="225"/>
      <c r="I62" s="225"/>
      <c r="J62" s="165"/>
      <c r="K62" s="252"/>
      <c r="L62" s="236"/>
      <c r="M62" s="120" t="s">
        <v>687</v>
      </c>
      <c r="N62" s="226" t="s">
        <v>721</v>
      </c>
      <c r="O62" s="227"/>
    </row>
    <row r="63" spans="1:15" ht="102" thickBot="1">
      <c r="A63" s="158"/>
      <c r="B63" s="159" t="s">
        <v>688</v>
      </c>
      <c r="C63" s="119" t="s">
        <v>722</v>
      </c>
      <c r="D63" s="225"/>
      <c r="E63" s="225"/>
      <c r="F63" s="140" t="s">
        <v>720</v>
      </c>
      <c r="G63" s="164"/>
      <c r="H63" s="225"/>
      <c r="I63" s="225"/>
      <c r="J63" s="165"/>
      <c r="K63" s="252"/>
      <c r="L63" s="236"/>
      <c r="M63" s="126" t="s">
        <v>687</v>
      </c>
      <c r="N63" s="226" t="s">
        <v>721</v>
      </c>
      <c r="O63" s="227"/>
    </row>
    <row r="64" spans="1:15" ht="15.75" thickBot="1">
      <c r="A64" s="166"/>
      <c r="B64" s="167"/>
      <c r="C64" s="167"/>
      <c r="D64" s="167"/>
      <c r="E64" s="167"/>
      <c r="F64" s="167"/>
      <c r="G64" s="257"/>
      <c r="H64" s="257"/>
      <c r="I64" s="257"/>
      <c r="J64" s="257"/>
      <c r="K64" s="257"/>
      <c r="L64" s="257"/>
      <c r="M64" s="167"/>
      <c r="N64" s="257"/>
      <c r="O64" s="258"/>
    </row>
    <row r="65" spans="1:15" ht="15.75" thickBot="1">
      <c r="A65" s="259" t="s">
        <v>723</v>
      </c>
      <c r="B65" s="260"/>
      <c r="C65" s="260"/>
      <c r="D65" s="260"/>
      <c r="E65" s="260"/>
      <c r="F65" s="260"/>
      <c r="G65" s="260"/>
      <c r="H65" s="260"/>
      <c r="I65" s="261"/>
      <c r="J65" s="261"/>
      <c r="K65" s="261"/>
      <c r="L65" s="261"/>
      <c r="M65" s="168"/>
      <c r="N65" s="261"/>
      <c r="O65" s="262"/>
    </row>
    <row r="66" spans="1:15" ht="15.75" thickBot="1">
      <c r="A66" s="253" t="s">
        <v>642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169"/>
      <c r="N66" s="254"/>
      <c r="O66" s="256"/>
    </row>
    <row r="67" spans="1:15" ht="35.25" customHeight="1" thickBot="1">
      <c r="A67" s="115">
        <v>1</v>
      </c>
      <c r="B67" s="233" t="s">
        <v>724</v>
      </c>
      <c r="C67" s="233"/>
      <c r="D67" s="116"/>
      <c r="E67" s="170"/>
      <c r="F67" s="116"/>
      <c r="G67" s="234"/>
      <c r="H67" s="234"/>
      <c r="I67" s="235"/>
      <c r="J67" s="235"/>
      <c r="K67" s="235"/>
      <c r="L67" s="235"/>
      <c r="M67" s="116"/>
      <c r="N67" s="235"/>
      <c r="O67" s="236"/>
    </row>
    <row r="68" spans="1:15" ht="57" thickBot="1">
      <c r="A68" s="117"/>
      <c r="B68" s="118" t="s">
        <v>644</v>
      </c>
      <c r="C68" s="119" t="s">
        <v>725</v>
      </c>
      <c r="D68" s="255" t="s">
        <v>646</v>
      </c>
      <c r="E68" s="255"/>
      <c r="F68" s="120" t="s">
        <v>726</v>
      </c>
      <c r="G68" s="164"/>
      <c r="H68" s="225"/>
      <c r="I68" s="225"/>
      <c r="J68" s="164"/>
      <c r="K68" s="226" t="s">
        <v>648</v>
      </c>
      <c r="L68" s="227"/>
      <c r="M68" s="120" t="s">
        <v>727</v>
      </c>
      <c r="N68" s="226"/>
      <c r="O68" s="227"/>
    </row>
    <row r="69" spans="1:15" ht="113.25" thickBot="1">
      <c r="A69" s="117"/>
      <c r="B69" s="118" t="s">
        <v>651</v>
      </c>
      <c r="C69" s="119" t="s">
        <v>728</v>
      </c>
      <c r="D69" s="225"/>
      <c r="E69" s="225"/>
      <c r="F69" s="124" t="s">
        <v>729</v>
      </c>
      <c r="G69" s="164"/>
      <c r="H69" s="225"/>
      <c r="I69" s="225"/>
      <c r="J69" s="164"/>
      <c r="K69" s="226" t="s">
        <v>648</v>
      </c>
      <c r="L69" s="227"/>
      <c r="M69" s="124" t="s">
        <v>727</v>
      </c>
      <c r="N69" s="226" t="s">
        <v>666</v>
      </c>
      <c r="O69" s="227"/>
    </row>
    <row r="70" spans="1:15" ht="124.5" thickBot="1">
      <c r="A70" s="117"/>
      <c r="B70" s="118" t="s">
        <v>656</v>
      </c>
      <c r="C70" s="119" t="s">
        <v>730</v>
      </c>
      <c r="D70" s="225"/>
      <c r="E70" s="225"/>
      <c r="F70" s="124" t="s">
        <v>729</v>
      </c>
      <c r="G70" s="164"/>
      <c r="H70" s="225"/>
      <c r="I70" s="225"/>
      <c r="J70" s="164"/>
      <c r="K70" s="226" t="s">
        <v>648</v>
      </c>
      <c r="L70" s="227"/>
      <c r="M70" s="124" t="s">
        <v>727</v>
      </c>
      <c r="N70" s="226" t="s">
        <v>731</v>
      </c>
      <c r="O70" s="227"/>
    </row>
    <row r="71" spans="1:15" ht="124.5" thickBot="1">
      <c r="A71" s="117"/>
      <c r="B71" s="118" t="s">
        <v>705</v>
      </c>
      <c r="C71" s="119" t="s">
        <v>732</v>
      </c>
      <c r="D71" s="225"/>
      <c r="E71" s="225"/>
      <c r="F71" s="124" t="s">
        <v>729</v>
      </c>
      <c r="G71" s="164"/>
      <c r="H71" s="225"/>
      <c r="I71" s="225"/>
      <c r="J71" s="164"/>
      <c r="K71" s="226" t="s">
        <v>648</v>
      </c>
      <c r="L71" s="227"/>
      <c r="M71" s="124" t="s">
        <v>727</v>
      </c>
      <c r="N71" s="226" t="s">
        <v>733</v>
      </c>
      <c r="O71" s="227"/>
    </row>
    <row r="72" spans="1:15" ht="135.75" thickBot="1">
      <c r="A72" s="117"/>
      <c r="B72" s="118" t="s">
        <v>708</v>
      </c>
      <c r="C72" s="119" t="s">
        <v>734</v>
      </c>
      <c r="D72" s="225"/>
      <c r="E72" s="225"/>
      <c r="F72" s="126"/>
      <c r="G72" s="164"/>
      <c r="H72" s="225"/>
      <c r="I72" s="225"/>
      <c r="J72" s="164"/>
      <c r="K72" s="226" t="s">
        <v>648</v>
      </c>
      <c r="L72" s="227"/>
      <c r="M72" s="126" t="s">
        <v>735</v>
      </c>
      <c r="N72" s="226" t="s">
        <v>668</v>
      </c>
      <c r="O72" s="227"/>
    </row>
    <row r="73" spans="1:15" ht="15.75" thickBo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</row>
    <row r="74" spans="1:15" ht="15.75" thickBot="1">
      <c r="A74" s="253" t="s">
        <v>696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171"/>
    </row>
    <row r="75" spans="1:15" ht="45.75" thickBot="1">
      <c r="A75" s="117">
        <v>1</v>
      </c>
      <c r="B75" s="246" t="s">
        <v>736</v>
      </c>
      <c r="C75" s="246"/>
      <c r="D75" s="225"/>
      <c r="E75" s="225"/>
      <c r="F75" s="120" t="s">
        <v>737</v>
      </c>
      <c r="G75" s="164"/>
      <c r="H75" s="225"/>
      <c r="I75" s="225"/>
      <c r="J75" s="165"/>
      <c r="K75" s="247"/>
      <c r="L75" s="248"/>
      <c r="M75" s="120" t="s">
        <v>738</v>
      </c>
      <c r="N75" s="249"/>
      <c r="O75" s="250"/>
    </row>
    <row r="76" spans="1:15" ht="45.75" thickBot="1">
      <c r="A76" s="117">
        <v>2</v>
      </c>
      <c r="B76" s="251" t="s">
        <v>739</v>
      </c>
      <c r="C76" s="251"/>
      <c r="D76" s="225"/>
      <c r="E76" s="225"/>
      <c r="F76" s="124" t="s">
        <v>737</v>
      </c>
      <c r="G76" s="164"/>
      <c r="H76" s="225"/>
      <c r="I76" s="225"/>
      <c r="J76" s="165"/>
      <c r="K76" s="252"/>
      <c r="L76" s="236"/>
      <c r="M76" s="124" t="s">
        <v>738</v>
      </c>
      <c r="N76" s="226" t="s">
        <v>668</v>
      </c>
      <c r="O76" s="227"/>
    </row>
    <row r="77" spans="1:15" ht="45.75" thickBot="1">
      <c r="A77" s="152">
        <v>3</v>
      </c>
      <c r="B77" s="237" t="s">
        <v>740</v>
      </c>
      <c r="C77" s="237"/>
      <c r="D77" s="238"/>
      <c r="E77" s="238"/>
      <c r="F77" s="124" t="s">
        <v>737</v>
      </c>
      <c r="G77" s="172"/>
      <c r="H77" s="238"/>
      <c r="I77" s="238"/>
      <c r="J77" s="173"/>
      <c r="K77" s="239"/>
      <c r="L77" s="240"/>
      <c r="M77" s="124" t="s">
        <v>741</v>
      </c>
      <c r="N77" s="241"/>
      <c r="O77" s="242"/>
    </row>
    <row r="78" spans="1:15" ht="15.75" thickBot="1">
      <c r="A78" s="243" t="s">
        <v>742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174"/>
      <c r="N78" s="244"/>
      <c r="O78" s="245"/>
    </row>
    <row r="79" spans="1:15" ht="15.75" thickBot="1">
      <c r="A79" s="230" t="s">
        <v>642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2"/>
    </row>
    <row r="80" spans="1:15" ht="22.5" customHeight="1" thickBot="1">
      <c r="A80" s="115">
        <v>1</v>
      </c>
      <c r="B80" s="233" t="s">
        <v>743</v>
      </c>
      <c r="C80" s="233"/>
      <c r="D80" s="116"/>
      <c r="E80" s="170"/>
      <c r="F80" s="116"/>
      <c r="G80" s="234"/>
      <c r="H80" s="234"/>
      <c r="I80" s="235"/>
      <c r="J80" s="235"/>
      <c r="K80" s="235"/>
      <c r="L80" s="235"/>
      <c r="M80" s="116"/>
      <c r="N80" s="235"/>
      <c r="O80" s="236"/>
    </row>
    <row r="81" spans="1:15" ht="45.75" thickBot="1">
      <c r="A81" s="117"/>
      <c r="B81" s="118" t="s">
        <v>644</v>
      </c>
      <c r="C81" s="175" t="s">
        <v>744</v>
      </c>
      <c r="D81" s="223" t="s">
        <v>652</v>
      </c>
      <c r="E81" s="224"/>
      <c r="F81" s="140"/>
      <c r="G81" s="164"/>
      <c r="H81" s="225"/>
      <c r="I81" s="225"/>
      <c r="J81" s="164"/>
      <c r="K81" s="226" t="s">
        <v>648</v>
      </c>
      <c r="L81" s="227"/>
      <c r="M81" s="140" t="s">
        <v>745</v>
      </c>
      <c r="N81" s="228"/>
      <c r="O81" s="229"/>
    </row>
    <row r="82" spans="1:15" ht="34.5" thickBot="1">
      <c r="A82" s="117"/>
      <c r="B82" s="118" t="s">
        <v>651</v>
      </c>
      <c r="C82" s="175" t="s">
        <v>746</v>
      </c>
      <c r="D82" s="226"/>
      <c r="E82" s="227"/>
      <c r="F82" s="140"/>
      <c r="G82" s="164"/>
      <c r="H82" s="225"/>
      <c r="I82" s="225"/>
      <c r="J82" s="164"/>
      <c r="K82" s="226" t="s">
        <v>648</v>
      </c>
      <c r="L82" s="227"/>
      <c r="M82" s="140" t="s">
        <v>745</v>
      </c>
      <c r="N82" s="226" t="s">
        <v>668</v>
      </c>
      <c r="O82" s="227"/>
    </row>
  </sheetData>
  <mergeCells count="282">
    <mergeCell ref="A1:O1"/>
    <mergeCell ref="A2:O2"/>
    <mergeCell ref="A3:O3"/>
    <mergeCell ref="A4:O4"/>
    <mergeCell ref="A5:O5"/>
    <mergeCell ref="A6:C8"/>
    <mergeCell ref="D6:H6"/>
    <mergeCell ref="I6:K6"/>
    <mergeCell ref="L6:M6"/>
    <mergeCell ref="N6:O6"/>
    <mergeCell ref="A9:H9"/>
    <mergeCell ref="I9:J9"/>
    <mergeCell ref="K9:L9"/>
    <mergeCell ref="M9:N9"/>
    <mergeCell ref="A10:H10"/>
    <mergeCell ref="I10:J10"/>
    <mergeCell ref="K10:L10"/>
    <mergeCell ref="M10:N10"/>
    <mergeCell ref="D7:F7"/>
    <mergeCell ref="G7:H7"/>
    <mergeCell ref="I7:K7"/>
    <mergeCell ref="L7:M8"/>
    <mergeCell ref="N7:O8"/>
    <mergeCell ref="D8:E8"/>
    <mergeCell ref="I8:J8"/>
    <mergeCell ref="B11:C11"/>
    <mergeCell ref="E11:F11"/>
    <mergeCell ref="H11:I11"/>
    <mergeCell ref="K11:L11"/>
    <mergeCell ref="N11:O11"/>
    <mergeCell ref="D12:E12"/>
    <mergeCell ref="H12:I12"/>
    <mergeCell ref="K12:L12"/>
    <mergeCell ref="N12:O12"/>
    <mergeCell ref="H13:I15"/>
    <mergeCell ref="J13:J15"/>
    <mergeCell ref="K13:L15"/>
    <mergeCell ref="M13:M15"/>
    <mergeCell ref="N13:O13"/>
    <mergeCell ref="N14:O14"/>
    <mergeCell ref="N15:O15"/>
    <mergeCell ref="A13:A15"/>
    <mergeCell ref="B13:B15"/>
    <mergeCell ref="C13:C15"/>
    <mergeCell ref="D13:E15"/>
    <mergeCell ref="F13:F15"/>
    <mergeCell ref="G13:G15"/>
    <mergeCell ref="M16:M17"/>
    <mergeCell ref="N16:O17"/>
    <mergeCell ref="B18:C18"/>
    <mergeCell ref="D18:E18"/>
    <mergeCell ref="H18:I18"/>
    <mergeCell ref="K18:L18"/>
    <mergeCell ref="N18:O18"/>
    <mergeCell ref="A16:A17"/>
    <mergeCell ref="B16:B17"/>
    <mergeCell ref="C16:C17"/>
    <mergeCell ref="D16:E17"/>
    <mergeCell ref="F16:F17"/>
    <mergeCell ref="G16:G17"/>
    <mergeCell ref="A20:A23"/>
    <mergeCell ref="B20:B23"/>
    <mergeCell ref="C20:C23"/>
    <mergeCell ref="D20:E23"/>
    <mergeCell ref="F20:F23"/>
    <mergeCell ref="G20:G23"/>
    <mergeCell ref="H16:I17"/>
    <mergeCell ref="J16:J17"/>
    <mergeCell ref="K16:L17"/>
    <mergeCell ref="H20:I23"/>
    <mergeCell ref="J20:J23"/>
    <mergeCell ref="K20:L23"/>
    <mergeCell ref="M20:M23"/>
    <mergeCell ref="N20:O20"/>
    <mergeCell ref="N21:O21"/>
    <mergeCell ref="N22:O22"/>
    <mergeCell ref="N23:O23"/>
    <mergeCell ref="D19:E19"/>
    <mergeCell ref="H19:I19"/>
    <mergeCell ref="K19:L19"/>
    <mergeCell ref="N19:O19"/>
    <mergeCell ref="D24:E24"/>
    <mergeCell ref="H24:I24"/>
    <mergeCell ref="K24:L24"/>
    <mergeCell ref="N24:O24"/>
    <mergeCell ref="B25:C25"/>
    <mergeCell ref="D25:E25"/>
    <mergeCell ref="H25:I25"/>
    <mergeCell ref="K25:L25"/>
    <mergeCell ref="N25:O25"/>
    <mergeCell ref="D28:E28"/>
    <mergeCell ref="H28:I28"/>
    <mergeCell ref="K28:L28"/>
    <mergeCell ref="N28:O28"/>
    <mergeCell ref="B30:C30"/>
    <mergeCell ref="A31:O31"/>
    <mergeCell ref="D26:E26"/>
    <mergeCell ref="H26:I26"/>
    <mergeCell ref="K26:L26"/>
    <mergeCell ref="N26:O26"/>
    <mergeCell ref="D27:E27"/>
    <mergeCell ref="H27:I27"/>
    <mergeCell ref="K27:L27"/>
    <mergeCell ref="N27:O27"/>
    <mergeCell ref="A32:C32"/>
    <mergeCell ref="D32:E32"/>
    <mergeCell ref="H32:I32"/>
    <mergeCell ref="K32:L32"/>
    <mergeCell ref="N32:O32"/>
    <mergeCell ref="A33:C33"/>
    <mergeCell ref="D33:E33"/>
    <mergeCell ref="H33:I33"/>
    <mergeCell ref="K33:L33"/>
    <mergeCell ref="N33:O33"/>
    <mergeCell ref="A36:C36"/>
    <mergeCell ref="D36:E36"/>
    <mergeCell ref="H36:I36"/>
    <mergeCell ref="K36:L36"/>
    <mergeCell ref="N36:O36"/>
    <mergeCell ref="B38:C38"/>
    <mergeCell ref="A34:C34"/>
    <mergeCell ref="D34:E34"/>
    <mergeCell ref="H34:I34"/>
    <mergeCell ref="K34:L34"/>
    <mergeCell ref="N34:O34"/>
    <mergeCell ref="A35:C35"/>
    <mergeCell ref="D35:E35"/>
    <mergeCell ref="H35:I35"/>
    <mergeCell ref="K35:L35"/>
    <mergeCell ref="N35:O35"/>
    <mergeCell ref="B42:E42"/>
    <mergeCell ref="D43:E43"/>
    <mergeCell ref="H43:I43"/>
    <mergeCell ref="K43:L43"/>
    <mergeCell ref="N43:O43"/>
    <mergeCell ref="B44:C44"/>
    <mergeCell ref="B39:D39"/>
    <mergeCell ref="D40:E40"/>
    <mergeCell ref="H40:I40"/>
    <mergeCell ref="K40:L40"/>
    <mergeCell ref="N40:O40"/>
    <mergeCell ref="D41:E41"/>
    <mergeCell ref="H41:I41"/>
    <mergeCell ref="K41:L41"/>
    <mergeCell ref="N41:O41"/>
    <mergeCell ref="D47:E47"/>
    <mergeCell ref="H47:I47"/>
    <mergeCell ref="K47:L47"/>
    <mergeCell ref="N47:O47"/>
    <mergeCell ref="A48:G48"/>
    <mergeCell ref="B49:F49"/>
    <mergeCell ref="D45:E45"/>
    <mergeCell ref="H45:I45"/>
    <mergeCell ref="K45:L45"/>
    <mergeCell ref="N45:O45"/>
    <mergeCell ref="D46:E46"/>
    <mergeCell ref="H46:I46"/>
    <mergeCell ref="K46:L46"/>
    <mergeCell ref="N46:O46"/>
    <mergeCell ref="D52:E52"/>
    <mergeCell ref="H52:I52"/>
    <mergeCell ref="K52:L52"/>
    <mergeCell ref="N52:O52"/>
    <mergeCell ref="D53:E53"/>
    <mergeCell ref="H53:I53"/>
    <mergeCell ref="K53:L53"/>
    <mergeCell ref="N53:O53"/>
    <mergeCell ref="D50:E50"/>
    <mergeCell ref="H50:I50"/>
    <mergeCell ref="K50:L50"/>
    <mergeCell ref="N50:O50"/>
    <mergeCell ref="D51:E51"/>
    <mergeCell ref="H51:I51"/>
    <mergeCell ref="K51:L51"/>
    <mergeCell ref="N51:O51"/>
    <mergeCell ref="D54:E54"/>
    <mergeCell ref="H54:I54"/>
    <mergeCell ref="K54:L54"/>
    <mergeCell ref="N54:O54"/>
    <mergeCell ref="A55:C55"/>
    <mergeCell ref="D56:E56"/>
    <mergeCell ref="H56:I56"/>
    <mergeCell ref="K56:L56"/>
    <mergeCell ref="N56:O56"/>
    <mergeCell ref="D59:E59"/>
    <mergeCell ref="H59:I59"/>
    <mergeCell ref="K59:L59"/>
    <mergeCell ref="N59:O59"/>
    <mergeCell ref="B61:C61"/>
    <mergeCell ref="H61:I61"/>
    <mergeCell ref="J61:K61"/>
    <mergeCell ref="L61:N61"/>
    <mergeCell ref="D57:E57"/>
    <mergeCell ref="H57:I57"/>
    <mergeCell ref="K57:L57"/>
    <mergeCell ref="N57:O57"/>
    <mergeCell ref="D58:E58"/>
    <mergeCell ref="H58:I58"/>
    <mergeCell ref="K58:L58"/>
    <mergeCell ref="N58:O58"/>
    <mergeCell ref="G64:H64"/>
    <mergeCell ref="I64:J64"/>
    <mergeCell ref="K64:L64"/>
    <mergeCell ref="N64:O64"/>
    <mergeCell ref="A65:H65"/>
    <mergeCell ref="I65:J65"/>
    <mergeCell ref="K65:L65"/>
    <mergeCell ref="N65:O65"/>
    <mergeCell ref="D62:E62"/>
    <mergeCell ref="H62:I62"/>
    <mergeCell ref="K62:L62"/>
    <mergeCell ref="N62:O62"/>
    <mergeCell ref="D63:E63"/>
    <mergeCell ref="H63:I63"/>
    <mergeCell ref="K63:L63"/>
    <mergeCell ref="N63:O63"/>
    <mergeCell ref="D68:E68"/>
    <mergeCell ref="H68:I68"/>
    <mergeCell ref="K68:L68"/>
    <mergeCell ref="N68:O68"/>
    <mergeCell ref="D69:E69"/>
    <mergeCell ref="H69:I69"/>
    <mergeCell ref="K69:L69"/>
    <mergeCell ref="N69:O69"/>
    <mergeCell ref="A66:H66"/>
    <mergeCell ref="I66:J66"/>
    <mergeCell ref="K66:L66"/>
    <mergeCell ref="N66:O66"/>
    <mergeCell ref="B67:C67"/>
    <mergeCell ref="G67:H67"/>
    <mergeCell ref="I67:J67"/>
    <mergeCell ref="K67:L67"/>
    <mergeCell ref="N67:O67"/>
    <mergeCell ref="D72:E72"/>
    <mergeCell ref="H72:I72"/>
    <mergeCell ref="K72:L72"/>
    <mergeCell ref="N72:O72"/>
    <mergeCell ref="A74:G74"/>
    <mergeCell ref="H74:I74"/>
    <mergeCell ref="J74:K74"/>
    <mergeCell ref="L74:N74"/>
    <mergeCell ref="D70:E70"/>
    <mergeCell ref="H70:I70"/>
    <mergeCell ref="K70:L70"/>
    <mergeCell ref="N70:O70"/>
    <mergeCell ref="D71:E71"/>
    <mergeCell ref="H71:I71"/>
    <mergeCell ref="K71:L71"/>
    <mergeCell ref="N71:O71"/>
    <mergeCell ref="B75:C75"/>
    <mergeCell ref="D75:E75"/>
    <mergeCell ref="H75:I75"/>
    <mergeCell ref="K75:L75"/>
    <mergeCell ref="N75:O75"/>
    <mergeCell ref="B76:C76"/>
    <mergeCell ref="D76:E76"/>
    <mergeCell ref="H76:I76"/>
    <mergeCell ref="K76:L76"/>
    <mergeCell ref="N76:O76"/>
    <mergeCell ref="B77:C77"/>
    <mergeCell ref="D77:E77"/>
    <mergeCell ref="H77:I77"/>
    <mergeCell ref="K77:L77"/>
    <mergeCell ref="N77:O77"/>
    <mergeCell ref="A78:H78"/>
    <mergeCell ref="I78:J78"/>
    <mergeCell ref="K78:L78"/>
    <mergeCell ref="N78:O78"/>
    <mergeCell ref="D81:E81"/>
    <mergeCell ref="H81:I81"/>
    <mergeCell ref="K81:L81"/>
    <mergeCell ref="N81:O81"/>
    <mergeCell ref="D82:E82"/>
    <mergeCell ref="H82:I82"/>
    <mergeCell ref="K82:L82"/>
    <mergeCell ref="N82:O82"/>
    <mergeCell ref="A79:O79"/>
    <mergeCell ref="B80:C80"/>
    <mergeCell ref="G80:H80"/>
    <mergeCell ref="I80:J80"/>
    <mergeCell ref="K80:L80"/>
    <mergeCell ref="N80:O80"/>
  </mergeCells>
  <hyperlinks>
    <hyperlink ref="N20" r:id="rId1" display="https://finanzas.guanajuato.gob.mx/c_legislacion/doc/leyes_estatales/05Ley_de_Ingresos_Guanajuato_Ejercicio_Fiscal_2016.pdf"/>
    <hyperlink ref="N13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zoomScale="120" zoomScaleNormal="120" workbookViewId="0">
      <selection activeCell="A81" sqref="A81"/>
    </sheetView>
  </sheetViews>
  <sheetFormatPr baseColWidth="10" defaultRowHeight="11.25"/>
  <cols>
    <col min="1" max="1" width="65.83203125" style="18" customWidth="1"/>
    <col min="2" max="2" width="16.33203125" style="18" customWidth="1"/>
    <col min="3" max="3" width="15.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176" t="s">
        <v>119</v>
      </c>
      <c r="B1" s="177"/>
      <c r="C1" s="177"/>
      <c r="D1" s="177"/>
      <c r="E1" s="177"/>
      <c r="F1" s="178"/>
    </row>
    <row r="2" spans="1:6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99448912.549999997</v>
      </c>
      <c r="C6" s="9">
        <f>SUM(C7:C13)</f>
        <v>60484991.359999999</v>
      </c>
      <c r="D6" s="5" t="s">
        <v>6</v>
      </c>
      <c r="E6" s="9">
        <f>SUM(E7:E15)</f>
        <v>11539918.630000001</v>
      </c>
      <c r="F6" s="9">
        <f>SUM(F7:F15)</f>
        <v>16184317.15</v>
      </c>
    </row>
    <row r="7" spans="1:6">
      <c r="A7" s="10" t="s">
        <v>7</v>
      </c>
      <c r="B7" s="9"/>
      <c r="C7" s="9"/>
      <c r="D7" s="11" t="s">
        <v>8</v>
      </c>
      <c r="E7" s="9">
        <v>3108398.54</v>
      </c>
      <c r="F7" s="9">
        <v>5616450.3099999996</v>
      </c>
    </row>
    <row r="8" spans="1:6">
      <c r="A8" s="10" t="s">
        <v>9</v>
      </c>
      <c r="B8" s="9">
        <v>43245888.659999996</v>
      </c>
      <c r="C8" s="9">
        <v>40798707.700000003</v>
      </c>
      <c r="D8" s="11" t="s">
        <v>10</v>
      </c>
      <c r="E8" s="9">
        <v>23880.68</v>
      </c>
      <c r="F8" s="9">
        <v>132871.38</v>
      </c>
    </row>
    <row r="9" spans="1:6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>
      <c r="A10" s="10" t="s">
        <v>13</v>
      </c>
      <c r="B10" s="9">
        <v>56203023.890000001</v>
      </c>
      <c r="C10" s="9">
        <v>19686283.66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7837112.7699999996</v>
      </c>
      <c r="F13" s="9">
        <v>11347310.060000001</v>
      </c>
    </row>
    <row r="14" spans="1:6">
      <c r="A14" s="3" t="s">
        <v>21</v>
      </c>
      <c r="B14" s="9">
        <f>SUM(B15:B21)</f>
        <v>16131050.290000001</v>
      </c>
      <c r="C14" s="9">
        <f>SUM(C15:C21)</f>
        <v>31116576.350000001</v>
      </c>
      <c r="D14" s="11" t="s">
        <v>22</v>
      </c>
      <c r="E14" s="9"/>
      <c r="F14" s="9"/>
    </row>
    <row r="15" spans="1:6">
      <c r="A15" s="10" t="s">
        <v>23</v>
      </c>
      <c r="B15" s="9">
        <v>15848172.640000001</v>
      </c>
      <c r="C15" s="9">
        <v>30077327.870000001</v>
      </c>
      <c r="D15" s="11" t="s">
        <v>24</v>
      </c>
      <c r="E15" s="9">
        <v>570526.64</v>
      </c>
      <c r="F15" s="9">
        <v>-912314.6</v>
      </c>
    </row>
    <row r="16" spans="1:6">
      <c r="A16" s="10" t="s">
        <v>25</v>
      </c>
      <c r="B16" s="9">
        <v>0</v>
      </c>
      <c r="C16" s="9">
        <v>386740.09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282877.65000000002</v>
      </c>
      <c r="C17" s="9">
        <v>652508.39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862440.90999999992</v>
      </c>
      <c r="C22" s="9">
        <f>SUM(C23:C27)</f>
        <v>862440.90999999992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269462.7</v>
      </c>
      <c r="C23" s="9">
        <v>269462.7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592978.21</v>
      </c>
      <c r="C26" s="9">
        <v>592978.21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6048.86</v>
      </c>
      <c r="C28" s="9">
        <f>SUM(C29:C33)</f>
        <v>6048.86</v>
      </c>
      <c r="D28" s="5" t="s">
        <v>50</v>
      </c>
      <c r="E28" s="9">
        <f>SUM(E29:E34)</f>
        <v>83880.53</v>
      </c>
      <c r="F28" s="9">
        <f>SUM(F29:F34)</f>
        <v>81880.53</v>
      </c>
    </row>
    <row r="29" spans="1:6">
      <c r="A29" s="10" t="s">
        <v>51</v>
      </c>
      <c r="B29" s="9">
        <v>6048.86</v>
      </c>
      <c r="C29" s="9">
        <v>6048.86</v>
      </c>
      <c r="D29" s="11" t="s">
        <v>52</v>
      </c>
      <c r="E29" s="9">
        <v>83880.53</v>
      </c>
      <c r="F29" s="9">
        <v>81880.53</v>
      </c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23423</v>
      </c>
      <c r="F39" s="9">
        <f>SUM(F40:F42)</f>
        <v>46133</v>
      </c>
    </row>
    <row r="40" spans="1:6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23423</v>
      </c>
      <c r="F42" s="9">
        <v>46133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116595810.61</v>
      </c>
      <c r="C44" s="7">
        <f>C6+C14+C22+C28+C34+C35+C38</f>
        <v>92617415.480000004</v>
      </c>
      <c r="D44" s="8" t="s">
        <v>80</v>
      </c>
      <c r="E44" s="7">
        <f>E6+E16+E20+E23+E24+E28+E35+E39</f>
        <v>11647222.16</v>
      </c>
      <c r="F44" s="7">
        <f>F6+F16+F20+F23+F24+F28+F35+F39</f>
        <v>16312330.68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351104707.19</v>
      </c>
      <c r="C49" s="9">
        <v>351104707.19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171913530</v>
      </c>
      <c r="C50" s="9">
        <v>187498238.33000001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-149541167.21000001</v>
      </c>
      <c r="C52" s="9">
        <v>-161059036.33000001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11647222.16</v>
      </c>
      <c r="F56" s="7">
        <f>F54+F44</f>
        <v>16312330.68</v>
      </c>
    </row>
    <row r="57" spans="1:6">
      <c r="A57" s="12" t="s">
        <v>100</v>
      </c>
      <c r="B57" s="7">
        <f>SUM(B47:B55)</f>
        <v>373477069.98000002</v>
      </c>
      <c r="C57" s="7">
        <f>SUM(C47:C55)</f>
        <v>377543909.18999994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490072880.59000003</v>
      </c>
      <c r="C59" s="7">
        <f>C44+C57</f>
        <v>470161324.66999996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477319146.08000004</v>
      </c>
      <c r="F60" s="9">
        <f>SUM(F61:F63)</f>
        <v>462464710.43000001</v>
      </c>
    </row>
    <row r="61" spans="1:6">
      <c r="A61" s="13"/>
      <c r="B61" s="9"/>
      <c r="C61" s="9"/>
      <c r="D61" s="5" t="s">
        <v>104</v>
      </c>
      <c r="E61" s="9">
        <v>477137129.98000002</v>
      </c>
      <c r="F61" s="9">
        <v>462282694.32999998</v>
      </c>
    </row>
    <row r="62" spans="1:6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1106514.9700000035</v>
      </c>
      <c r="F65" s="9">
        <f>SUM(F66:F70)</f>
        <v>-8615716.4400000013</v>
      </c>
    </row>
    <row r="66" spans="1:6">
      <c r="A66" s="13"/>
      <c r="B66" s="9"/>
      <c r="C66" s="9"/>
      <c r="D66" s="5" t="s">
        <v>108</v>
      </c>
      <c r="E66" s="9">
        <v>31143630.420000002</v>
      </c>
      <c r="F66" s="9">
        <v>20281050.530000001</v>
      </c>
    </row>
    <row r="67" spans="1:6">
      <c r="A67" s="13"/>
      <c r="B67" s="9"/>
      <c r="C67" s="9"/>
      <c r="D67" s="5" t="s">
        <v>109</v>
      </c>
      <c r="E67" s="9">
        <v>-32240357.329999998</v>
      </c>
      <c r="F67" s="9">
        <v>-31100008.850000001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478425661.05000007</v>
      </c>
      <c r="F76" s="7">
        <f>F60+F65+F72</f>
        <v>453848993.99000001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490072883.2100001</v>
      </c>
      <c r="F78" s="7">
        <f>F56+F76</f>
        <v>470161324.67000002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activeCell="H33" sqref="H33"/>
    </sheetView>
  </sheetViews>
  <sheetFormatPr baseColWidth="10" defaultRowHeight="11.25"/>
  <cols>
    <col min="1" max="1" width="55.1640625" style="18" customWidth="1"/>
    <col min="2" max="2" width="17.33203125" style="18" customWidth="1"/>
    <col min="3" max="4" width="17.83203125" style="18" customWidth="1"/>
    <col min="5" max="5" width="18.6640625" style="18" customWidth="1"/>
    <col min="6" max="7" width="17.83203125" style="18" customWidth="1"/>
    <col min="8" max="8" width="23.83203125" style="18" customWidth="1"/>
    <col min="9" max="16384" width="12" style="18"/>
  </cols>
  <sheetData>
    <row r="1" spans="1:8" ht="45.95" customHeight="1">
      <c r="A1" s="179" t="s">
        <v>120</v>
      </c>
      <c r="B1" s="180"/>
      <c r="C1" s="180"/>
      <c r="D1" s="180"/>
      <c r="E1" s="180"/>
      <c r="F1" s="180"/>
      <c r="G1" s="180"/>
      <c r="H1" s="181"/>
    </row>
    <row r="2" spans="1:8" ht="45">
      <c r="A2" s="22" t="s">
        <v>121</v>
      </c>
      <c r="B2" s="22" t="s">
        <v>122</v>
      </c>
      <c r="C2" s="22" t="s">
        <v>123</v>
      </c>
      <c r="D2" s="22" t="s">
        <v>124</v>
      </c>
      <c r="E2" s="22" t="s">
        <v>125</v>
      </c>
      <c r="F2" s="22" t="s">
        <v>126</v>
      </c>
      <c r="G2" s="22" t="s">
        <v>127</v>
      </c>
      <c r="H2" s="22" t="s">
        <v>128</v>
      </c>
    </row>
    <row r="3" spans="1:8" ht="5.0999999999999996" customHeight="1">
      <c r="A3" s="13"/>
      <c r="B3" s="23"/>
      <c r="C3" s="23"/>
      <c r="D3" s="23"/>
      <c r="E3" s="23"/>
      <c r="F3" s="23"/>
      <c r="G3" s="23"/>
      <c r="H3" s="23"/>
    </row>
    <row r="4" spans="1:8">
      <c r="A4" s="12" t="s">
        <v>129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>
      <c r="A5" s="12" t="s">
        <v>130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>
      <c r="A6" s="10" t="s">
        <v>131</v>
      </c>
      <c r="B6" s="25"/>
      <c r="C6" s="25"/>
      <c r="D6" s="25"/>
      <c r="E6" s="25"/>
      <c r="F6" s="25">
        <f t="shared" ref="F6:F12" si="2">B6+C6-D6+E6</f>
        <v>0</v>
      </c>
      <c r="G6" s="25"/>
      <c r="H6" s="25"/>
    </row>
    <row r="7" spans="1:8">
      <c r="A7" s="10" t="s">
        <v>132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>
      <c r="A8" s="10" t="s">
        <v>133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>
      <c r="A9" s="12" t="s">
        <v>134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>
      <c r="A10" s="10" t="s">
        <v>135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>
      <c r="A11" s="10" t="s">
        <v>136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>
      <c r="A12" s="10" t="s">
        <v>137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>
      <c r="A13" s="12" t="s">
        <v>138</v>
      </c>
      <c r="B13" s="25">
        <v>16312330.68</v>
      </c>
      <c r="C13" s="26">
        <v>-4665108.5199999996</v>
      </c>
      <c r="D13" s="27"/>
      <c r="E13" s="27"/>
      <c r="F13" s="24">
        <f>B13+C13-D13+E13</f>
        <v>11647222.16</v>
      </c>
      <c r="G13" s="27"/>
      <c r="H13" s="27"/>
    </row>
    <row r="14" spans="1:8" ht="5.0999999999999996" customHeight="1">
      <c r="A14" s="12"/>
      <c r="B14" s="24"/>
      <c r="C14" s="24"/>
      <c r="D14" s="24"/>
      <c r="E14" s="24"/>
      <c r="F14" s="24"/>
      <c r="G14" s="24"/>
      <c r="H14" s="24"/>
    </row>
    <row r="15" spans="1:8" ht="16.5" customHeight="1">
      <c r="A15" s="12" t="s">
        <v>139</v>
      </c>
      <c r="B15" s="24">
        <f t="shared" ref="B15:H15" si="4">+B4+B13</f>
        <v>16312330.68</v>
      </c>
      <c r="C15" s="24">
        <f t="shared" si="4"/>
        <v>-4665108.5199999996</v>
      </c>
      <c r="D15" s="24">
        <f t="shared" si="4"/>
        <v>0</v>
      </c>
      <c r="E15" s="24">
        <f t="shared" si="4"/>
        <v>0</v>
      </c>
      <c r="F15" s="24">
        <f t="shared" si="4"/>
        <v>11647222.16</v>
      </c>
      <c r="G15" s="24">
        <f t="shared" si="4"/>
        <v>0</v>
      </c>
      <c r="H15" s="24">
        <f t="shared" si="4"/>
        <v>0</v>
      </c>
    </row>
    <row r="16" spans="1:8" ht="5.0999999999999996" customHeight="1">
      <c r="A16" s="12"/>
      <c r="B16" s="24"/>
      <c r="C16" s="24"/>
      <c r="D16" s="24"/>
      <c r="E16" s="24"/>
      <c r="F16" s="24"/>
      <c r="G16" s="24"/>
      <c r="H16" s="24"/>
    </row>
    <row r="17" spans="1:8" ht="16.5" customHeight="1">
      <c r="A17" s="12" t="s">
        <v>140</v>
      </c>
      <c r="B17" s="28"/>
      <c r="C17" s="28"/>
      <c r="D17" s="28"/>
      <c r="E17" s="28"/>
      <c r="F17" s="28"/>
      <c r="G17" s="28"/>
      <c r="H17" s="28"/>
    </row>
    <row r="18" spans="1:8">
      <c r="A18" s="13" t="s">
        <v>141</v>
      </c>
      <c r="B18" s="28"/>
      <c r="C18" s="28"/>
      <c r="D18" s="28"/>
      <c r="E18" s="28"/>
      <c r="F18" s="28"/>
      <c r="G18" s="28"/>
      <c r="H18" s="28"/>
    </row>
    <row r="19" spans="1:8">
      <c r="A19" s="13" t="s">
        <v>142</v>
      </c>
      <c r="B19" s="28"/>
      <c r="C19" s="28"/>
      <c r="D19" s="28"/>
      <c r="E19" s="28"/>
      <c r="F19" s="28"/>
      <c r="G19" s="28"/>
      <c r="H19" s="28"/>
    </row>
    <row r="20" spans="1:8">
      <c r="A20" s="13" t="s">
        <v>143</v>
      </c>
      <c r="B20" s="28"/>
      <c r="C20" s="28"/>
      <c r="D20" s="28"/>
      <c r="E20" s="28"/>
      <c r="F20" s="28"/>
      <c r="G20" s="28"/>
      <c r="H20" s="28"/>
    </row>
    <row r="21" spans="1:8" ht="5.0999999999999996" customHeight="1">
      <c r="A21" s="13"/>
      <c r="B21" s="28"/>
      <c r="C21" s="28"/>
      <c r="D21" s="28"/>
      <c r="E21" s="28"/>
      <c r="F21" s="28"/>
      <c r="G21" s="28"/>
      <c r="H21" s="28"/>
    </row>
    <row r="22" spans="1:8" ht="16.5" customHeight="1">
      <c r="A22" s="12" t="s">
        <v>144</v>
      </c>
      <c r="B22" s="28"/>
      <c r="C22" s="28"/>
      <c r="D22" s="28"/>
      <c r="E22" s="28"/>
      <c r="F22" s="28"/>
      <c r="G22" s="28"/>
      <c r="H22" s="28"/>
    </row>
    <row r="23" spans="1:8">
      <c r="A23" s="13" t="s">
        <v>145</v>
      </c>
      <c r="B23" s="28"/>
      <c r="C23" s="28"/>
      <c r="D23" s="28"/>
      <c r="E23" s="28"/>
      <c r="F23" s="28"/>
      <c r="G23" s="28"/>
      <c r="H23" s="28"/>
    </row>
    <row r="24" spans="1:8">
      <c r="A24" s="13" t="s">
        <v>146</v>
      </c>
      <c r="B24" s="28"/>
      <c r="C24" s="28"/>
      <c r="D24" s="28"/>
      <c r="E24" s="28"/>
      <c r="F24" s="28"/>
      <c r="G24" s="28"/>
      <c r="H24" s="28"/>
    </row>
    <row r="25" spans="1:8">
      <c r="A25" s="13" t="s">
        <v>147</v>
      </c>
      <c r="B25" s="28"/>
      <c r="C25" s="28"/>
      <c r="D25" s="28"/>
      <c r="E25" s="28"/>
      <c r="F25" s="28"/>
      <c r="G25" s="28"/>
      <c r="H25" s="28"/>
    </row>
    <row r="26" spans="1:8" ht="5.0999999999999996" customHeight="1">
      <c r="A26" s="15"/>
      <c r="B26" s="29"/>
      <c r="C26" s="29"/>
      <c r="D26" s="29"/>
      <c r="E26" s="29"/>
      <c r="F26" s="29"/>
      <c r="G26" s="29"/>
      <c r="H26" s="29"/>
    </row>
    <row r="27" spans="1:8" ht="11.25" customHeight="1">
      <c r="A27" s="30"/>
      <c r="B27" s="30"/>
      <c r="C27" s="30"/>
      <c r="D27" s="30"/>
      <c r="E27" s="30"/>
      <c r="F27" s="30"/>
      <c r="G27" s="30"/>
      <c r="H27" s="30"/>
    </row>
    <row r="28" spans="1:8">
      <c r="A28" s="182" t="s">
        <v>148</v>
      </c>
      <c r="B28" s="31" t="s">
        <v>149</v>
      </c>
      <c r="C28" s="31" t="s">
        <v>150</v>
      </c>
      <c r="D28" s="31" t="s">
        <v>151</v>
      </c>
      <c r="E28" s="184" t="s">
        <v>152</v>
      </c>
      <c r="F28" s="31" t="s">
        <v>153</v>
      </c>
    </row>
    <row r="29" spans="1:8">
      <c r="A29" s="182"/>
      <c r="B29" s="31" t="s">
        <v>154</v>
      </c>
      <c r="C29" s="31" t="s">
        <v>155</v>
      </c>
      <c r="D29" s="31" t="s">
        <v>156</v>
      </c>
      <c r="E29" s="184"/>
      <c r="F29" s="31" t="s">
        <v>157</v>
      </c>
    </row>
    <row r="30" spans="1:8">
      <c r="A30" s="183"/>
      <c r="B30" s="32"/>
      <c r="C30" s="22" t="s">
        <v>158</v>
      </c>
      <c r="D30" s="32"/>
      <c r="E30" s="185"/>
      <c r="F30" s="32"/>
    </row>
    <row r="31" spans="1:8">
      <c r="A31" s="33" t="s">
        <v>159</v>
      </c>
      <c r="B31" s="9"/>
      <c r="C31" s="34"/>
      <c r="D31" s="34"/>
      <c r="E31" s="34"/>
      <c r="F31" s="34"/>
    </row>
    <row r="32" spans="1:8">
      <c r="A32" s="35" t="s">
        <v>160</v>
      </c>
      <c r="B32" s="9"/>
      <c r="C32" s="34"/>
      <c r="D32" s="34"/>
      <c r="E32" s="34"/>
      <c r="F32" s="34"/>
    </row>
    <row r="33" spans="1:6">
      <c r="A33" s="35" t="s">
        <v>161</v>
      </c>
      <c r="B33" s="9"/>
      <c r="C33" s="34"/>
      <c r="D33" s="34"/>
      <c r="E33" s="34"/>
      <c r="F33" s="34"/>
    </row>
    <row r="34" spans="1:6">
      <c r="A34" s="36" t="s">
        <v>162</v>
      </c>
      <c r="B34" s="16"/>
      <c r="C34" s="37"/>
      <c r="D34" s="37"/>
      <c r="E34" s="37"/>
      <c r="F34" s="37"/>
    </row>
    <row r="35" spans="1:6">
      <c r="B35" s="38"/>
    </row>
    <row r="36" spans="1:6">
      <c r="B36" s="38"/>
    </row>
    <row r="37" spans="1:6">
      <c r="B37" s="38"/>
    </row>
    <row r="38" spans="1:6">
      <c r="B38" s="38"/>
    </row>
    <row r="39" spans="1:6">
      <c r="B39" s="38"/>
    </row>
    <row r="40" spans="1:6">
      <c r="B40" s="38"/>
    </row>
    <row r="41" spans="1:6">
      <c r="B41" s="38"/>
    </row>
    <row r="42" spans="1:6">
      <c r="B42" s="38"/>
    </row>
    <row r="43" spans="1:6">
      <c r="B43" s="38"/>
    </row>
    <row r="44" spans="1:6">
      <c r="B44" s="38"/>
    </row>
    <row r="45" spans="1:6">
      <c r="B45" s="38"/>
    </row>
    <row r="46" spans="1:6">
      <c r="B46" s="38"/>
    </row>
    <row r="47" spans="1:6">
      <c r="B47" s="38"/>
    </row>
    <row r="48" spans="1:6">
      <c r="B48" s="38"/>
    </row>
    <row r="49" spans="2:2">
      <c r="B49" s="38"/>
    </row>
    <row r="50" spans="2:2">
      <c r="B50" s="38"/>
    </row>
    <row r="51" spans="2:2">
      <c r="B51" s="38"/>
    </row>
    <row r="52" spans="2:2">
      <c r="B52" s="38"/>
    </row>
    <row r="53" spans="2:2">
      <c r="B53" s="38"/>
    </row>
    <row r="54" spans="2:2">
      <c r="B54" s="38"/>
    </row>
    <row r="55" spans="2:2">
      <c r="B55" s="38"/>
    </row>
    <row r="56" spans="2:2">
      <c r="B56" s="38"/>
    </row>
    <row r="57" spans="2:2">
      <c r="B57" s="38"/>
    </row>
    <row r="58" spans="2:2">
      <c r="B58" s="38"/>
    </row>
    <row r="59" spans="2:2">
      <c r="B59" s="38"/>
    </row>
    <row r="60" spans="2:2">
      <c r="B60" s="38"/>
    </row>
    <row r="61" spans="2:2">
      <c r="B61" s="38"/>
    </row>
    <row r="62" spans="2:2">
      <c r="B62" s="38"/>
    </row>
    <row r="63" spans="2:2">
      <c r="B63" s="38"/>
    </row>
    <row r="64" spans="2:2">
      <c r="B64" s="38"/>
    </row>
    <row r="65" spans="2:2">
      <c r="B65" s="38"/>
    </row>
    <row r="66" spans="2:2">
      <c r="B66" s="38"/>
    </row>
    <row r="67" spans="2:2">
      <c r="B67" s="38"/>
    </row>
    <row r="68" spans="2:2">
      <c r="B68" s="38"/>
    </row>
    <row r="69" spans="2:2">
      <c r="B69" s="38"/>
    </row>
    <row r="70" spans="2:2">
      <c r="B70" s="38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A31" sqref="A31"/>
    </sheetView>
  </sheetViews>
  <sheetFormatPr baseColWidth="10" defaultRowHeight="11.25"/>
  <cols>
    <col min="1" max="1" width="50.83203125" style="18" customWidth="1"/>
    <col min="2" max="2" width="12" style="18"/>
    <col min="3" max="3" width="16.1640625" style="18" customWidth="1"/>
    <col min="4" max="4" width="14" style="18" customWidth="1"/>
    <col min="5" max="5" width="13.83203125" style="18" customWidth="1"/>
    <col min="6" max="6" width="12" style="18"/>
    <col min="7" max="7" width="21.6640625" style="18" customWidth="1"/>
    <col min="8" max="8" width="24.6640625" style="18" customWidth="1"/>
    <col min="9" max="9" width="17.83203125" style="18" customWidth="1"/>
    <col min="10" max="10" width="20.5" style="18" customWidth="1"/>
    <col min="11" max="11" width="24.83203125" style="18" customWidth="1"/>
    <col min="12" max="16384" width="12" style="18"/>
  </cols>
  <sheetData>
    <row r="1" spans="1:11" ht="45.95" customHeight="1">
      <c r="A1" s="186" t="s">
        <v>163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56.25">
      <c r="A2" s="2" t="s">
        <v>164</v>
      </c>
      <c r="B2" s="2" t="s">
        <v>165</v>
      </c>
      <c r="C2" s="2" t="s">
        <v>166</v>
      </c>
      <c r="D2" s="2" t="s">
        <v>167</v>
      </c>
      <c r="E2" s="2" t="s">
        <v>168</v>
      </c>
      <c r="F2" s="2" t="s">
        <v>169</v>
      </c>
      <c r="G2" s="2" t="s">
        <v>170</v>
      </c>
      <c r="H2" s="2" t="s">
        <v>171</v>
      </c>
      <c r="I2" s="2" t="s">
        <v>172</v>
      </c>
      <c r="J2" s="2" t="s">
        <v>173</v>
      </c>
      <c r="K2" s="2" t="s">
        <v>174</v>
      </c>
    </row>
    <row r="3" spans="1:11" ht="5.0999999999999996" customHeight="1">
      <c r="A3" s="39"/>
      <c r="B3" s="40"/>
      <c r="C3" s="40"/>
      <c r="D3" s="41"/>
      <c r="E3" s="42"/>
      <c r="F3" s="41"/>
      <c r="G3" s="42"/>
      <c r="H3" s="42"/>
      <c r="I3" s="42"/>
      <c r="J3" s="42"/>
      <c r="K3" s="42"/>
    </row>
    <row r="4" spans="1:11" ht="22.5">
      <c r="A4" s="33" t="s">
        <v>175</v>
      </c>
      <c r="B4" s="43"/>
      <c r="C4" s="43"/>
      <c r="D4" s="44"/>
      <c r="E4" s="45">
        <f>SUM(E5:E8)</f>
        <v>0</v>
      </c>
      <c r="F4" s="44"/>
      <c r="G4" s="45">
        <f>SUM(G5:G8)</f>
        <v>0</v>
      </c>
      <c r="H4" s="45">
        <f>SUM(H5:H8)</f>
        <v>0</v>
      </c>
      <c r="I4" s="45">
        <f>SUM(I5:I8)</f>
        <v>0</v>
      </c>
      <c r="J4" s="45">
        <f>SUM(J5:J8)</f>
        <v>0</v>
      </c>
      <c r="K4" s="45">
        <f>E4-J4</f>
        <v>0</v>
      </c>
    </row>
    <row r="5" spans="1:11">
      <c r="A5" s="46" t="s">
        <v>176</v>
      </c>
      <c r="B5" s="43"/>
      <c r="C5" s="43"/>
      <c r="D5" s="44"/>
      <c r="E5" s="28"/>
      <c r="F5" s="44"/>
      <c r="G5" s="28"/>
      <c r="H5" s="28"/>
      <c r="I5" s="28"/>
      <c r="J5" s="28"/>
      <c r="K5" s="28">
        <f t="shared" ref="K5:K16" si="0">E5-J5</f>
        <v>0</v>
      </c>
    </row>
    <row r="6" spans="1:11">
      <c r="A6" s="46" t="s">
        <v>177</v>
      </c>
      <c r="B6" s="43"/>
      <c r="C6" s="43"/>
      <c r="D6" s="44"/>
      <c r="E6" s="28"/>
      <c r="F6" s="44"/>
      <c r="G6" s="28"/>
      <c r="H6" s="28"/>
      <c r="I6" s="28"/>
      <c r="J6" s="28"/>
      <c r="K6" s="28">
        <f t="shared" si="0"/>
        <v>0</v>
      </c>
    </row>
    <row r="7" spans="1:11">
      <c r="A7" s="46" t="s">
        <v>178</v>
      </c>
      <c r="B7" s="43"/>
      <c r="C7" s="43"/>
      <c r="D7" s="44"/>
      <c r="E7" s="28"/>
      <c r="F7" s="44"/>
      <c r="G7" s="28"/>
      <c r="H7" s="28"/>
      <c r="I7" s="28"/>
      <c r="J7" s="28"/>
      <c r="K7" s="28">
        <f t="shared" si="0"/>
        <v>0</v>
      </c>
    </row>
    <row r="8" spans="1:11">
      <c r="A8" s="46" t="s">
        <v>179</v>
      </c>
      <c r="B8" s="43"/>
      <c r="C8" s="43"/>
      <c r="D8" s="44"/>
      <c r="E8" s="28"/>
      <c r="F8" s="44"/>
      <c r="G8" s="28"/>
      <c r="H8" s="28"/>
      <c r="I8" s="28"/>
      <c r="J8" s="28"/>
      <c r="K8" s="28">
        <f t="shared" si="0"/>
        <v>0</v>
      </c>
    </row>
    <row r="9" spans="1:11" ht="5.0999999999999996" customHeight="1">
      <c r="A9" s="46"/>
      <c r="B9" s="43"/>
      <c r="C9" s="43"/>
      <c r="D9" s="44"/>
      <c r="E9" s="28"/>
      <c r="F9" s="44"/>
      <c r="G9" s="28"/>
      <c r="H9" s="28"/>
      <c r="I9" s="28"/>
      <c r="J9" s="28"/>
      <c r="K9" s="28"/>
    </row>
    <row r="10" spans="1:11">
      <c r="A10" s="33" t="s">
        <v>180</v>
      </c>
      <c r="B10" s="43"/>
      <c r="C10" s="43"/>
      <c r="D10" s="44"/>
      <c r="E10" s="45">
        <f>SUM(E11:E14)</f>
        <v>0</v>
      </c>
      <c r="F10" s="44"/>
      <c r="G10" s="45">
        <f>SUM(G11:G14)</f>
        <v>0</v>
      </c>
      <c r="H10" s="45">
        <f>SUM(H11:H14)</f>
        <v>0</v>
      </c>
      <c r="I10" s="45">
        <f>SUM(I11:I14)</f>
        <v>0</v>
      </c>
      <c r="J10" s="45">
        <f>SUM(J11:J14)</f>
        <v>0</v>
      </c>
      <c r="K10" s="45">
        <f t="shared" si="0"/>
        <v>0</v>
      </c>
    </row>
    <row r="11" spans="1:11">
      <c r="A11" s="46" t="s">
        <v>181</v>
      </c>
      <c r="B11" s="43"/>
      <c r="C11" s="43"/>
      <c r="D11" s="44"/>
      <c r="E11" s="28"/>
      <c r="F11" s="44"/>
      <c r="G11" s="28"/>
      <c r="H11" s="28"/>
      <c r="I11" s="28"/>
      <c r="J11" s="28"/>
      <c r="K11" s="28">
        <f t="shared" si="0"/>
        <v>0</v>
      </c>
    </row>
    <row r="12" spans="1:11">
      <c r="A12" s="46" t="s">
        <v>182</v>
      </c>
      <c r="B12" s="43"/>
      <c r="C12" s="43"/>
      <c r="D12" s="44"/>
      <c r="E12" s="28"/>
      <c r="F12" s="44"/>
      <c r="G12" s="28"/>
      <c r="H12" s="28"/>
      <c r="I12" s="28"/>
      <c r="J12" s="28"/>
      <c r="K12" s="28">
        <f t="shared" si="0"/>
        <v>0</v>
      </c>
    </row>
    <row r="13" spans="1:11">
      <c r="A13" s="46" t="s">
        <v>183</v>
      </c>
      <c r="B13" s="43"/>
      <c r="C13" s="43"/>
      <c r="D13" s="44"/>
      <c r="E13" s="28"/>
      <c r="F13" s="44"/>
      <c r="G13" s="28"/>
      <c r="H13" s="28"/>
      <c r="I13" s="28"/>
      <c r="J13" s="28"/>
      <c r="K13" s="28">
        <f t="shared" si="0"/>
        <v>0</v>
      </c>
    </row>
    <row r="14" spans="1:11">
      <c r="A14" s="46" t="s">
        <v>184</v>
      </c>
      <c r="B14" s="43"/>
      <c r="C14" s="43"/>
      <c r="D14" s="44"/>
      <c r="E14" s="28"/>
      <c r="F14" s="44"/>
      <c r="G14" s="28"/>
      <c r="H14" s="28"/>
      <c r="I14" s="28"/>
      <c r="J14" s="28"/>
      <c r="K14" s="28">
        <f t="shared" si="0"/>
        <v>0</v>
      </c>
    </row>
    <row r="15" spans="1:11" ht="5.0999999999999996" customHeight="1">
      <c r="A15" s="46"/>
      <c r="B15" s="43"/>
      <c r="C15" s="43"/>
      <c r="D15" s="44"/>
      <c r="E15" s="28"/>
      <c r="F15" s="44"/>
      <c r="G15" s="28"/>
      <c r="H15" s="28"/>
      <c r="I15" s="28"/>
      <c r="J15" s="28"/>
      <c r="K15" s="28"/>
    </row>
    <row r="16" spans="1:11" ht="22.5">
      <c r="A16" s="33" t="s">
        <v>185</v>
      </c>
      <c r="B16" s="43"/>
      <c r="C16" s="43"/>
      <c r="D16" s="44"/>
      <c r="E16" s="45">
        <f>E4+E10</f>
        <v>0</v>
      </c>
      <c r="F16" s="44"/>
      <c r="G16" s="45">
        <f>G4+G10</f>
        <v>0</v>
      </c>
      <c r="H16" s="45">
        <f>H4+H10</f>
        <v>0</v>
      </c>
      <c r="I16" s="45">
        <f>I4+I10</f>
        <v>0</v>
      </c>
      <c r="J16" s="45">
        <f>J4+J10</f>
        <v>0</v>
      </c>
      <c r="K16" s="45">
        <f t="shared" si="0"/>
        <v>0</v>
      </c>
    </row>
    <row r="17" spans="1:11" ht="5.0999999999999996" customHeight="1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workbookViewId="0">
      <selection sqref="A1:E70"/>
    </sheetView>
  </sheetViews>
  <sheetFormatPr baseColWidth="10" defaultRowHeight="11.25"/>
  <cols>
    <col min="1" max="1" width="1" style="18" customWidth="1"/>
    <col min="2" max="2" width="90.83203125" style="18" customWidth="1"/>
    <col min="3" max="5" width="16.83203125" style="18" customWidth="1"/>
    <col min="6" max="8" width="12" style="18"/>
    <col min="9" max="9" width="13.6640625" style="18" bestFit="1" customWidth="1"/>
    <col min="10" max="10" width="15.83203125" style="18" bestFit="1" customWidth="1"/>
    <col min="11" max="11" width="13.6640625" style="18" bestFit="1" customWidth="1"/>
    <col min="12" max="16384" width="12" style="18"/>
  </cols>
  <sheetData>
    <row r="1" spans="1:11" ht="12.75" customHeight="1">
      <c r="A1" s="176" t="s">
        <v>186</v>
      </c>
      <c r="B1" s="177"/>
      <c r="C1" s="177"/>
      <c r="D1" s="177"/>
      <c r="E1" s="178"/>
    </row>
    <row r="2" spans="1:11" ht="12.75" customHeight="1">
      <c r="A2" s="189"/>
      <c r="B2" s="190"/>
      <c r="C2" s="190"/>
      <c r="D2" s="190"/>
      <c r="E2" s="191"/>
    </row>
    <row r="3" spans="1:11" ht="12.75" customHeight="1">
      <c r="A3" s="189"/>
      <c r="B3" s="190"/>
      <c r="C3" s="190"/>
      <c r="D3" s="190"/>
      <c r="E3" s="191"/>
    </row>
    <row r="4" spans="1:11" ht="12.75" customHeight="1">
      <c r="A4" s="192"/>
      <c r="B4" s="193"/>
      <c r="C4" s="193"/>
      <c r="D4" s="193"/>
      <c r="E4" s="194"/>
    </row>
    <row r="5" spans="1:11" ht="22.5">
      <c r="A5" s="195" t="s">
        <v>0</v>
      </c>
      <c r="B5" s="196"/>
      <c r="C5" s="2" t="s">
        <v>187</v>
      </c>
      <c r="D5" s="2" t="s">
        <v>188</v>
      </c>
      <c r="E5" s="2" t="s">
        <v>189</v>
      </c>
    </row>
    <row r="6" spans="1:11" ht="5.0999999999999996" customHeight="1">
      <c r="A6" s="48"/>
      <c r="B6" s="49"/>
      <c r="C6" s="4"/>
      <c r="D6" s="4"/>
      <c r="E6" s="4"/>
    </row>
    <row r="7" spans="1:11">
      <c r="A7" s="50"/>
      <c r="B7" s="51" t="s">
        <v>190</v>
      </c>
      <c r="C7" s="7">
        <f>SUM(C8:C10)</f>
        <v>134609367.53</v>
      </c>
      <c r="D7" s="7">
        <f t="shared" ref="D7:E7" si="0">SUM(D8:D10)</f>
        <v>246473676.46000001</v>
      </c>
      <c r="E7" s="7">
        <f t="shared" si="0"/>
        <v>246473676.46000001</v>
      </c>
    </row>
    <row r="8" spans="1:11">
      <c r="A8" s="50"/>
      <c r="B8" s="52" t="s">
        <v>191</v>
      </c>
      <c r="C8" s="9">
        <v>134609367.53</v>
      </c>
      <c r="D8" s="9">
        <f>246473676.46-79943812</f>
        <v>166529864.46000001</v>
      </c>
      <c r="E8" s="9">
        <v>166529864.46000001</v>
      </c>
    </row>
    <row r="9" spans="1:11">
      <c r="A9" s="50"/>
      <c r="B9" s="52" t="s">
        <v>192</v>
      </c>
      <c r="C9" s="9">
        <v>0</v>
      </c>
      <c r="D9" s="9">
        <v>79943812</v>
      </c>
      <c r="E9" s="9">
        <v>79943812</v>
      </c>
    </row>
    <row r="10" spans="1:11">
      <c r="A10" s="50"/>
      <c r="B10" s="52" t="s">
        <v>193</v>
      </c>
      <c r="C10" s="9"/>
      <c r="D10" s="9"/>
      <c r="E10" s="9"/>
    </row>
    <row r="11" spans="1:11" ht="5.0999999999999996" customHeight="1">
      <c r="A11" s="50"/>
      <c r="B11" s="53"/>
      <c r="C11" s="9"/>
      <c r="D11" s="9"/>
      <c r="E11" s="9"/>
    </row>
    <row r="12" spans="1:11" ht="12.75">
      <c r="A12" s="50"/>
      <c r="B12" s="51" t="s">
        <v>194</v>
      </c>
      <c r="C12" s="7">
        <f>SUM(C13:C14)</f>
        <v>134609367.53</v>
      </c>
      <c r="D12" s="7">
        <f t="shared" ref="D12:E12" si="1">SUM(D13:D14)</f>
        <v>196408772.49000001</v>
      </c>
      <c r="E12" s="7">
        <f t="shared" si="1"/>
        <v>196408772.49000001</v>
      </c>
      <c r="F12" s="54" t="s">
        <v>195</v>
      </c>
    </row>
    <row r="13" spans="1:11">
      <c r="A13" s="50"/>
      <c r="B13" s="52" t="s">
        <v>196</v>
      </c>
      <c r="C13" s="9">
        <v>134609367.53</v>
      </c>
      <c r="D13" s="9">
        <v>124556155.45999999</v>
      </c>
      <c r="E13" s="9">
        <v>124556155.45999999</v>
      </c>
      <c r="J13" s="38"/>
      <c r="K13" s="38"/>
    </row>
    <row r="14" spans="1:11">
      <c r="A14" s="50"/>
      <c r="B14" s="52" t="s">
        <v>197</v>
      </c>
      <c r="C14" s="9">
        <v>0</v>
      </c>
      <c r="D14" s="9">
        <v>71852617.030000001</v>
      </c>
      <c r="E14" s="9">
        <v>71852617.030000001</v>
      </c>
    </row>
    <row r="15" spans="1:11" ht="5.0999999999999996" customHeight="1">
      <c r="A15" s="50"/>
      <c r="B15" s="53"/>
      <c r="C15" s="9"/>
      <c r="D15" s="9"/>
      <c r="E15" s="9"/>
    </row>
    <row r="16" spans="1:11" ht="12.75">
      <c r="A16" s="50"/>
      <c r="B16" s="51" t="s">
        <v>198</v>
      </c>
      <c r="C16" s="55"/>
      <c r="D16" s="7">
        <f>SUM(D17:D18)</f>
        <v>0</v>
      </c>
      <c r="E16" s="7">
        <f>SUM(E17:E18)</f>
        <v>0</v>
      </c>
      <c r="F16" s="54" t="s">
        <v>195</v>
      </c>
      <c r="I16" s="38"/>
    </row>
    <row r="17" spans="1:5">
      <c r="A17" s="50"/>
      <c r="B17" s="52" t="s">
        <v>199</v>
      </c>
      <c r="C17" s="55"/>
      <c r="D17" s="9">
        <v>0</v>
      </c>
      <c r="E17" s="9">
        <v>0</v>
      </c>
    </row>
    <row r="18" spans="1:5">
      <c r="A18" s="50"/>
      <c r="B18" s="52" t="s">
        <v>200</v>
      </c>
      <c r="C18" s="55"/>
      <c r="D18" s="9">
        <v>0</v>
      </c>
      <c r="E18" s="9">
        <v>0</v>
      </c>
    </row>
    <row r="19" spans="1:5" ht="5.0999999999999996" customHeight="1">
      <c r="A19" s="50"/>
      <c r="B19" s="53"/>
      <c r="C19" s="9"/>
      <c r="D19" s="9"/>
      <c r="E19" s="9"/>
    </row>
    <row r="20" spans="1:5">
      <c r="A20" s="50"/>
      <c r="B20" s="51" t="s">
        <v>201</v>
      </c>
      <c r="C20" s="7">
        <f>C7-C12</f>
        <v>0</v>
      </c>
      <c r="D20" s="7">
        <f>D7-D12+D16</f>
        <v>50064903.969999999</v>
      </c>
      <c r="E20" s="7">
        <f>E7-E12+E16</f>
        <v>50064903.969999999</v>
      </c>
    </row>
    <row r="21" spans="1:5">
      <c r="A21" s="50"/>
      <c r="B21" s="51" t="s">
        <v>202</v>
      </c>
      <c r="C21" s="7">
        <f>C20-C41</f>
        <v>0</v>
      </c>
      <c r="D21" s="7">
        <f t="shared" ref="D21:E21" si="2">D20-D41</f>
        <v>50064903.969999999</v>
      </c>
      <c r="E21" s="7">
        <f t="shared" si="2"/>
        <v>50064903.969999999</v>
      </c>
    </row>
    <row r="22" spans="1:5" ht="22.5">
      <c r="A22" s="50"/>
      <c r="B22" s="51" t="s">
        <v>203</v>
      </c>
      <c r="C22" s="7">
        <f>C21</f>
        <v>0</v>
      </c>
      <c r="D22" s="7">
        <f>D21-D16</f>
        <v>50064903.969999999</v>
      </c>
      <c r="E22" s="7">
        <f>E21-E16</f>
        <v>50064903.969999999</v>
      </c>
    </row>
    <row r="23" spans="1:5" ht="5.0999999999999996" customHeight="1">
      <c r="A23" s="50"/>
      <c r="B23" s="53"/>
      <c r="C23" s="9"/>
      <c r="D23" s="9"/>
      <c r="E23" s="9"/>
    </row>
    <row r="24" spans="1:5">
      <c r="A24" s="195" t="s">
        <v>204</v>
      </c>
      <c r="B24" s="196"/>
      <c r="C24" s="56" t="s">
        <v>205</v>
      </c>
      <c r="D24" s="56" t="s">
        <v>188</v>
      </c>
      <c r="E24" s="56" t="s">
        <v>206</v>
      </c>
    </row>
    <row r="25" spans="1:5" ht="5.0999999999999996" customHeight="1">
      <c r="A25" s="50"/>
      <c r="B25" s="53"/>
      <c r="C25" s="9"/>
      <c r="D25" s="9"/>
      <c r="E25" s="9"/>
    </row>
    <row r="26" spans="1:5">
      <c r="A26" s="50"/>
      <c r="B26" s="51" t="s">
        <v>207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>
      <c r="A27" s="50"/>
      <c r="B27" s="52" t="s">
        <v>208</v>
      </c>
      <c r="C27" s="9"/>
      <c r="D27" s="9"/>
      <c r="E27" s="9"/>
    </row>
    <row r="28" spans="1:5">
      <c r="A28" s="50"/>
      <c r="B28" s="52" t="s">
        <v>209</v>
      </c>
      <c r="C28" s="9"/>
      <c r="D28" s="9"/>
      <c r="E28" s="9"/>
    </row>
    <row r="29" spans="1:5" ht="5.0999999999999996" customHeight="1">
      <c r="A29" s="50"/>
      <c r="B29" s="53"/>
      <c r="C29" s="9"/>
      <c r="D29" s="9"/>
      <c r="E29" s="9"/>
    </row>
    <row r="30" spans="1:5">
      <c r="A30" s="50"/>
      <c r="B30" s="51" t="s">
        <v>210</v>
      </c>
      <c r="C30" s="7">
        <f>C22+C26</f>
        <v>0</v>
      </c>
      <c r="D30" s="7">
        <f t="shared" ref="D30:E30" si="4">D22+D26</f>
        <v>50064903.969999999</v>
      </c>
      <c r="E30" s="7">
        <f t="shared" si="4"/>
        <v>50064903.969999999</v>
      </c>
    </row>
    <row r="31" spans="1:5" ht="5.0999999999999996" customHeight="1">
      <c r="A31" s="50"/>
      <c r="B31" s="53"/>
      <c r="C31" s="9"/>
      <c r="D31" s="9"/>
      <c r="E31" s="9"/>
    </row>
    <row r="32" spans="1:5" ht="22.5">
      <c r="A32" s="197" t="s">
        <v>204</v>
      </c>
      <c r="B32" s="197"/>
      <c r="C32" s="57" t="s">
        <v>211</v>
      </c>
      <c r="D32" s="56" t="s">
        <v>188</v>
      </c>
      <c r="E32" s="57" t="s">
        <v>212</v>
      </c>
    </row>
    <row r="33" spans="1:5" ht="5.0999999999999996" customHeight="1">
      <c r="A33" s="50"/>
      <c r="B33" s="58"/>
      <c r="C33" s="9"/>
      <c r="D33" s="9"/>
      <c r="E33" s="9"/>
    </row>
    <row r="34" spans="1:5">
      <c r="A34" s="50"/>
      <c r="B34" s="59" t="s">
        <v>213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50"/>
      <c r="B35" s="52" t="s">
        <v>214</v>
      </c>
      <c r="C35" s="9"/>
      <c r="D35" s="9"/>
      <c r="E35" s="9"/>
    </row>
    <row r="36" spans="1:5">
      <c r="A36" s="50"/>
      <c r="B36" s="52" t="s">
        <v>215</v>
      </c>
      <c r="C36" s="9"/>
      <c r="D36" s="9"/>
      <c r="E36" s="9"/>
    </row>
    <row r="37" spans="1:5">
      <c r="A37" s="50"/>
      <c r="B37" s="59" t="s">
        <v>216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>
      <c r="A38" s="50"/>
      <c r="B38" s="52" t="s">
        <v>217</v>
      </c>
      <c r="C38" s="9"/>
      <c r="D38" s="9"/>
      <c r="E38" s="9"/>
    </row>
    <row r="39" spans="1:5">
      <c r="A39" s="50"/>
      <c r="B39" s="52" t="s">
        <v>218</v>
      </c>
      <c r="C39" s="9"/>
      <c r="D39" s="9"/>
      <c r="E39" s="9"/>
    </row>
    <row r="40" spans="1:5" ht="5.0999999999999996" customHeight="1">
      <c r="A40" s="50"/>
      <c r="B40" s="58"/>
      <c r="C40" s="9"/>
      <c r="D40" s="9"/>
      <c r="E40" s="9"/>
    </row>
    <row r="41" spans="1:5">
      <c r="A41" s="50"/>
      <c r="B41" s="59" t="s">
        <v>219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>
      <c r="A42" s="50"/>
      <c r="B42" s="59"/>
      <c r="C42" s="7"/>
      <c r="D42" s="7"/>
      <c r="E42" s="7"/>
    </row>
    <row r="43" spans="1:5" ht="22.5">
      <c r="A43" s="197" t="s">
        <v>204</v>
      </c>
      <c r="B43" s="197"/>
      <c r="C43" s="57" t="s">
        <v>211</v>
      </c>
      <c r="D43" s="56" t="s">
        <v>188</v>
      </c>
      <c r="E43" s="57" t="s">
        <v>212</v>
      </c>
    </row>
    <row r="44" spans="1:5" ht="5.0999999999999996" customHeight="1">
      <c r="A44" s="50"/>
      <c r="B44" s="58"/>
      <c r="C44" s="9"/>
      <c r="D44" s="9"/>
      <c r="E44" s="9"/>
    </row>
    <row r="45" spans="1:5">
      <c r="A45" s="50"/>
      <c r="B45" s="58" t="s">
        <v>220</v>
      </c>
      <c r="C45" s="9">
        <v>134609367.53</v>
      </c>
      <c r="D45" s="9">
        <v>246473676.46000001</v>
      </c>
      <c r="E45" s="9">
        <v>246473676.46000001</v>
      </c>
    </row>
    <row r="46" spans="1:5">
      <c r="A46" s="50"/>
      <c r="B46" s="58" t="s">
        <v>221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>
      <c r="A47" s="50"/>
      <c r="B47" s="60" t="s">
        <v>214</v>
      </c>
      <c r="C47" s="9"/>
      <c r="D47" s="9"/>
      <c r="E47" s="9"/>
    </row>
    <row r="48" spans="1:5">
      <c r="A48" s="50"/>
      <c r="B48" s="60" t="s">
        <v>217</v>
      </c>
      <c r="C48" s="9"/>
      <c r="D48" s="9"/>
      <c r="E48" s="9"/>
    </row>
    <row r="49" spans="1:5" ht="5.0999999999999996" customHeight="1">
      <c r="A49" s="50"/>
      <c r="B49" s="58"/>
      <c r="C49" s="9"/>
      <c r="D49" s="9"/>
      <c r="E49" s="9"/>
    </row>
    <row r="50" spans="1:5">
      <c r="A50" s="50"/>
      <c r="B50" s="58" t="s">
        <v>196</v>
      </c>
      <c r="C50" s="9">
        <v>134609367.53</v>
      </c>
      <c r="D50" s="9">
        <v>193019819.12</v>
      </c>
      <c r="E50" s="9">
        <v>193019819.12</v>
      </c>
    </row>
    <row r="51" spans="1:5" ht="5.0999999999999996" customHeight="1">
      <c r="A51" s="50"/>
      <c r="B51" s="58"/>
      <c r="C51" s="9"/>
      <c r="D51" s="9"/>
      <c r="E51" s="9"/>
    </row>
    <row r="52" spans="1:5">
      <c r="A52" s="50"/>
      <c r="B52" s="58" t="s">
        <v>199</v>
      </c>
      <c r="C52" s="55"/>
      <c r="D52" s="9">
        <v>0</v>
      </c>
      <c r="E52" s="9">
        <v>0</v>
      </c>
    </row>
    <row r="53" spans="1:5" ht="5.0999999999999996" customHeight="1">
      <c r="A53" s="50"/>
      <c r="B53" s="58"/>
      <c r="C53" s="9"/>
      <c r="D53" s="9"/>
      <c r="E53" s="9"/>
    </row>
    <row r="54" spans="1:5">
      <c r="A54" s="50"/>
      <c r="B54" s="59" t="s">
        <v>222</v>
      </c>
      <c r="C54" s="7">
        <f>C45+C46-C50</f>
        <v>0</v>
      </c>
      <c r="D54" s="7">
        <f t="shared" ref="D54:E54" si="9">D45+D46-D50+D52</f>
        <v>53453857.340000004</v>
      </c>
      <c r="E54" s="7">
        <f t="shared" si="9"/>
        <v>53453857.340000004</v>
      </c>
    </row>
    <row r="55" spans="1:5">
      <c r="A55" s="50"/>
      <c r="B55" s="51" t="s">
        <v>223</v>
      </c>
      <c r="C55" s="7">
        <f>C54-C46</f>
        <v>0</v>
      </c>
      <c r="D55" s="7">
        <f t="shared" ref="D55:E55" si="10">D54-D46</f>
        <v>53453857.340000004</v>
      </c>
      <c r="E55" s="7">
        <f t="shared" si="10"/>
        <v>53453857.340000004</v>
      </c>
    </row>
    <row r="56" spans="1:5" ht="5.0999999999999996" customHeight="1">
      <c r="A56" s="50"/>
      <c r="B56" s="58"/>
      <c r="C56" s="9"/>
      <c r="D56" s="9"/>
      <c r="E56" s="9"/>
    </row>
    <row r="57" spans="1:5" ht="22.5">
      <c r="A57" s="197" t="s">
        <v>204</v>
      </c>
      <c r="B57" s="197"/>
      <c r="C57" s="57" t="s">
        <v>211</v>
      </c>
      <c r="D57" s="56" t="s">
        <v>188</v>
      </c>
      <c r="E57" s="57" t="s">
        <v>212</v>
      </c>
    </row>
    <row r="58" spans="1:5" ht="5.0999999999999996" customHeight="1">
      <c r="A58" s="50"/>
      <c r="B58" s="58"/>
      <c r="C58" s="9"/>
      <c r="D58" s="9"/>
      <c r="E58" s="9"/>
    </row>
    <row r="59" spans="1:5">
      <c r="A59" s="50"/>
      <c r="B59" s="58" t="s">
        <v>192</v>
      </c>
      <c r="C59" s="9">
        <v>0</v>
      </c>
      <c r="D59" s="9">
        <v>79943812</v>
      </c>
      <c r="E59" s="9">
        <v>79943812</v>
      </c>
    </row>
    <row r="60" spans="1:5">
      <c r="A60" s="50"/>
      <c r="B60" s="58" t="s">
        <v>224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>
      <c r="A61" s="50"/>
      <c r="B61" s="60" t="s">
        <v>215</v>
      </c>
      <c r="C61" s="9"/>
      <c r="D61" s="9"/>
      <c r="E61" s="9"/>
    </row>
    <row r="62" spans="1:5">
      <c r="A62" s="50"/>
      <c r="B62" s="60" t="s">
        <v>218</v>
      </c>
      <c r="C62" s="9"/>
      <c r="D62" s="9"/>
      <c r="E62" s="9"/>
    </row>
    <row r="63" spans="1:5" ht="5.0999999999999996" customHeight="1">
      <c r="A63" s="50"/>
      <c r="B63" s="58"/>
      <c r="C63" s="9"/>
      <c r="D63" s="9"/>
      <c r="E63" s="9"/>
    </row>
    <row r="64" spans="1:5">
      <c r="A64" s="50"/>
      <c r="B64" s="58" t="s">
        <v>225</v>
      </c>
      <c r="C64" s="9">
        <v>0</v>
      </c>
      <c r="D64" s="9">
        <v>71852617.030000001</v>
      </c>
      <c r="E64" s="9">
        <v>71852617.030000001</v>
      </c>
    </row>
    <row r="65" spans="1:5" ht="5.0999999999999996" customHeight="1">
      <c r="A65" s="50"/>
      <c r="B65" s="58"/>
      <c r="C65" s="9"/>
      <c r="D65" s="9"/>
      <c r="E65" s="9"/>
    </row>
    <row r="66" spans="1:5">
      <c r="A66" s="50"/>
      <c r="B66" s="58" t="s">
        <v>200</v>
      </c>
      <c r="C66" s="55"/>
      <c r="D66" s="9">
        <v>0</v>
      </c>
      <c r="E66" s="9">
        <v>0</v>
      </c>
    </row>
    <row r="67" spans="1:5" ht="5.0999999999999996" customHeight="1">
      <c r="A67" s="50"/>
      <c r="B67" s="58"/>
      <c r="C67" s="9"/>
      <c r="D67" s="9"/>
      <c r="E67" s="9"/>
    </row>
    <row r="68" spans="1:5">
      <c r="A68" s="50"/>
      <c r="B68" s="59" t="s">
        <v>226</v>
      </c>
      <c r="C68" s="7">
        <f>C59+C60-C64</f>
        <v>0</v>
      </c>
      <c r="D68" s="7">
        <f>D59+D60-D64-D66</f>
        <v>8091194.9699999988</v>
      </c>
      <c r="E68" s="7">
        <f>E59+E60-E64-E66</f>
        <v>8091194.9699999988</v>
      </c>
    </row>
    <row r="69" spans="1:5">
      <c r="A69" s="50"/>
      <c r="B69" s="59" t="s">
        <v>227</v>
      </c>
      <c r="C69" s="7">
        <f>C68-C60</f>
        <v>0</v>
      </c>
      <c r="D69" s="7">
        <f t="shared" ref="D69:E69" si="12">D68-D60</f>
        <v>8091194.9699999988</v>
      </c>
      <c r="E69" s="7">
        <f t="shared" si="12"/>
        <v>8091194.9699999988</v>
      </c>
    </row>
    <row r="70" spans="1:5" ht="5.0999999999999996" customHeight="1">
      <c r="A70" s="61"/>
      <c r="B70" s="62"/>
      <c r="C70" s="63"/>
      <c r="D70" s="63"/>
      <c r="E70" s="63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opLeftCell="A28" zoomScale="85" zoomScaleNormal="85" workbookViewId="0">
      <selection sqref="A1:G71"/>
    </sheetView>
  </sheetViews>
  <sheetFormatPr baseColWidth="10" defaultRowHeight="11.25"/>
  <cols>
    <col min="1" max="1" width="90.83203125" style="18" customWidth="1"/>
    <col min="2" max="7" width="16.83203125" style="18" customWidth="1"/>
    <col min="8" max="16384" width="12" style="18"/>
  </cols>
  <sheetData>
    <row r="1" spans="1:7" ht="45.95" customHeight="1">
      <c r="A1" s="198" t="s">
        <v>228</v>
      </c>
      <c r="B1" s="180"/>
      <c r="C1" s="180"/>
      <c r="D1" s="180"/>
      <c r="E1" s="180"/>
      <c r="F1" s="180"/>
      <c r="G1" s="181"/>
    </row>
    <row r="2" spans="1:7">
      <c r="A2" s="64"/>
      <c r="B2" s="199" t="s">
        <v>229</v>
      </c>
      <c r="C2" s="199"/>
      <c r="D2" s="199"/>
      <c r="E2" s="199"/>
      <c r="F2" s="199"/>
      <c r="G2" s="65"/>
    </row>
    <row r="3" spans="1:7" ht="22.5">
      <c r="A3" s="66" t="s">
        <v>0</v>
      </c>
      <c r="B3" s="67" t="s">
        <v>230</v>
      </c>
      <c r="C3" s="22" t="s">
        <v>231</v>
      </c>
      <c r="D3" s="67" t="s">
        <v>232</v>
      </c>
      <c r="E3" s="67" t="s">
        <v>188</v>
      </c>
      <c r="F3" s="67" t="s">
        <v>233</v>
      </c>
      <c r="G3" s="66" t="s">
        <v>234</v>
      </c>
    </row>
    <row r="4" spans="1:7" ht="5.0999999999999996" customHeight="1">
      <c r="A4" s="68"/>
      <c r="B4" s="4"/>
      <c r="C4" s="4"/>
      <c r="D4" s="4"/>
      <c r="E4" s="4"/>
      <c r="F4" s="4"/>
      <c r="G4" s="4"/>
    </row>
    <row r="5" spans="1:7">
      <c r="A5" s="69" t="s">
        <v>235</v>
      </c>
      <c r="B5" s="9"/>
      <c r="C5" s="9"/>
      <c r="D5" s="9"/>
      <c r="E5" s="9"/>
      <c r="F5" s="9"/>
      <c r="G5" s="9"/>
    </row>
    <row r="6" spans="1:7">
      <c r="A6" s="70" t="s">
        <v>236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>
      <c r="A7" s="70" t="s">
        <v>237</v>
      </c>
      <c r="B7" s="9">
        <v>0</v>
      </c>
      <c r="C7" s="9">
        <v>0</v>
      </c>
      <c r="D7" s="9">
        <f t="shared" ref="D7:D36" si="0">B7+C7</f>
        <v>0</v>
      </c>
      <c r="E7" s="9">
        <v>0</v>
      </c>
      <c r="F7" s="9">
        <v>0</v>
      </c>
      <c r="G7" s="9">
        <f t="shared" ref="G7:G12" si="1">F7-B7</f>
        <v>0</v>
      </c>
    </row>
    <row r="8" spans="1:7">
      <c r="A8" s="70" t="s">
        <v>238</v>
      </c>
      <c r="B8" s="9"/>
      <c r="C8" s="9"/>
      <c r="D8" s="9">
        <f t="shared" si="0"/>
        <v>0</v>
      </c>
      <c r="E8" s="9"/>
      <c r="F8" s="9"/>
      <c r="G8" s="9">
        <f t="shared" si="1"/>
        <v>0</v>
      </c>
    </row>
    <row r="9" spans="1:7">
      <c r="A9" s="70" t="s">
        <v>239</v>
      </c>
      <c r="B9" s="9">
        <v>0</v>
      </c>
      <c r="C9" s="9">
        <v>0</v>
      </c>
      <c r="D9" s="9">
        <f t="shared" si="0"/>
        <v>0</v>
      </c>
      <c r="E9" s="9">
        <v>0</v>
      </c>
      <c r="F9" s="9">
        <v>0</v>
      </c>
      <c r="G9" s="9">
        <f t="shared" si="1"/>
        <v>0</v>
      </c>
    </row>
    <row r="10" spans="1:7">
      <c r="A10" s="70" t="s">
        <v>240</v>
      </c>
      <c r="B10" s="9">
        <v>0</v>
      </c>
      <c r="C10" s="9">
        <v>0</v>
      </c>
      <c r="D10" s="9">
        <f t="shared" si="0"/>
        <v>0</v>
      </c>
      <c r="E10" s="9">
        <v>0</v>
      </c>
      <c r="F10" s="9">
        <v>0</v>
      </c>
      <c r="G10" s="9">
        <f t="shared" si="1"/>
        <v>0</v>
      </c>
    </row>
    <row r="11" spans="1:7">
      <c r="A11" s="70" t="s">
        <v>241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</row>
    <row r="12" spans="1:7">
      <c r="A12" s="70" t="s">
        <v>242</v>
      </c>
      <c r="B12" s="9">
        <v>33161356</v>
      </c>
      <c r="C12" s="9">
        <v>8888012.9199999999</v>
      </c>
      <c r="D12" s="9">
        <f t="shared" si="0"/>
        <v>42049368.920000002</v>
      </c>
      <c r="E12" s="9">
        <v>38217051.950000003</v>
      </c>
      <c r="F12" s="9">
        <v>38217051.950000003</v>
      </c>
      <c r="G12" s="9">
        <f t="shared" si="1"/>
        <v>5055695.950000003</v>
      </c>
    </row>
    <row r="13" spans="1:7">
      <c r="A13" s="70" t="s">
        <v>243</v>
      </c>
      <c r="B13" s="9">
        <f>SUM(B14:B24)</f>
        <v>0</v>
      </c>
      <c r="C13" s="9">
        <f t="shared" ref="C13:G13" si="2">SUM(C14:C24)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>
      <c r="A14" s="71" t="s">
        <v>244</v>
      </c>
      <c r="B14" s="9"/>
      <c r="C14" s="9"/>
      <c r="D14" s="9">
        <f t="shared" si="0"/>
        <v>0</v>
      </c>
      <c r="E14" s="9"/>
      <c r="F14" s="9"/>
      <c r="G14" s="9">
        <f t="shared" ref="G14:G24" si="3">F14-B14</f>
        <v>0</v>
      </c>
    </row>
    <row r="15" spans="1:7">
      <c r="A15" s="71" t="s">
        <v>245</v>
      </c>
      <c r="B15" s="9"/>
      <c r="C15" s="9"/>
      <c r="D15" s="9">
        <f t="shared" si="0"/>
        <v>0</v>
      </c>
      <c r="E15" s="9"/>
      <c r="F15" s="9"/>
      <c r="G15" s="9">
        <f t="shared" si="3"/>
        <v>0</v>
      </c>
    </row>
    <row r="16" spans="1:7">
      <c r="A16" s="71" t="s">
        <v>246</v>
      </c>
      <c r="B16" s="9"/>
      <c r="C16" s="9"/>
      <c r="D16" s="9">
        <f t="shared" si="0"/>
        <v>0</v>
      </c>
      <c r="E16" s="9"/>
      <c r="F16" s="9"/>
      <c r="G16" s="9">
        <f t="shared" si="3"/>
        <v>0</v>
      </c>
    </row>
    <row r="17" spans="1:7">
      <c r="A17" s="71" t="s">
        <v>247</v>
      </c>
      <c r="B17" s="9"/>
      <c r="C17" s="9"/>
      <c r="D17" s="9">
        <f t="shared" si="0"/>
        <v>0</v>
      </c>
      <c r="E17" s="9"/>
      <c r="F17" s="9"/>
      <c r="G17" s="9">
        <f t="shared" si="3"/>
        <v>0</v>
      </c>
    </row>
    <row r="18" spans="1:7">
      <c r="A18" s="71" t="s">
        <v>248</v>
      </c>
      <c r="B18" s="9"/>
      <c r="C18" s="9"/>
      <c r="D18" s="9">
        <f t="shared" si="0"/>
        <v>0</v>
      </c>
      <c r="E18" s="9"/>
      <c r="F18" s="9"/>
      <c r="G18" s="9">
        <f t="shared" si="3"/>
        <v>0</v>
      </c>
    </row>
    <row r="19" spans="1:7">
      <c r="A19" s="71" t="s">
        <v>249</v>
      </c>
      <c r="B19" s="9"/>
      <c r="C19" s="9"/>
      <c r="D19" s="9">
        <f t="shared" si="0"/>
        <v>0</v>
      </c>
      <c r="E19" s="9"/>
      <c r="F19" s="9"/>
      <c r="G19" s="9">
        <f t="shared" si="3"/>
        <v>0</v>
      </c>
    </row>
    <row r="20" spans="1:7">
      <c r="A20" s="71" t="s">
        <v>250</v>
      </c>
      <c r="B20" s="9"/>
      <c r="C20" s="9"/>
      <c r="D20" s="9">
        <f t="shared" si="0"/>
        <v>0</v>
      </c>
      <c r="E20" s="9"/>
      <c r="F20" s="9"/>
      <c r="G20" s="9">
        <f t="shared" si="3"/>
        <v>0</v>
      </c>
    </row>
    <row r="21" spans="1:7">
      <c r="A21" s="71" t="s">
        <v>251</v>
      </c>
      <c r="B21" s="9"/>
      <c r="C21" s="9"/>
      <c r="D21" s="9">
        <f t="shared" si="0"/>
        <v>0</v>
      </c>
      <c r="E21" s="9"/>
      <c r="F21" s="9"/>
      <c r="G21" s="9">
        <f t="shared" si="3"/>
        <v>0</v>
      </c>
    </row>
    <row r="22" spans="1:7">
      <c r="A22" s="71" t="s">
        <v>252</v>
      </c>
      <c r="B22" s="9"/>
      <c r="C22" s="9"/>
      <c r="D22" s="9">
        <f t="shared" si="0"/>
        <v>0</v>
      </c>
      <c r="E22" s="9"/>
      <c r="F22" s="9"/>
      <c r="G22" s="9">
        <f t="shared" si="3"/>
        <v>0</v>
      </c>
    </row>
    <row r="23" spans="1:7">
      <c r="A23" s="71" t="s">
        <v>253</v>
      </c>
      <c r="B23" s="9"/>
      <c r="C23" s="9"/>
      <c r="D23" s="9">
        <f t="shared" si="0"/>
        <v>0</v>
      </c>
      <c r="E23" s="9"/>
      <c r="F23" s="9"/>
      <c r="G23" s="9">
        <f t="shared" si="3"/>
        <v>0</v>
      </c>
    </row>
    <row r="24" spans="1:7">
      <c r="A24" s="71" t="s">
        <v>254</v>
      </c>
      <c r="B24" s="9"/>
      <c r="C24" s="9"/>
      <c r="D24" s="9">
        <f t="shared" si="0"/>
        <v>0</v>
      </c>
      <c r="E24" s="9"/>
      <c r="F24" s="9"/>
      <c r="G24" s="9">
        <f t="shared" si="3"/>
        <v>0</v>
      </c>
    </row>
    <row r="25" spans="1:7">
      <c r="A25" s="70" t="s">
        <v>255</v>
      </c>
      <c r="B25" s="9">
        <f>SUM(B26:B30)</f>
        <v>0</v>
      </c>
      <c r="C25" s="9">
        <f t="shared" ref="C25:G25" si="4">SUM(C26:C30)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</row>
    <row r="26" spans="1:7">
      <c r="A26" s="71" t="s">
        <v>256</v>
      </c>
      <c r="B26" s="9"/>
      <c r="C26" s="9"/>
      <c r="D26" s="9">
        <f t="shared" si="0"/>
        <v>0</v>
      </c>
      <c r="E26" s="9"/>
      <c r="F26" s="9"/>
      <c r="G26" s="9">
        <f t="shared" ref="G26:G31" si="5">F26-B26</f>
        <v>0</v>
      </c>
    </row>
    <row r="27" spans="1:7">
      <c r="A27" s="71" t="s">
        <v>257</v>
      </c>
      <c r="B27" s="9"/>
      <c r="C27" s="9"/>
      <c r="D27" s="9">
        <f t="shared" si="0"/>
        <v>0</v>
      </c>
      <c r="E27" s="9"/>
      <c r="F27" s="9"/>
      <c r="G27" s="9">
        <f t="shared" si="5"/>
        <v>0</v>
      </c>
    </row>
    <row r="28" spans="1:7">
      <c r="A28" s="71" t="s">
        <v>258</v>
      </c>
      <c r="B28" s="9"/>
      <c r="C28" s="9"/>
      <c r="D28" s="9">
        <f t="shared" si="0"/>
        <v>0</v>
      </c>
      <c r="E28" s="9"/>
      <c r="F28" s="9"/>
      <c r="G28" s="9">
        <f t="shared" si="5"/>
        <v>0</v>
      </c>
    </row>
    <row r="29" spans="1:7">
      <c r="A29" s="71" t="s">
        <v>259</v>
      </c>
      <c r="B29" s="9"/>
      <c r="C29" s="9"/>
      <c r="D29" s="9">
        <f t="shared" si="0"/>
        <v>0</v>
      </c>
      <c r="E29" s="9"/>
      <c r="F29" s="9"/>
      <c r="G29" s="9">
        <f t="shared" si="5"/>
        <v>0</v>
      </c>
    </row>
    <row r="30" spans="1:7">
      <c r="A30" s="71" t="s">
        <v>260</v>
      </c>
      <c r="B30" s="9"/>
      <c r="C30" s="9"/>
      <c r="D30" s="9">
        <f t="shared" si="0"/>
        <v>0</v>
      </c>
      <c r="E30" s="9"/>
      <c r="F30" s="9"/>
      <c r="G30" s="9">
        <f t="shared" si="5"/>
        <v>0</v>
      </c>
    </row>
    <row r="31" spans="1:7">
      <c r="A31" s="70" t="s">
        <v>261</v>
      </c>
      <c r="B31" s="9">
        <v>101448011.53</v>
      </c>
      <c r="C31" s="9">
        <v>26864800.98</v>
      </c>
      <c r="D31" s="9">
        <f t="shared" si="0"/>
        <v>128312812.51000001</v>
      </c>
      <c r="E31" s="9">
        <v>128312812.51000001</v>
      </c>
      <c r="F31" s="9">
        <v>128312812.51000001</v>
      </c>
      <c r="G31" s="9">
        <f t="shared" si="5"/>
        <v>26864800.980000004</v>
      </c>
    </row>
    <row r="32" spans="1:7">
      <c r="A32" s="70" t="s">
        <v>262</v>
      </c>
      <c r="B32" s="9">
        <f>SUM(B33)</f>
        <v>0</v>
      </c>
      <c r="C32" s="9">
        <f t="shared" ref="C32:G32" si="6">SUM(C33)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</row>
    <row r="33" spans="1:7">
      <c r="A33" s="71" t="s">
        <v>263</v>
      </c>
      <c r="B33" s="9"/>
      <c r="C33" s="9"/>
      <c r="D33" s="9">
        <f t="shared" si="0"/>
        <v>0</v>
      </c>
      <c r="E33" s="9"/>
      <c r="F33" s="9"/>
      <c r="G33" s="9">
        <f>F33-B33</f>
        <v>0</v>
      </c>
    </row>
    <row r="34" spans="1:7">
      <c r="A34" s="70" t="s">
        <v>264</v>
      </c>
      <c r="B34" s="9">
        <f>SUM(B35:B36)</f>
        <v>0</v>
      </c>
      <c r="C34" s="9">
        <f t="shared" ref="C34:G34" si="7">SUM(C35:C36)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  <c r="G34" s="9">
        <f t="shared" si="7"/>
        <v>0</v>
      </c>
    </row>
    <row r="35" spans="1:7">
      <c r="A35" s="71" t="s">
        <v>265</v>
      </c>
      <c r="B35" s="9"/>
      <c r="C35" s="9"/>
      <c r="D35" s="9">
        <f t="shared" si="0"/>
        <v>0</v>
      </c>
      <c r="E35" s="9"/>
      <c r="F35" s="9"/>
      <c r="G35" s="9">
        <f t="shared" ref="G35:G36" si="8">F35-B35</f>
        <v>0</v>
      </c>
    </row>
    <row r="36" spans="1:7">
      <c r="A36" s="71" t="s">
        <v>266</v>
      </c>
      <c r="B36" s="9"/>
      <c r="C36" s="9"/>
      <c r="D36" s="9">
        <f t="shared" si="0"/>
        <v>0</v>
      </c>
      <c r="E36" s="9"/>
      <c r="F36" s="9"/>
      <c r="G36" s="9">
        <f t="shared" si="8"/>
        <v>0</v>
      </c>
    </row>
    <row r="37" spans="1:7">
      <c r="A37" s="69" t="s">
        <v>267</v>
      </c>
      <c r="B37" s="72">
        <f t="shared" ref="B37:G37" si="9">SUM(B6:B13)+B25+B31+B32+B34</f>
        <v>134609367.53</v>
      </c>
      <c r="C37" s="72">
        <f t="shared" si="9"/>
        <v>35752813.899999999</v>
      </c>
      <c r="D37" s="72">
        <f t="shared" si="9"/>
        <v>170362181.43000001</v>
      </c>
      <c r="E37" s="72">
        <f t="shared" si="9"/>
        <v>166529864.46000001</v>
      </c>
      <c r="F37" s="72">
        <f t="shared" si="9"/>
        <v>166529864.46000001</v>
      </c>
      <c r="G37" s="72">
        <f t="shared" si="9"/>
        <v>31920496.930000007</v>
      </c>
    </row>
    <row r="38" spans="1:7">
      <c r="A38" s="69" t="s">
        <v>268</v>
      </c>
      <c r="B38" s="73"/>
      <c r="C38" s="73"/>
      <c r="D38" s="73"/>
      <c r="E38" s="73"/>
      <c r="F38" s="73"/>
      <c r="G38" s="7">
        <f>IF((F37-B37)&lt;0,0,(F37-B37))</f>
        <v>31920496.930000007</v>
      </c>
    </row>
    <row r="39" spans="1:7" ht="5.0999999999999996" customHeight="1">
      <c r="A39" s="74"/>
      <c r="B39" s="9"/>
      <c r="C39" s="9"/>
      <c r="D39" s="9"/>
      <c r="E39" s="9"/>
      <c r="F39" s="9"/>
      <c r="G39" s="9"/>
    </row>
    <row r="40" spans="1:7">
      <c r="A40" s="69" t="s">
        <v>269</v>
      </c>
      <c r="B40" s="9"/>
      <c r="C40" s="9"/>
      <c r="D40" s="9"/>
      <c r="E40" s="9"/>
      <c r="F40" s="9"/>
      <c r="G40" s="9"/>
    </row>
    <row r="41" spans="1:7">
      <c r="A41" s="70" t="s">
        <v>270</v>
      </c>
      <c r="B41" s="9">
        <f>SUM(B42:B49)</f>
        <v>0</v>
      </c>
      <c r="C41" s="9">
        <f t="shared" ref="C41:G41" si="10">SUM(C42:C49)</f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</row>
    <row r="42" spans="1:7">
      <c r="A42" s="71" t="s">
        <v>271</v>
      </c>
      <c r="B42" s="9">
        <v>0</v>
      </c>
      <c r="C42" s="9">
        <v>0</v>
      </c>
      <c r="D42" s="9">
        <f t="shared" ref="D42:D49" si="11">B42+C42</f>
        <v>0</v>
      </c>
      <c r="E42" s="9">
        <v>0</v>
      </c>
      <c r="F42" s="9">
        <v>0</v>
      </c>
      <c r="G42" s="9">
        <f t="shared" ref="G42:G49" si="12">F42-B42</f>
        <v>0</v>
      </c>
    </row>
    <row r="43" spans="1:7">
      <c r="A43" s="71" t="s">
        <v>272</v>
      </c>
      <c r="B43" s="9">
        <v>0</v>
      </c>
      <c r="C43" s="9">
        <v>0</v>
      </c>
      <c r="D43" s="9">
        <f t="shared" si="11"/>
        <v>0</v>
      </c>
      <c r="E43" s="9">
        <v>0</v>
      </c>
      <c r="F43" s="9">
        <v>0</v>
      </c>
      <c r="G43" s="9">
        <f t="shared" si="12"/>
        <v>0</v>
      </c>
    </row>
    <row r="44" spans="1:7">
      <c r="A44" s="71" t="s">
        <v>273</v>
      </c>
      <c r="B44" s="9">
        <v>0</v>
      </c>
      <c r="C44" s="9">
        <v>0</v>
      </c>
      <c r="D44" s="9">
        <f t="shared" si="11"/>
        <v>0</v>
      </c>
      <c r="E44" s="9">
        <v>0</v>
      </c>
      <c r="F44" s="9">
        <v>0</v>
      </c>
      <c r="G44" s="9">
        <f t="shared" si="12"/>
        <v>0</v>
      </c>
    </row>
    <row r="45" spans="1:7" ht="22.5">
      <c r="A45" s="75" t="s">
        <v>274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</row>
    <row r="46" spans="1:7">
      <c r="A46" s="71" t="s">
        <v>275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</row>
    <row r="47" spans="1:7">
      <c r="A47" s="71" t="s">
        <v>276</v>
      </c>
      <c r="B47" s="9">
        <v>0</v>
      </c>
      <c r="C47" s="9">
        <v>0</v>
      </c>
      <c r="D47" s="9">
        <f t="shared" si="11"/>
        <v>0</v>
      </c>
      <c r="E47" s="9">
        <v>0</v>
      </c>
      <c r="F47" s="9">
        <v>0</v>
      </c>
      <c r="G47" s="9">
        <f t="shared" si="12"/>
        <v>0</v>
      </c>
    </row>
    <row r="48" spans="1:7">
      <c r="A48" s="71" t="s">
        <v>277</v>
      </c>
      <c r="B48" s="9">
        <v>0</v>
      </c>
      <c r="C48" s="9">
        <v>0</v>
      </c>
      <c r="D48" s="9">
        <f t="shared" si="11"/>
        <v>0</v>
      </c>
      <c r="E48" s="9">
        <v>0</v>
      </c>
      <c r="F48" s="9">
        <v>0</v>
      </c>
      <c r="G48" s="9">
        <f t="shared" si="12"/>
        <v>0</v>
      </c>
    </row>
    <row r="49" spans="1:7">
      <c r="A49" s="71" t="s">
        <v>278</v>
      </c>
      <c r="B49" s="9">
        <v>0</v>
      </c>
      <c r="C49" s="9">
        <v>0</v>
      </c>
      <c r="D49" s="9">
        <f t="shared" si="11"/>
        <v>0</v>
      </c>
      <c r="E49" s="9">
        <v>0</v>
      </c>
      <c r="F49" s="9">
        <v>0</v>
      </c>
      <c r="G49" s="9">
        <f t="shared" si="12"/>
        <v>0</v>
      </c>
    </row>
    <row r="50" spans="1:7">
      <c r="A50" s="70" t="s">
        <v>279</v>
      </c>
      <c r="B50" s="9">
        <f>SUM(B51:B54)</f>
        <v>0</v>
      </c>
      <c r="C50" s="9">
        <f t="shared" ref="C50:G50" si="13">SUM(C51:C54)</f>
        <v>79943812</v>
      </c>
      <c r="D50" s="9">
        <f t="shared" si="13"/>
        <v>79943812</v>
      </c>
      <c r="E50" s="9">
        <f t="shared" si="13"/>
        <v>79943812</v>
      </c>
      <c r="F50" s="9">
        <f t="shared" si="13"/>
        <v>79943812</v>
      </c>
      <c r="G50" s="9">
        <f t="shared" si="13"/>
        <v>79943812</v>
      </c>
    </row>
    <row r="51" spans="1:7">
      <c r="A51" s="71" t="s">
        <v>280</v>
      </c>
      <c r="B51" s="9"/>
      <c r="C51" s="9"/>
      <c r="D51" s="9">
        <f t="shared" ref="D51:D54" si="14">B51+C51</f>
        <v>0</v>
      </c>
      <c r="E51" s="9"/>
      <c r="F51" s="9"/>
      <c r="G51" s="9">
        <f t="shared" ref="G51:G54" si="15">F51-B51</f>
        <v>0</v>
      </c>
    </row>
    <row r="52" spans="1:7">
      <c r="A52" s="71" t="s">
        <v>281</v>
      </c>
      <c r="B52" s="9"/>
      <c r="C52" s="9"/>
      <c r="D52" s="9">
        <f t="shared" si="14"/>
        <v>0</v>
      </c>
      <c r="E52" s="9"/>
      <c r="F52" s="9"/>
      <c r="G52" s="9">
        <f t="shared" si="15"/>
        <v>0</v>
      </c>
    </row>
    <row r="53" spans="1:7">
      <c r="A53" s="71" t="s">
        <v>282</v>
      </c>
      <c r="B53" s="9"/>
      <c r="C53" s="9"/>
      <c r="D53" s="9">
        <f t="shared" si="14"/>
        <v>0</v>
      </c>
      <c r="E53" s="9"/>
      <c r="F53" s="9"/>
      <c r="G53" s="9">
        <f t="shared" si="15"/>
        <v>0</v>
      </c>
    </row>
    <row r="54" spans="1:7">
      <c r="A54" s="71" t="s">
        <v>283</v>
      </c>
      <c r="B54" s="9">
        <v>0</v>
      </c>
      <c r="C54" s="9">
        <v>79943812</v>
      </c>
      <c r="D54" s="9">
        <f t="shared" si="14"/>
        <v>79943812</v>
      </c>
      <c r="E54" s="9">
        <v>79943812</v>
      </c>
      <c r="F54" s="9">
        <v>79943812</v>
      </c>
      <c r="G54" s="9">
        <f t="shared" si="15"/>
        <v>79943812</v>
      </c>
    </row>
    <row r="55" spans="1:7">
      <c r="A55" s="70" t="s">
        <v>284</v>
      </c>
      <c r="B55" s="9">
        <f>SUM(B56:B57)</f>
        <v>0</v>
      </c>
      <c r="C55" s="9">
        <f t="shared" ref="C55:G55" si="16">SUM(C56:C57)</f>
        <v>0</v>
      </c>
      <c r="D55" s="9">
        <f t="shared" si="16"/>
        <v>0</v>
      </c>
      <c r="E55" s="9">
        <f t="shared" si="16"/>
        <v>0</v>
      </c>
      <c r="F55" s="9">
        <f t="shared" si="16"/>
        <v>0</v>
      </c>
      <c r="G55" s="9">
        <f t="shared" si="16"/>
        <v>0</v>
      </c>
    </row>
    <row r="56" spans="1:7">
      <c r="A56" s="71" t="s">
        <v>285</v>
      </c>
      <c r="B56" s="9"/>
      <c r="C56" s="9"/>
      <c r="D56" s="9">
        <f t="shared" ref="D56:D59" si="17">B56+C56</f>
        <v>0</v>
      </c>
      <c r="E56" s="9"/>
      <c r="F56" s="9"/>
      <c r="G56" s="9">
        <f t="shared" ref="G56:G59" si="18">F56-B56</f>
        <v>0</v>
      </c>
    </row>
    <row r="57" spans="1:7">
      <c r="A57" s="71" t="s">
        <v>286</v>
      </c>
      <c r="B57" s="9"/>
      <c r="C57" s="9"/>
      <c r="D57" s="9">
        <f t="shared" si="17"/>
        <v>0</v>
      </c>
      <c r="E57" s="9"/>
      <c r="F57" s="9"/>
      <c r="G57" s="9">
        <f t="shared" si="18"/>
        <v>0</v>
      </c>
    </row>
    <row r="58" spans="1:7">
      <c r="A58" s="70" t="s">
        <v>287</v>
      </c>
      <c r="B58" s="9"/>
      <c r="C58" s="9"/>
      <c r="D58" s="9">
        <f t="shared" si="17"/>
        <v>0</v>
      </c>
      <c r="E58" s="9"/>
      <c r="F58" s="9"/>
      <c r="G58" s="9">
        <f t="shared" si="18"/>
        <v>0</v>
      </c>
    </row>
    <row r="59" spans="1:7">
      <c r="A59" s="70" t="s">
        <v>288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>
      <c r="A60" s="69" t="s">
        <v>289</v>
      </c>
      <c r="B60" s="72">
        <f t="shared" ref="B60:G60" si="19">B41+B50+B55+B58+B59</f>
        <v>0</v>
      </c>
      <c r="C60" s="72">
        <f t="shared" si="19"/>
        <v>79943812</v>
      </c>
      <c r="D60" s="72">
        <f t="shared" si="19"/>
        <v>79943812</v>
      </c>
      <c r="E60" s="72">
        <f t="shared" si="19"/>
        <v>79943812</v>
      </c>
      <c r="F60" s="72">
        <f t="shared" si="19"/>
        <v>79943812</v>
      </c>
      <c r="G60" s="72">
        <f t="shared" si="19"/>
        <v>79943812</v>
      </c>
    </row>
    <row r="61" spans="1:7" ht="5.0999999999999996" customHeight="1">
      <c r="A61" s="74"/>
      <c r="B61" s="9"/>
      <c r="C61" s="9"/>
      <c r="D61" s="9"/>
      <c r="E61" s="9"/>
      <c r="F61" s="9"/>
      <c r="G61" s="9"/>
    </row>
    <row r="62" spans="1:7">
      <c r="A62" s="69" t="s">
        <v>290</v>
      </c>
      <c r="B62" s="72">
        <f>SUM(B63)</f>
        <v>0</v>
      </c>
      <c r="C62" s="72">
        <f t="shared" ref="C62:G62" si="20">SUM(C63)</f>
        <v>0</v>
      </c>
      <c r="D62" s="72">
        <f t="shared" si="20"/>
        <v>0</v>
      </c>
      <c r="E62" s="72">
        <f t="shared" si="20"/>
        <v>0</v>
      </c>
      <c r="F62" s="72">
        <f t="shared" si="20"/>
        <v>0</v>
      </c>
      <c r="G62" s="72">
        <f t="shared" si="20"/>
        <v>0</v>
      </c>
    </row>
    <row r="63" spans="1:7">
      <c r="A63" s="70" t="s">
        <v>291</v>
      </c>
      <c r="B63" s="9"/>
      <c r="C63" s="9"/>
      <c r="D63" s="9">
        <f t="shared" ref="D63" si="21">B63+C63</f>
        <v>0</v>
      </c>
      <c r="E63" s="9"/>
      <c r="F63" s="9"/>
      <c r="G63" s="9">
        <f>F63-B63</f>
        <v>0</v>
      </c>
    </row>
    <row r="64" spans="1:7" ht="5.0999999999999996" customHeight="1">
      <c r="A64" s="74"/>
      <c r="B64" s="9"/>
      <c r="C64" s="9"/>
      <c r="D64" s="9"/>
      <c r="E64" s="9"/>
      <c r="F64" s="9"/>
      <c r="G64" s="9"/>
    </row>
    <row r="65" spans="1:7">
      <c r="A65" s="69" t="s">
        <v>292</v>
      </c>
      <c r="B65" s="72">
        <f t="shared" ref="B65:G65" si="22">B37+B60+B62</f>
        <v>134609367.53</v>
      </c>
      <c r="C65" s="72">
        <f t="shared" si="22"/>
        <v>115696625.90000001</v>
      </c>
      <c r="D65" s="72">
        <f t="shared" si="22"/>
        <v>250305993.43000001</v>
      </c>
      <c r="E65" s="72">
        <f t="shared" si="22"/>
        <v>246473676.46000001</v>
      </c>
      <c r="F65" s="72">
        <f t="shared" si="22"/>
        <v>246473676.46000001</v>
      </c>
      <c r="G65" s="72">
        <f t="shared" si="22"/>
        <v>111864308.93000001</v>
      </c>
    </row>
    <row r="66" spans="1:7" ht="5.0999999999999996" customHeight="1">
      <c r="A66" s="74"/>
      <c r="B66" s="9"/>
      <c r="C66" s="9"/>
      <c r="D66" s="9"/>
      <c r="E66" s="9"/>
      <c r="F66" s="9"/>
      <c r="G66" s="9"/>
    </row>
    <row r="67" spans="1:7">
      <c r="A67" s="69" t="s">
        <v>293</v>
      </c>
      <c r="B67" s="9"/>
      <c r="C67" s="9"/>
      <c r="D67" s="9"/>
      <c r="E67" s="9"/>
      <c r="F67" s="9"/>
      <c r="G67" s="9"/>
    </row>
    <row r="68" spans="1:7">
      <c r="A68" s="70" t="s">
        <v>294</v>
      </c>
      <c r="B68" s="9"/>
      <c r="C68" s="9"/>
      <c r="D68" s="9">
        <f t="shared" ref="D68:D69" si="23">B68+C68</f>
        <v>0</v>
      </c>
      <c r="E68" s="9"/>
      <c r="F68" s="9"/>
      <c r="G68" s="9">
        <f t="shared" ref="G68:G69" si="24">F68-B68</f>
        <v>0</v>
      </c>
    </row>
    <row r="69" spans="1:7">
      <c r="A69" s="70" t="s">
        <v>295</v>
      </c>
      <c r="B69" s="9"/>
      <c r="C69" s="9"/>
      <c r="D69" s="9">
        <f t="shared" si="23"/>
        <v>0</v>
      </c>
      <c r="E69" s="9"/>
      <c r="F69" s="9"/>
      <c r="G69" s="9">
        <f t="shared" si="24"/>
        <v>0</v>
      </c>
    </row>
    <row r="70" spans="1:7">
      <c r="A70" s="76" t="s">
        <v>296</v>
      </c>
      <c r="B70" s="7">
        <f>B68+B69</f>
        <v>0</v>
      </c>
      <c r="C70" s="7">
        <f t="shared" ref="C70:G70" si="25">C68+C69</f>
        <v>0</v>
      </c>
      <c r="D70" s="7">
        <f t="shared" si="25"/>
        <v>0</v>
      </c>
      <c r="E70" s="7">
        <f t="shared" si="25"/>
        <v>0</v>
      </c>
      <c r="F70" s="7">
        <f t="shared" si="25"/>
        <v>0</v>
      </c>
      <c r="G70" s="7">
        <f t="shared" si="25"/>
        <v>0</v>
      </c>
    </row>
    <row r="71" spans="1:7" ht="5.0999999999999996" customHeight="1">
      <c r="A71" s="77"/>
      <c r="B71" s="16"/>
      <c r="C71" s="16"/>
      <c r="D71" s="16"/>
      <c r="E71" s="16"/>
      <c r="F71" s="16"/>
      <c r="G71" s="16"/>
    </row>
    <row r="72" spans="1:7">
      <c r="E72" s="78"/>
      <c r="F72" s="78"/>
    </row>
    <row r="73" spans="1:7">
      <c r="A73" s="60"/>
      <c r="B73" s="79"/>
      <c r="C73" s="79"/>
      <c r="D73" s="79"/>
      <c r="E73" s="79"/>
      <c r="F73" s="79"/>
      <c r="G73" s="79"/>
    </row>
  </sheetData>
  <mergeCells count="2">
    <mergeCell ref="A1:G1"/>
    <mergeCell ref="B2:F2"/>
  </mergeCells>
  <pageMargins left="0.7" right="0.7" top="0.75" bottom="0.75" header="0.3" footer="0.3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showGridLines="0" topLeftCell="A132" workbookViewId="0">
      <selection activeCell="A88" sqref="A88:I155"/>
    </sheetView>
  </sheetViews>
  <sheetFormatPr baseColWidth="10" defaultRowHeight="12.75"/>
  <cols>
    <col min="1" max="1" width="4.83203125" style="80" customWidth="1"/>
    <col min="2" max="2" width="90.83203125" style="80" customWidth="1"/>
    <col min="3" max="8" width="16.83203125" style="80" customWidth="1"/>
    <col min="9" max="9" width="1" style="80" customWidth="1"/>
    <col min="10" max="16384" width="12" style="80"/>
  </cols>
  <sheetData>
    <row r="1" spans="1:8" ht="45.95" customHeight="1">
      <c r="A1" s="208" t="s">
        <v>297</v>
      </c>
      <c r="B1" s="209"/>
      <c r="C1" s="209"/>
      <c r="D1" s="209"/>
      <c r="E1" s="209"/>
      <c r="F1" s="209"/>
      <c r="G1" s="209"/>
      <c r="H1" s="210"/>
    </row>
    <row r="2" spans="1:8">
      <c r="A2" s="208"/>
      <c r="B2" s="211"/>
      <c r="C2" s="212" t="s">
        <v>298</v>
      </c>
      <c r="D2" s="212"/>
      <c r="E2" s="212"/>
      <c r="F2" s="212"/>
      <c r="G2" s="212"/>
      <c r="H2" s="81"/>
    </row>
    <row r="3" spans="1:8" ht="22.5">
      <c r="A3" s="213" t="s">
        <v>0</v>
      </c>
      <c r="B3" s="214"/>
      <c r="C3" s="82" t="s">
        <v>299</v>
      </c>
      <c r="D3" s="83" t="s">
        <v>300</v>
      </c>
      <c r="E3" s="82" t="s">
        <v>301</v>
      </c>
      <c r="F3" s="82" t="s">
        <v>188</v>
      </c>
      <c r="G3" s="82" t="s">
        <v>302</v>
      </c>
      <c r="H3" s="84" t="s">
        <v>303</v>
      </c>
    </row>
    <row r="4" spans="1:8">
      <c r="A4" s="215" t="s">
        <v>304</v>
      </c>
      <c r="B4" s="216"/>
      <c r="C4" s="85">
        <f>C5+C13+C23+C33+C43+C53+C57+C66+C70</f>
        <v>134609367.53</v>
      </c>
      <c r="D4" s="85">
        <f t="shared" ref="D4:H4" si="0">D5+D13+D23+D33+D43+D53+D57+D66+D70</f>
        <v>28841129.800000004</v>
      </c>
      <c r="E4" s="85">
        <f t="shared" si="0"/>
        <v>163450497.33000001</v>
      </c>
      <c r="F4" s="85">
        <f t="shared" si="0"/>
        <v>124556155.46000001</v>
      </c>
      <c r="G4" s="85">
        <f t="shared" si="0"/>
        <v>124556155.46000001</v>
      </c>
      <c r="H4" s="85">
        <f t="shared" si="0"/>
        <v>38894341.869999997</v>
      </c>
    </row>
    <row r="5" spans="1:8">
      <c r="A5" s="204" t="s">
        <v>305</v>
      </c>
      <c r="B5" s="205"/>
      <c r="C5" s="86">
        <f>SUM(C6:C12)</f>
        <v>89987324.170000002</v>
      </c>
      <c r="D5" s="86">
        <f t="shared" ref="D5:H5" si="1">SUM(D6:D12)</f>
        <v>11051762.09</v>
      </c>
      <c r="E5" s="86">
        <f t="shared" si="1"/>
        <v>101039086.26000001</v>
      </c>
      <c r="F5" s="86">
        <f t="shared" si="1"/>
        <v>94297056.290000007</v>
      </c>
      <c r="G5" s="86">
        <f t="shared" si="1"/>
        <v>94297056.290000007</v>
      </c>
      <c r="H5" s="86">
        <f t="shared" si="1"/>
        <v>6742029.9699999988</v>
      </c>
    </row>
    <row r="6" spans="1:8">
      <c r="A6" s="87" t="s">
        <v>306</v>
      </c>
      <c r="B6" s="88" t="s">
        <v>307</v>
      </c>
      <c r="C6" s="89">
        <v>49766565.890000001</v>
      </c>
      <c r="D6" s="89">
        <v>4911049.5999999996</v>
      </c>
      <c r="E6" s="89">
        <f>C6+D6</f>
        <v>54677615.490000002</v>
      </c>
      <c r="F6" s="89">
        <v>53631235.090000004</v>
      </c>
      <c r="G6" s="89">
        <v>53631235.090000004</v>
      </c>
      <c r="H6" s="89">
        <f>E6-F6</f>
        <v>1046380.3999999985</v>
      </c>
    </row>
    <row r="7" spans="1:8">
      <c r="A7" s="87" t="s">
        <v>308</v>
      </c>
      <c r="B7" s="88" t="s">
        <v>309</v>
      </c>
      <c r="C7" s="89"/>
      <c r="D7" s="89"/>
      <c r="E7" s="89">
        <f t="shared" ref="E7:E12" si="2">C7+D7</f>
        <v>0</v>
      </c>
      <c r="F7" s="89"/>
      <c r="G7" s="89"/>
      <c r="H7" s="89">
        <f t="shared" ref="H7:H70" si="3">E7-F7</f>
        <v>0</v>
      </c>
    </row>
    <row r="8" spans="1:8">
      <c r="A8" s="87" t="s">
        <v>310</v>
      </c>
      <c r="B8" s="88" t="s">
        <v>311</v>
      </c>
      <c r="C8" s="89">
        <v>19010605.289999999</v>
      </c>
      <c r="D8" s="89">
        <v>995661.7</v>
      </c>
      <c r="E8" s="89">
        <f t="shared" si="2"/>
        <v>20006266.989999998</v>
      </c>
      <c r="F8" s="89">
        <v>19024786.469999999</v>
      </c>
      <c r="G8" s="89">
        <v>19024786.469999999</v>
      </c>
      <c r="H8" s="89">
        <f t="shared" si="3"/>
        <v>981480.51999999955</v>
      </c>
    </row>
    <row r="9" spans="1:8">
      <c r="A9" s="87" t="s">
        <v>312</v>
      </c>
      <c r="B9" s="88" t="s">
        <v>313</v>
      </c>
      <c r="C9" s="89">
        <v>14023813.640000001</v>
      </c>
      <c r="D9" s="89">
        <v>1842421.18</v>
      </c>
      <c r="E9" s="89">
        <f t="shared" si="2"/>
        <v>15866234.82</v>
      </c>
      <c r="F9" s="89">
        <v>15856883.34</v>
      </c>
      <c r="G9" s="89">
        <v>15856883.34</v>
      </c>
      <c r="H9" s="89">
        <f t="shared" si="3"/>
        <v>9351.480000000447</v>
      </c>
    </row>
    <row r="10" spans="1:8">
      <c r="A10" s="87" t="s">
        <v>314</v>
      </c>
      <c r="B10" s="88" t="s">
        <v>315</v>
      </c>
      <c r="C10" s="89">
        <v>2417509.35</v>
      </c>
      <c r="D10" s="89">
        <v>2543684.61</v>
      </c>
      <c r="E10" s="89">
        <f t="shared" si="2"/>
        <v>4961193.96</v>
      </c>
      <c r="F10" s="89">
        <v>3622334.06</v>
      </c>
      <c r="G10" s="89">
        <v>3622334.06</v>
      </c>
      <c r="H10" s="89">
        <f t="shared" si="3"/>
        <v>1338859.8999999999</v>
      </c>
    </row>
    <row r="11" spans="1:8">
      <c r="A11" s="87" t="s">
        <v>316</v>
      </c>
      <c r="B11" s="88" t="s">
        <v>317</v>
      </c>
      <c r="C11" s="89"/>
      <c r="D11" s="89"/>
      <c r="E11" s="89">
        <f t="shared" si="2"/>
        <v>0</v>
      </c>
      <c r="F11" s="89"/>
      <c r="G11" s="89"/>
      <c r="H11" s="89">
        <f t="shared" si="3"/>
        <v>0</v>
      </c>
    </row>
    <row r="12" spans="1:8">
      <c r="A12" s="87" t="s">
        <v>318</v>
      </c>
      <c r="B12" s="88" t="s">
        <v>319</v>
      </c>
      <c r="C12" s="89">
        <v>4768830</v>
      </c>
      <c r="D12" s="89">
        <v>758945</v>
      </c>
      <c r="E12" s="89">
        <f t="shared" si="2"/>
        <v>5527775</v>
      </c>
      <c r="F12" s="89">
        <v>2161817.33</v>
      </c>
      <c r="G12" s="89">
        <v>2161817.33</v>
      </c>
      <c r="H12" s="89">
        <f t="shared" si="3"/>
        <v>3365957.67</v>
      </c>
    </row>
    <row r="13" spans="1:8">
      <c r="A13" s="204" t="s">
        <v>320</v>
      </c>
      <c r="B13" s="205"/>
      <c r="C13" s="86">
        <f>SUM(C14:C22)</f>
        <v>6693048.2599999998</v>
      </c>
      <c r="D13" s="86">
        <f t="shared" ref="D13:G13" si="4">SUM(D14:D22)</f>
        <v>156098.65000000002</v>
      </c>
      <c r="E13" s="86">
        <f t="shared" si="4"/>
        <v>6849146.9099999992</v>
      </c>
      <c r="F13" s="86">
        <f t="shared" si="4"/>
        <v>3027732.3199999994</v>
      </c>
      <c r="G13" s="86">
        <f t="shared" si="4"/>
        <v>3027732.3199999994</v>
      </c>
      <c r="H13" s="86">
        <f t="shared" si="3"/>
        <v>3821414.59</v>
      </c>
    </row>
    <row r="14" spans="1:8">
      <c r="A14" s="87" t="s">
        <v>321</v>
      </c>
      <c r="B14" s="88" t="s">
        <v>322</v>
      </c>
      <c r="C14" s="89">
        <v>2194876.56</v>
      </c>
      <c r="D14" s="89">
        <v>-148477.18</v>
      </c>
      <c r="E14" s="89">
        <f t="shared" ref="E14:E22" si="5">C14+D14</f>
        <v>2046399.3800000001</v>
      </c>
      <c r="F14" s="89">
        <v>949986.34</v>
      </c>
      <c r="G14" s="89">
        <v>949986.34</v>
      </c>
      <c r="H14" s="89">
        <f t="shared" si="3"/>
        <v>1096413.04</v>
      </c>
    </row>
    <row r="15" spans="1:8">
      <c r="A15" s="87" t="s">
        <v>323</v>
      </c>
      <c r="B15" s="88" t="s">
        <v>324</v>
      </c>
      <c r="C15" s="89">
        <v>155529</v>
      </c>
      <c r="D15" s="89">
        <v>-9951</v>
      </c>
      <c r="E15" s="89">
        <f t="shared" si="5"/>
        <v>145578</v>
      </c>
      <c r="F15" s="89">
        <v>96427.32</v>
      </c>
      <c r="G15" s="89">
        <v>96427.32</v>
      </c>
      <c r="H15" s="89">
        <f t="shared" si="3"/>
        <v>49150.679999999993</v>
      </c>
    </row>
    <row r="16" spans="1:8">
      <c r="A16" s="87" t="s">
        <v>325</v>
      </c>
      <c r="B16" s="88" t="s">
        <v>326</v>
      </c>
      <c r="C16" s="89"/>
      <c r="D16" s="89"/>
      <c r="E16" s="89">
        <f t="shared" si="5"/>
        <v>0</v>
      </c>
      <c r="F16" s="89"/>
      <c r="G16" s="89"/>
      <c r="H16" s="89">
        <f t="shared" si="3"/>
        <v>0</v>
      </c>
    </row>
    <row r="17" spans="1:8">
      <c r="A17" s="87" t="s">
        <v>327</v>
      </c>
      <c r="B17" s="88" t="s">
        <v>328</v>
      </c>
      <c r="C17" s="89">
        <v>1220329.32</v>
      </c>
      <c r="D17" s="89">
        <v>102668.06</v>
      </c>
      <c r="E17" s="89">
        <f t="shared" si="5"/>
        <v>1322997.3800000001</v>
      </c>
      <c r="F17" s="89">
        <v>702146.83</v>
      </c>
      <c r="G17" s="89">
        <v>702146.83</v>
      </c>
      <c r="H17" s="89">
        <f t="shared" si="3"/>
        <v>620850.55000000016</v>
      </c>
    </row>
    <row r="18" spans="1:8">
      <c r="A18" s="87" t="s">
        <v>329</v>
      </c>
      <c r="B18" s="88" t="s">
        <v>330</v>
      </c>
      <c r="C18" s="89">
        <v>1195600</v>
      </c>
      <c r="D18" s="89">
        <v>218120</v>
      </c>
      <c r="E18" s="89">
        <f t="shared" si="5"/>
        <v>1413720</v>
      </c>
      <c r="F18" s="89">
        <v>446383.3</v>
      </c>
      <c r="G18" s="89">
        <v>446383.3</v>
      </c>
      <c r="H18" s="89">
        <f t="shared" si="3"/>
        <v>967336.7</v>
      </c>
    </row>
    <row r="19" spans="1:8">
      <c r="A19" s="87" t="s">
        <v>331</v>
      </c>
      <c r="B19" s="88" t="s">
        <v>332</v>
      </c>
      <c r="C19" s="89">
        <v>854459.17</v>
      </c>
      <c r="D19" s="89">
        <v>-11524.4</v>
      </c>
      <c r="E19" s="89">
        <f t="shared" si="5"/>
        <v>842934.77</v>
      </c>
      <c r="F19" s="89">
        <v>516362.88</v>
      </c>
      <c r="G19" s="89">
        <v>516362.88</v>
      </c>
      <c r="H19" s="89">
        <f t="shared" si="3"/>
        <v>326571.89</v>
      </c>
    </row>
    <row r="20" spans="1:8">
      <c r="A20" s="87" t="s">
        <v>333</v>
      </c>
      <c r="B20" s="88" t="s">
        <v>334</v>
      </c>
      <c r="C20" s="89">
        <v>143710</v>
      </c>
      <c r="D20" s="89">
        <v>0</v>
      </c>
      <c r="E20" s="89">
        <f t="shared" si="5"/>
        <v>143710</v>
      </c>
      <c r="F20" s="89">
        <v>47742.8</v>
      </c>
      <c r="G20" s="89">
        <v>47742.8</v>
      </c>
      <c r="H20" s="89">
        <f t="shared" si="3"/>
        <v>95967.2</v>
      </c>
    </row>
    <row r="21" spans="1:8">
      <c r="A21" s="87" t="s">
        <v>335</v>
      </c>
      <c r="B21" s="88" t="s">
        <v>336</v>
      </c>
      <c r="C21" s="89"/>
      <c r="D21" s="89"/>
      <c r="E21" s="89">
        <f t="shared" si="5"/>
        <v>0</v>
      </c>
      <c r="F21" s="89"/>
      <c r="G21" s="89"/>
      <c r="H21" s="89">
        <f t="shared" si="3"/>
        <v>0</v>
      </c>
    </row>
    <row r="22" spans="1:8">
      <c r="A22" s="87" t="s">
        <v>337</v>
      </c>
      <c r="B22" s="88" t="s">
        <v>338</v>
      </c>
      <c r="C22" s="89">
        <v>928544.21</v>
      </c>
      <c r="D22" s="89">
        <v>5263.17</v>
      </c>
      <c r="E22" s="89">
        <f t="shared" si="5"/>
        <v>933807.38</v>
      </c>
      <c r="F22" s="89">
        <v>268682.84999999998</v>
      </c>
      <c r="G22" s="89">
        <v>268682.84999999998</v>
      </c>
      <c r="H22" s="89">
        <f t="shared" si="3"/>
        <v>665124.53</v>
      </c>
    </row>
    <row r="23" spans="1:8">
      <c r="A23" s="204" t="s">
        <v>339</v>
      </c>
      <c r="B23" s="205"/>
      <c r="C23" s="86">
        <f>SUM(C24:C32)</f>
        <v>32169415.82</v>
      </c>
      <c r="D23" s="86">
        <f t="shared" ref="D23:G23" si="6">SUM(D24:D32)</f>
        <v>-201695.62000000005</v>
      </c>
      <c r="E23" s="86">
        <f t="shared" si="6"/>
        <v>31967720.199999996</v>
      </c>
      <c r="F23" s="86">
        <f t="shared" si="6"/>
        <v>21718628.870000001</v>
      </c>
      <c r="G23" s="86">
        <f t="shared" si="6"/>
        <v>21718628.870000001</v>
      </c>
      <c r="H23" s="86">
        <f t="shared" si="3"/>
        <v>10249091.329999994</v>
      </c>
    </row>
    <row r="24" spans="1:8">
      <c r="A24" s="87" t="s">
        <v>340</v>
      </c>
      <c r="B24" s="88" t="s">
        <v>341</v>
      </c>
      <c r="C24" s="89">
        <v>3148051.29</v>
      </c>
      <c r="D24" s="89">
        <v>-157088.06</v>
      </c>
      <c r="E24" s="89">
        <f t="shared" ref="E24:E32" si="7">C24+D24</f>
        <v>2990963.23</v>
      </c>
      <c r="F24" s="89">
        <v>2591144.7400000002</v>
      </c>
      <c r="G24" s="89">
        <v>2591144.7400000002</v>
      </c>
      <c r="H24" s="89">
        <f t="shared" si="3"/>
        <v>399818.48999999976</v>
      </c>
    </row>
    <row r="25" spans="1:8">
      <c r="A25" s="87" t="s">
        <v>342</v>
      </c>
      <c r="B25" s="88" t="s">
        <v>343</v>
      </c>
      <c r="C25" s="89">
        <v>2616635.84</v>
      </c>
      <c r="D25" s="89">
        <v>36879.629999999997</v>
      </c>
      <c r="E25" s="89">
        <f t="shared" si="7"/>
        <v>2653515.4699999997</v>
      </c>
      <c r="F25" s="89">
        <v>1982269.3</v>
      </c>
      <c r="G25" s="89">
        <v>1982269.3</v>
      </c>
      <c r="H25" s="89">
        <f t="shared" si="3"/>
        <v>671246.16999999969</v>
      </c>
    </row>
    <row r="26" spans="1:8">
      <c r="A26" s="87" t="s">
        <v>344</v>
      </c>
      <c r="B26" s="88" t="s">
        <v>345</v>
      </c>
      <c r="C26" s="89">
        <v>7059914.4000000004</v>
      </c>
      <c r="D26" s="89">
        <v>-428274.36</v>
      </c>
      <c r="E26" s="89">
        <f t="shared" si="7"/>
        <v>6631640.04</v>
      </c>
      <c r="F26" s="89">
        <v>4927576.75</v>
      </c>
      <c r="G26" s="89">
        <v>4927576.75</v>
      </c>
      <c r="H26" s="89">
        <f t="shared" si="3"/>
        <v>1704063.29</v>
      </c>
    </row>
    <row r="27" spans="1:8">
      <c r="A27" s="87" t="s">
        <v>346</v>
      </c>
      <c r="B27" s="88" t="s">
        <v>347</v>
      </c>
      <c r="C27" s="89">
        <v>1630611.6</v>
      </c>
      <c r="D27" s="89">
        <v>-7095.35</v>
      </c>
      <c r="E27" s="89">
        <f t="shared" si="7"/>
        <v>1623516.25</v>
      </c>
      <c r="F27" s="89">
        <v>1100735.83</v>
      </c>
      <c r="G27" s="89">
        <v>1100735.83</v>
      </c>
      <c r="H27" s="89">
        <f t="shared" si="3"/>
        <v>522780.41999999993</v>
      </c>
    </row>
    <row r="28" spans="1:8">
      <c r="A28" s="87" t="s">
        <v>348</v>
      </c>
      <c r="B28" s="88" t="s">
        <v>349</v>
      </c>
      <c r="C28" s="89">
        <v>11233921.359999999</v>
      </c>
      <c r="D28" s="89">
        <v>-12084.38</v>
      </c>
      <c r="E28" s="89">
        <f t="shared" si="7"/>
        <v>11221836.979999999</v>
      </c>
      <c r="F28" s="89">
        <v>6079252.71</v>
      </c>
      <c r="G28" s="89">
        <v>6079252.71</v>
      </c>
      <c r="H28" s="89">
        <f t="shared" si="3"/>
        <v>5142584.2699999986</v>
      </c>
    </row>
    <row r="29" spans="1:8">
      <c r="A29" s="87" t="s">
        <v>350</v>
      </c>
      <c r="B29" s="88" t="s">
        <v>351</v>
      </c>
      <c r="C29" s="89">
        <v>677450</v>
      </c>
      <c r="D29" s="89">
        <v>-70303.3</v>
      </c>
      <c r="E29" s="89">
        <f t="shared" si="7"/>
        <v>607146.69999999995</v>
      </c>
      <c r="F29" s="89">
        <v>498304.09</v>
      </c>
      <c r="G29" s="89">
        <v>498304.09</v>
      </c>
      <c r="H29" s="89">
        <f t="shared" si="3"/>
        <v>108842.60999999993</v>
      </c>
    </row>
    <row r="30" spans="1:8">
      <c r="A30" s="87" t="s">
        <v>352</v>
      </c>
      <c r="B30" s="88" t="s">
        <v>353</v>
      </c>
      <c r="C30" s="89">
        <v>983904.88</v>
      </c>
      <c r="D30" s="89">
        <v>-166869.59</v>
      </c>
      <c r="E30" s="89">
        <f t="shared" si="7"/>
        <v>817035.29</v>
      </c>
      <c r="F30" s="89">
        <v>142332.6</v>
      </c>
      <c r="G30" s="89">
        <v>142332.6</v>
      </c>
      <c r="H30" s="89">
        <f t="shared" si="3"/>
        <v>674702.69000000006</v>
      </c>
    </row>
    <row r="31" spans="1:8">
      <c r="A31" s="87" t="s">
        <v>354</v>
      </c>
      <c r="B31" s="88" t="s">
        <v>355</v>
      </c>
      <c r="C31" s="89">
        <v>1264549.54</v>
      </c>
      <c r="D31" s="89">
        <v>88202</v>
      </c>
      <c r="E31" s="89">
        <f t="shared" si="7"/>
        <v>1352751.54</v>
      </c>
      <c r="F31" s="89">
        <v>602432.05000000005</v>
      </c>
      <c r="G31" s="89">
        <v>602432.05000000005</v>
      </c>
      <c r="H31" s="89">
        <f t="shared" si="3"/>
        <v>750319.49</v>
      </c>
    </row>
    <row r="32" spans="1:8">
      <c r="A32" s="87" t="s">
        <v>356</v>
      </c>
      <c r="B32" s="88" t="s">
        <v>357</v>
      </c>
      <c r="C32" s="89">
        <v>3554376.91</v>
      </c>
      <c r="D32" s="89">
        <v>514937.79</v>
      </c>
      <c r="E32" s="89">
        <f t="shared" si="7"/>
        <v>4069314.7</v>
      </c>
      <c r="F32" s="89">
        <v>3794580.8</v>
      </c>
      <c r="G32" s="89">
        <v>3794580.8</v>
      </c>
      <c r="H32" s="89">
        <f t="shared" si="3"/>
        <v>274733.90000000037</v>
      </c>
    </row>
    <row r="33" spans="1:8">
      <c r="A33" s="204" t="s">
        <v>358</v>
      </c>
      <c r="B33" s="205"/>
      <c r="C33" s="86">
        <f>SUM(C34:C42)</f>
        <v>2989141</v>
      </c>
      <c r="D33" s="86">
        <f t="shared" ref="D33:G33" si="8">SUM(D34:D42)</f>
        <v>-31402.87</v>
      </c>
      <c r="E33" s="86">
        <f t="shared" si="8"/>
        <v>2957738.13</v>
      </c>
      <c r="F33" s="86">
        <f t="shared" si="8"/>
        <v>2319259.2599999998</v>
      </c>
      <c r="G33" s="86">
        <f t="shared" si="8"/>
        <v>2319259.2599999998</v>
      </c>
      <c r="H33" s="86">
        <f t="shared" si="3"/>
        <v>638478.87000000011</v>
      </c>
    </row>
    <row r="34" spans="1:8">
      <c r="A34" s="87" t="s">
        <v>359</v>
      </c>
      <c r="B34" s="88" t="s">
        <v>360</v>
      </c>
      <c r="C34" s="89"/>
      <c r="D34" s="89"/>
      <c r="E34" s="89">
        <f t="shared" ref="E34:E42" si="9">C34+D34</f>
        <v>0</v>
      </c>
      <c r="F34" s="89"/>
      <c r="G34" s="89"/>
      <c r="H34" s="89">
        <f t="shared" si="3"/>
        <v>0</v>
      </c>
    </row>
    <row r="35" spans="1:8">
      <c r="A35" s="87" t="s">
        <v>361</v>
      </c>
      <c r="B35" s="88" t="s">
        <v>362</v>
      </c>
      <c r="C35" s="89"/>
      <c r="D35" s="89"/>
      <c r="E35" s="89">
        <f t="shared" si="9"/>
        <v>0</v>
      </c>
      <c r="F35" s="89"/>
      <c r="G35" s="89"/>
      <c r="H35" s="89">
        <f t="shared" si="3"/>
        <v>0</v>
      </c>
    </row>
    <row r="36" spans="1:8">
      <c r="A36" s="87" t="s">
        <v>363</v>
      </c>
      <c r="B36" s="88" t="s">
        <v>364</v>
      </c>
      <c r="C36" s="89"/>
      <c r="D36" s="89"/>
      <c r="E36" s="89">
        <f t="shared" si="9"/>
        <v>0</v>
      </c>
      <c r="F36" s="89"/>
      <c r="G36" s="89"/>
      <c r="H36" s="89">
        <f t="shared" si="3"/>
        <v>0</v>
      </c>
    </row>
    <row r="37" spans="1:8">
      <c r="A37" s="87" t="s">
        <v>365</v>
      </c>
      <c r="B37" s="88" t="s">
        <v>366</v>
      </c>
      <c r="C37" s="89">
        <v>2989141</v>
      </c>
      <c r="D37" s="89">
        <v>-31402.87</v>
      </c>
      <c r="E37" s="89">
        <f t="shared" si="9"/>
        <v>2957738.13</v>
      </c>
      <c r="F37" s="89">
        <v>2319259.2599999998</v>
      </c>
      <c r="G37" s="89">
        <v>2319259.2599999998</v>
      </c>
      <c r="H37" s="89">
        <f t="shared" si="3"/>
        <v>638478.87000000011</v>
      </c>
    </row>
    <row r="38" spans="1:8">
      <c r="A38" s="87" t="s">
        <v>367</v>
      </c>
      <c r="B38" s="88" t="s">
        <v>368</v>
      </c>
      <c r="C38" s="89"/>
      <c r="D38" s="89"/>
      <c r="E38" s="89">
        <f t="shared" si="9"/>
        <v>0</v>
      </c>
      <c r="F38" s="89"/>
      <c r="G38" s="89"/>
      <c r="H38" s="89">
        <f t="shared" si="3"/>
        <v>0</v>
      </c>
    </row>
    <row r="39" spans="1:8">
      <c r="A39" s="87" t="s">
        <v>369</v>
      </c>
      <c r="B39" s="88" t="s">
        <v>370</v>
      </c>
      <c r="C39" s="89"/>
      <c r="D39" s="89"/>
      <c r="E39" s="89">
        <f t="shared" si="9"/>
        <v>0</v>
      </c>
      <c r="F39" s="89"/>
      <c r="G39" s="89"/>
      <c r="H39" s="89">
        <f t="shared" si="3"/>
        <v>0</v>
      </c>
    </row>
    <row r="40" spans="1:8">
      <c r="A40" s="90"/>
      <c r="B40" s="88" t="s">
        <v>371</v>
      </c>
      <c r="C40" s="89"/>
      <c r="D40" s="89"/>
      <c r="E40" s="89">
        <f t="shared" si="9"/>
        <v>0</v>
      </c>
      <c r="F40" s="89"/>
      <c r="G40" s="89"/>
      <c r="H40" s="89">
        <f t="shared" si="3"/>
        <v>0</v>
      </c>
    </row>
    <row r="41" spans="1:8">
      <c r="A41" s="90"/>
      <c r="B41" s="88" t="s">
        <v>372</v>
      </c>
      <c r="C41" s="89"/>
      <c r="D41" s="89"/>
      <c r="E41" s="89">
        <f t="shared" si="9"/>
        <v>0</v>
      </c>
      <c r="F41" s="89"/>
      <c r="G41" s="89"/>
      <c r="H41" s="89">
        <f t="shared" si="3"/>
        <v>0</v>
      </c>
    </row>
    <row r="42" spans="1:8">
      <c r="A42" s="87" t="s">
        <v>373</v>
      </c>
      <c r="B42" s="88" t="s">
        <v>374</v>
      </c>
      <c r="C42" s="89"/>
      <c r="D42" s="89"/>
      <c r="E42" s="89">
        <f t="shared" si="9"/>
        <v>0</v>
      </c>
      <c r="F42" s="89"/>
      <c r="G42" s="89"/>
      <c r="H42" s="89">
        <f t="shared" si="3"/>
        <v>0</v>
      </c>
    </row>
    <row r="43" spans="1:8">
      <c r="A43" s="204" t="s">
        <v>375</v>
      </c>
      <c r="B43" s="205"/>
      <c r="C43" s="86">
        <f>SUM(C44:C52)</f>
        <v>2770438.2800000003</v>
      </c>
      <c r="D43" s="86">
        <f t="shared" ref="D43:G43" si="10">SUM(D44:D52)</f>
        <v>3327091.9000000004</v>
      </c>
      <c r="E43" s="86">
        <f t="shared" si="10"/>
        <v>6097530.1799999997</v>
      </c>
      <c r="F43" s="86">
        <f t="shared" si="10"/>
        <v>3193478.72</v>
      </c>
      <c r="G43" s="86">
        <f t="shared" si="10"/>
        <v>3193478.72</v>
      </c>
      <c r="H43" s="86">
        <f t="shared" si="3"/>
        <v>2904051.4599999995</v>
      </c>
    </row>
    <row r="44" spans="1:8">
      <c r="A44" s="87" t="s">
        <v>376</v>
      </c>
      <c r="B44" s="88" t="s">
        <v>377</v>
      </c>
      <c r="C44" s="89">
        <v>1094389.28</v>
      </c>
      <c r="D44" s="89">
        <v>849854.34</v>
      </c>
      <c r="E44" s="89">
        <f t="shared" ref="E44:E52" si="11">C44+D44</f>
        <v>1944243.62</v>
      </c>
      <c r="F44" s="89">
        <v>543053.86</v>
      </c>
      <c r="G44" s="89">
        <v>543053.86</v>
      </c>
      <c r="H44" s="89">
        <f t="shared" si="3"/>
        <v>1401189.7600000002</v>
      </c>
    </row>
    <row r="45" spans="1:8">
      <c r="A45" s="87" t="s">
        <v>378</v>
      </c>
      <c r="B45" s="88" t="s">
        <v>379</v>
      </c>
      <c r="C45" s="89">
        <v>88000</v>
      </c>
      <c r="D45" s="89">
        <v>4071.25</v>
      </c>
      <c r="E45" s="89">
        <f t="shared" si="11"/>
        <v>92071.25</v>
      </c>
      <c r="F45" s="89">
        <v>8642.4</v>
      </c>
      <c r="G45" s="89">
        <v>8642.4</v>
      </c>
      <c r="H45" s="89">
        <f t="shared" si="3"/>
        <v>83428.850000000006</v>
      </c>
    </row>
    <row r="46" spans="1:8">
      <c r="A46" s="87" t="s">
        <v>380</v>
      </c>
      <c r="B46" s="88" t="s">
        <v>381</v>
      </c>
      <c r="C46" s="89">
        <v>305321</v>
      </c>
      <c r="D46" s="89">
        <v>44539.57</v>
      </c>
      <c r="E46" s="89">
        <f t="shared" si="11"/>
        <v>349860.57</v>
      </c>
      <c r="F46" s="89">
        <v>203009.57</v>
      </c>
      <c r="G46" s="89">
        <v>203009.57</v>
      </c>
      <c r="H46" s="89">
        <f t="shared" si="3"/>
        <v>146851</v>
      </c>
    </row>
    <row r="47" spans="1:8">
      <c r="A47" s="87" t="s">
        <v>382</v>
      </c>
      <c r="B47" s="88" t="s">
        <v>383</v>
      </c>
      <c r="C47" s="89">
        <v>0</v>
      </c>
      <c r="D47" s="89">
        <v>2349120</v>
      </c>
      <c r="E47" s="89">
        <f t="shared" si="11"/>
        <v>2349120</v>
      </c>
      <c r="F47" s="89">
        <v>2349120</v>
      </c>
      <c r="G47" s="89">
        <v>2349120</v>
      </c>
      <c r="H47" s="89">
        <f t="shared" si="3"/>
        <v>0</v>
      </c>
    </row>
    <row r="48" spans="1:8">
      <c r="A48" s="87" t="s">
        <v>384</v>
      </c>
      <c r="B48" s="88" t="s">
        <v>385</v>
      </c>
      <c r="C48" s="89">
        <v>50000</v>
      </c>
      <c r="D48" s="89">
        <v>-50000</v>
      </c>
      <c r="E48" s="89">
        <f t="shared" si="11"/>
        <v>0</v>
      </c>
      <c r="F48" s="89">
        <v>0</v>
      </c>
      <c r="G48" s="89">
        <v>0</v>
      </c>
      <c r="H48" s="89">
        <f t="shared" si="3"/>
        <v>0</v>
      </c>
    </row>
    <row r="49" spans="1:8">
      <c r="A49" s="87" t="s">
        <v>386</v>
      </c>
      <c r="B49" s="88" t="s">
        <v>387</v>
      </c>
      <c r="C49" s="89">
        <v>1232728</v>
      </c>
      <c r="D49" s="89">
        <v>129506.74</v>
      </c>
      <c r="E49" s="89">
        <f t="shared" si="11"/>
        <v>1362234.74</v>
      </c>
      <c r="F49" s="89">
        <v>89652.89</v>
      </c>
      <c r="G49" s="89">
        <v>89652.89</v>
      </c>
      <c r="H49" s="89">
        <f t="shared" si="3"/>
        <v>1272581.8500000001</v>
      </c>
    </row>
    <row r="50" spans="1:8">
      <c r="A50" s="87" t="s">
        <v>388</v>
      </c>
      <c r="B50" s="88" t="s">
        <v>389</v>
      </c>
      <c r="C50" s="89"/>
      <c r="D50" s="89"/>
      <c r="E50" s="89">
        <f t="shared" si="11"/>
        <v>0</v>
      </c>
      <c r="F50" s="89"/>
      <c r="G50" s="89"/>
      <c r="H50" s="89">
        <f t="shared" si="3"/>
        <v>0</v>
      </c>
    </row>
    <row r="51" spans="1:8">
      <c r="A51" s="87" t="s">
        <v>390</v>
      </c>
      <c r="B51" s="88" t="s">
        <v>391</v>
      </c>
      <c r="C51" s="89"/>
      <c r="D51" s="89"/>
      <c r="E51" s="89">
        <f t="shared" si="11"/>
        <v>0</v>
      </c>
      <c r="F51" s="89"/>
      <c r="G51" s="89"/>
      <c r="H51" s="89">
        <f t="shared" si="3"/>
        <v>0</v>
      </c>
    </row>
    <row r="52" spans="1:8">
      <c r="A52" s="87" t="s">
        <v>392</v>
      </c>
      <c r="B52" s="88" t="s">
        <v>393</v>
      </c>
      <c r="C52" s="89"/>
      <c r="D52" s="89"/>
      <c r="E52" s="89">
        <f t="shared" si="11"/>
        <v>0</v>
      </c>
      <c r="F52" s="89"/>
      <c r="G52" s="89"/>
      <c r="H52" s="89">
        <f t="shared" si="3"/>
        <v>0</v>
      </c>
    </row>
    <row r="53" spans="1:8">
      <c r="A53" s="204" t="s">
        <v>394</v>
      </c>
      <c r="B53" s="205"/>
      <c r="C53" s="86">
        <f>SUM(C54:C56)</f>
        <v>0</v>
      </c>
      <c r="D53" s="86">
        <f t="shared" ref="D53:G53" si="12">SUM(D54:D56)</f>
        <v>14539275.65</v>
      </c>
      <c r="E53" s="86">
        <f t="shared" si="12"/>
        <v>14539275.65</v>
      </c>
      <c r="F53" s="86">
        <f t="shared" si="12"/>
        <v>0</v>
      </c>
      <c r="G53" s="86">
        <f t="shared" si="12"/>
        <v>0</v>
      </c>
      <c r="H53" s="86">
        <f t="shared" si="3"/>
        <v>14539275.65</v>
      </c>
    </row>
    <row r="54" spans="1:8">
      <c r="A54" s="87" t="s">
        <v>395</v>
      </c>
      <c r="B54" s="88" t="s">
        <v>396</v>
      </c>
      <c r="C54" s="89"/>
      <c r="D54" s="89"/>
      <c r="E54" s="89">
        <f t="shared" ref="E54:E56" si="13">C54+D54</f>
        <v>0</v>
      </c>
      <c r="F54" s="89"/>
      <c r="G54" s="89"/>
      <c r="H54" s="89">
        <f t="shared" si="3"/>
        <v>0</v>
      </c>
    </row>
    <row r="55" spans="1:8">
      <c r="A55" s="87" t="s">
        <v>397</v>
      </c>
      <c r="B55" s="88" t="s">
        <v>398</v>
      </c>
      <c r="C55" s="89">
        <v>0</v>
      </c>
      <c r="D55" s="89">
        <v>14539275.65</v>
      </c>
      <c r="E55" s="89">
        <f t="shared" si="13"/>
        <v>14539275.65</v>
      </c>
      <c r="F55" s="89">
        <v>0</v>
      </c>
      <c r="G55" s="89">
        <v>0</v>
      </c>
      <c r="H55" s="89">
        <f t="shared" si="3"/>
        <v>14539275.65</v>
      </c>
    </row>
    <row r="56" spans="1:8">
      <c r="A56" s="87" t="s">
        <v>399</v>
      </c>
      <c r="B56" s="88" t="s">
        <v>400</v>
      </c>
      <c r="C56" s="89"/>
      <c r="D56" s="89"/>
      <c r="E56" s="89">
        <f t="shared" si="13"/>
        <v>0</v>
      </c>
      <c r="F56" s="89"/>
      <c r="G56" s="89"/>
      <c r="H56" s="89">
        <f t="shared" si="3"/>
        <v>0</v>
      </c>
    </row>
    <row r="57" spans="1:8">
      <c r="A57" s="204" t="s">
        <v>401</v>
      </c>
      <c r="B57" s="205"/>
      <c r="C57" s="86">
        <f>SUM(C58:C65)</f>
        <v>0</v>
      </c>
      <c r="D57" s="86">
        <f t="shared" ref="D57:G57" si="14">SUM(D58:D65)</f>
        <v>0</v>
      </c>
      <c r="E57" s="86">
        <f t="shared" si="14"/>
        <v>0</v>
      </c>
      <c r="F57" s="86">
        <f t="shared" si="14"/>
        <v>0</v>
      </c>
      <c r="G57" s="86">
        <f t="shared" si="14"/>
        <v>0</v>
      </c>
      <c r="H57" s="86">
        <f t="shared" si="3"/>
        <v>0</v>
      </c>
    </row>
    <row r="58" spans="1:8">
      <c r="A58" s="87" t="s">
        <v>402</v>
      </c>
      <c r="B58" s="88" t="s">
        <v>403</v>
      </c>
      <c r="C58" s="89"/>
      <c r="D58" s="89"/>
      <c r="E58" s="89">
        <f t="shared" ref="E58:E65" si="15">C58+D58</f>
        <v>0</v>
      </c>
      <c r="F58" s="89"/>
      <c r="G58" s="89"/>
      <c r="H58" s="89">
        <f t="shared" si="3"/>
        <v>0</v>
      </c>
    </row>
    <row r="59" spans="1:8">
      <c r="A59" s="87" t="s">
        <v>404</v>
      </c>
      <c r="B59" s="88" t="s">
        <v>405</v>
      </c>
      <c r="C59" s="89"/>
      <c r="D59" s="89"/>
      <c r="E59" s="89">
        <f t="shared" si="15"/>
        <v>0</v>
      </c>
      <c r="F59" s="89"/>
      <c r="G59" s="89"/>
      <c r="H59" s="89">
        <f t="shared" si="3"/>
        <v>0</v>
      </c>
    </row>
    <row r="60" spans="1:8">
      <c r="A60" s="87" t="s">
        <v>406</v>
      </c>
      <c r="B60" s="88" t="s">
        <v>407</v>
      </c>
      <c r="C60" s="89"/>
      <c r="D60" s="89"/>
      <c r="E60" s="89">
        <f t="shared" si="15"/>
        <v>0</v>
      </c>
      <c r="F60" s="89"/>
      <c r="G60" s="89"/>
      <c r="H60" s="89">
        <f t="shared" si="3"/>
        <v>0</v>
      </c>
    </row>
    <row r="61" spans="1:8">
      <c r="A61" s="87" t="s">
        <v>408</v>
      </c>
      <c r="B61" s="88" t="s">
        <v>409</v>
      </c>
      <c r="C61" s="89"/>
      <c r="D61" s="89"/>
      <c r="E61" s="89">
        <f t="shared" si="15"/>
        <v>0</v>
      </c>
      <c r="F61" s="89"/>
      <c r="G61" s="89"/>
      <c r="H61" s="89">
        <f t="shared" si="3"/>
        <v>0</v>
      </c>
    </row>
    <row r="62" spans="1:8">
      <c r="A62" s="87" t="s">
        <v>410</v>
      </c>
      <c r="B62" s="88" t="s">
        <v>411</v>
      </c>
      <c r="C62" s="89"/>
      <c r="D62" s="89"/>
      <c r="E62" s="89">
        <f t="shared" si="15"/>
        <v>0</v>
      </c>
      <c r="F62" s="89"/>
      <c r="G62" s="89"/>
      <c r="H62" s="89">
        <f t="shared" si="3"/>
        <v>0</v>
      </c>
    </row>
    <row r="63" spans="1:8">
      <c r="A63" s="87" t="s">
        <v>412</v>
      </c>
      <c r="B63" s="88" t="s">
        <v>413</v>
      </c>
      <c r="C63" s="89"/>
      <c r="D63" s="89"/>
      <c r="E63" s="89">
        <f t="shared" si="15"/>
        <v>0</v>
      </c>
      <c r="F63" s="89"/>
      <c r="G63" s="89"/>
      <c r="H63" s="89">
        <f t="shared" si="3"/>
        <v>0</v>
      </c>
    </row>
    <row r="64" spans="1:8">
      <c r="A64" s="87"/>
      <c r="B64" s="88" t="s">
        <v>414</v>
      </c>
      <c r="C64" s="89"/>
      <c r="D64" s="89"/>
      <c r="E64" s="89">
        <f t="shared" si="15"/>
        <v>0</v>
      </c>
      <c r="F64" s="89"/>
      <c r="G64" s="89"/>
      <c r="H64" s="89">
        <f t="shared" si="3"/>
        <v>0</v>
      </c>
    </row>
    <row r="65" spans="1:8">
      <c r="A65" s="87" t="s">
        <v>415</v>
      </c>
      <c r="B65" s="88" t="s">
        <v>416</v>
      </c>
      <c r="C65" s="89"/>
      <c r="D65" s="89"/>
      <c r="E65" s="89">
        <f t="shared" si="15"/>
        <v>0</v>
      </c>
      <c r="F65" s="89"/>
      <c r="G65" s="89"/>
      <c r="H65" s="89">
        <f t="shared" si="3"/>
        <v>0</v>
      </c>
    </row>
    <row r="66" spans="1:8">
      <c r="A66" s="204" t="s">
        <v>417</v>
      </c>
      <c r="B66" s="205"/>
      <c r="C66" s="86">
        <f>SUM(C67:C69)</f>
        <v>0</v>
      </c>
      <c r="D66" s="86">
        <f t="shared" ref="D66:G66" si="16">SUM(D67:D69)</f>
        <v>0</v>
      </c>
      <c r="E66" s="86">
        <f t="shared" si="16"/>
        <v>0</v>
      </c>
      <c r="F66" s="86">
        <f t="shared" si="16"/>
        <v>0</v>
      </c>
      <c r="G66" s="86">
        <f t="shared" si="16"/>
        <v>0</v>
      </c>
      <c r="H66" s="86">
        <f t="shared" si="3"/>
        <v>0</v>
      </c>
    </row>
    <row r="67" spans="1:8">
      <c r="A67" s="87" t="s">
        <v>418</v>
      </c>
      <c r="B67" s="88" t="s">
        <v>419</v>
      </c>
      <c r="C67" s="89"/>
      <c r="D67" s="89"/>
      <c r="E67" s="89">
        <f t="shared" ref="E67:E69" si="17">C67+D67</f>
        <v>0</v>
      </c>
      <c r="F67" s="89"/>
      <c r="G67" s="89"/>
      <c r="H67" s="89">
        <f t="shared" si="3"/>
        <v>0</v>
      </c>
    </row>
    <row r="68" spans="1:8">
      <c r="A68" s="87" t="s">
        <v>420</v>
      </c>
      <c r="B68" s="88" t="s">
        <v>421</v>
      </c>
      <c r="C68" s="89"/>
      <c r="D68" s="89"/>
      <c r="E68" s="89">
        <f t="shared" si="17"/>
        <v>0</v>
      </c>
      <c r="F68" s="89"/>
      <c r="G68" s="89"/>
      <c r="H68" s="89">
        <f t="shared" si="3"/>
        <v>0</v>
      </c>
    </row>
    <row r="69" spans="1:8">
      <c r="A69" s="87" t="s">
        <v>422</v>
      </c>
      <c r="B69" s="88" t="s">
        <v>423</v>
      </c>
      <c r="C69" s="89"/>
      <c r="D69" s="89"/>
      <c r="E69" s="89">
        <f t="shared" si="17"/>
        <v>0</v>
      </c>
      <c r="F69" s="89"/>
      <c r="G69" s="89"/>
      <c r="H69" s="89">
        <f t="shared" si="3"/>
        <v>0</v>
      </c>
    </row>
    <row r="70" spans="1:8">
      <c r="A70" s="204" t="s">
        <v>424</v>
      </c>
      <c r="B70" s="205"/>
      <c r="C70" s="86">
        <f>SUM(C71:C77)</f>
        <v>0</v>
      </c>
      <c r="D70" s="86">
        <f t="shared" ref="D70:G70" si="18">SUM(D71:D77)</f>
        <v>0</v>
      </c>
      <c r="E70" s="86">
        <f t="shared" si="18"/>
        <v>0</v>
      </c>
      <c r="F70" s="86">
        <f t="shared" si="18"/>
        <v>0</v>
      </c>
      <c r="G70" s="86">
        <f t="shared" si="18"/>
        <v>0</v>
      </c>
      <c r="H70" s="86">
        <f t="shared" si="3"/>
        <v>0</v>
      </c>
    </row>
    <row r="71" spans="1:8">
      <c r="A71" s="87" t="s">
        <v>425</v>
      </c>
      <c r="B71" s="88" t="s">
        <v>426</v>
      </c>
      <c r="C71" s="89"/>
      <c r="D71" s="89"/>
      <c r="E71" s="89">
        <f t="shared" ref="E71:E77" si="19">C71+D71</f>
        <v>0</v>
      </c>
      <c r="F71" s="89"/>
      <c r="G71" s="89"/>
      <c r="H71" s="89">
        <f t="shared" ref="H71:H77" si="20">E71-F71</f>
        <v>0</v>
      </c>
    </row>
    <row r="72" spans="1:8">
      <c r="A72" s="87" t="s">
        <v>427</v>
      </c>
      <c r="B72" s="88" t="s">
        <v>428</v>
      </c>
      <c r="C72" s="89"/>
      <c r="D72" s="89"/>
      <c r="E72" s="89">
        <f t="shared" si="19"/>
        <v>0</v>
      </c>
      <c r="F72" s="89"/>
      <c r="G72" s="89"/>
      <c r="H72" s="89">
        <f t="shared" si="20"/>
        <v>0</v>
      </c>
    </row>
    <row r="73" spans="1:8">
      <c r="A73" s="87" t="s">
        <v>429</v>
      </c>
      <c r="B73" s="88" t="s">
        <v>430</v>
      </c>
      <c r="C73" s="89"/>
      <c r="D73" s="89"/>
      <c r="E73" s="89">
        <f t="shared" si="19"/>
        <v>0</v>
      </c>
      <c r="F73" s="89"/>
      <c r="G73" s="89"/>
      <c r="H73" s="89">
        <f t="shared" si="20"/>
        <v>0</v>
      </c>
    </row>
    <row r="74" spans="1:8">
      <c r="A74" s="87" t="s">
        <v>431</v>
      </c>
      <c r="B74" s="88" t="s">
        <v>432</v>
      </c>
      <c r="C74" s="89"/>
      <c r="D74" s="89"/>
      <c r="E74" s="89">
        <f t="shared" si="19"/>
        <v>0</v>
      </c>
      <c r="F74" s="89"/>
      <c r="G74" s="89"/>
      <c r="H74" s="89">
        <f t="shared" si="20"/>
        <v>0</v>
      </c>
    </row>
    <row r="75" spans="1:8">
      <c r="A75" s="87" t="s">
        <v>433</v>
      </c>
      <c r="B75" s="88" t="s">
        <v>434</v>
      </c>
      <c r="C75" s="89"/>
      <c r="D75" s="89"/>
      <c r="E75" s="89">
        <f t="shared" si="19"/>
        <v>0</v>
      </c>
      <c r="F75" s="89"/>
      <c r="G75" s="89"/>
      <c r="H75" s="89">
        <f t="shared" si="20"/>
        <v>0</v>
      </c>
    </row>
    <row r="76" spans="1:8">
      <c r="A76" s="87" t="s">
        <v>435</v>
      </c>
      <c r="B76" s="88" t="s">
        <v>436</v>
      </c>
      <c r="C76" s="89"/>
      <c r="D76" s="89"/>
      <c r="E76" s="89">
        <f t="shared" si="19"/>
        <v>0</v>
      </c>
      <c r="F76" s="89"/>
      <c r="G76" s="89"/>
      <c r="H76" s="89">
        <f t="shared" si="20"/>
        <v>0</v>
      </c>
    </row>
    <row r="77" spans="1:8">
      <c r="A77" s="87" t="s">
        <v>437</v>
      </c>
      <c r="B77" s="88" t="s">
        <v>438</v>
      </c>
      <c r="C77" s="89"/>
      <c r="D77" s="89"/>
      <c r="E77" s="89">
        <f t="shared" si="19"/>
        <v>0</v>
      </c>
      <c r="F77" s="89"/>
      <c r="G77" s="89"/>
      <c r="H77" s="89">
        <f t="shared" si="20"/>
        <v>0</v>
      </c>
    </row>
    <row r="78" spans="1:8" ht="5.0999999999999996" customHeight="1">
      <c r="A78" s="91"/>
      <c r="B78" s="92"/>
      <c r="C78" s="7"/>
      <c r="D78" s="7"/>
      <c r="E78" s="7"/>
      <c r="F78" s="7"/>
      <c r="G78" s="7"/>
      <c r="H78" s="7"/>
    </row>
    <row r="79" spans="1:8">
      <c r="A79" s="206" t="s">
        <v>439</v>
      </c>
      <c r="B79" s="207"/>
      <c r="C79" s="7">
        <f>C80+C88+C98+C108+C118+C128+C132+C141+C145</f>
        <v>0</v>
      </c>
      <c r="D79" s="7">
        <f t="shared" ref="D79:H79" si="21">D80+D88+D98+D108+D118+D128+D132+D141+D145</f>
        <v>79943812</v>
      </c>
      <c r="E79" s="7">
        <f t="shared" si="21"/>
        <v>79943812</v>
      </c>
      <c r="F79" s="7">
        <f t="shared" si="21"/>
        <v>71852617.030000001</v>
      </c>
      <c r="G79" s="7">
        <f t="shared" si="21"/>
        <v>71852617.030000001</v>
      </c>
      <c r="H79" s="7">
        <f t="shared" si="21"/>
        <v>8091194.9700000035</v>
      </c>
    </row>
    <row r="80" spans="1:8">
      <c r="A80" s="202" t="s">
        <v>305</v>
      </c>
      <c r="B80" s="203"/>
      <c r="C80" s="7">
        <f>SUM(C81:C87)</f>
        <v>0</v>
      </c>
      <c r="D80" s="7">
        <f t="shared" ref="D80:H80" si="22">SUM(D81:D87)</f>
        <v>71438563</v>
      </c>
      <c r="E80" s="7">
        <f t="shared" si="22"/>
        <v>71438563</v>
      </c>
      <c r="F80" s="7">
        <f t="shared" si="22"/>
        <v>64917036.429999992</v>
      </c>
      <c r="G80" s="7">
        <f t="shared" si="22"/>
        <v>64917036.429999992</v>
      </c>
      <c r="H80" s="7">
        <f t="shared" si="22"/>
        <v>6521526.570000004</v>
      </c>
    </row>
    <row r="81" spans="1:8">
      <c r="A81" s="87" t="s">
        <v>440</v>
      </c>
      <c r="B81" s="93" t="s">
        <v>307</v>
      </c>
      <c r="C81" s="9">
        <v>0</v>
      </c>
      <c r="D81" s="9">
        <v>35651262.640000001</v>
      </c>
      <c r="E81" s="89">
        <f t="shared" ref="E81:E87" si="23">C81+D81</f>
        <v>35651262.640000001</v>
      </c>
      <c r="F81" s="9">
        <v>34536855.119999997</v>
      </c>
      <c r="G81" s="9">
        <v>34536855.119999997</v>
      </c>
      <c r="H81" s="9">
        <f t="shared" ref="H81:H144" si="24">E81-F81</f>
        <v>1114407.5200000033</v>
      </c>
    </row>
    <row r="82" spans="1:8">
      <c r="A82" s="87" t="s">
        <v>441</v>
      </c>
      <c r="B82" s="93" t="s">
        <v>309</v>
      </c>
      <c r="C82" s="9"/>
      <c r="D82" s="9"/>
      <c r="E82" s="89">
        <f t="shared" si="23"/>
        <v>0</v>
      </c>
      <c r="F82" s="9"/>
      <c r="G82" s="9"/>
      <c r="H82" s="9">
        <f t="shared" si="24"/>
        <v>0</v>
      </c>
    </row>
    <row r="83" spans="1:8">
      <c r="A83" s="87" t="s">
        <v>442</v>
      </c>
      <c r="B83" s="93" t="s">
        <v>311</v>
      </c>
      <c r="C83" s="9">
        <v>0</v>
      </c>
      <c r="D83" s="9">
        <v>19821150.190000001</v>
      </c>
      <c r="E83" s="89">
        <f t="shared" si="23"/>
        <v>19821150.190000001</v>
      </c>
      <c r="F83" s="9">
        <v>18622412.73</v>
      </c>
      <c r="G83" s="9">
        <v>18622412.73</v>
      </c>
      <c r="H83" s="9">
        <f t="shared" si="24"/>
        <v>1198737.4600000009</v>
      </c>
    </row>
    <row r="84" spans="1:8">
      <c r="A84" s="87" t="s">
        <v>443</v>
      </c>
      <c r="B84" s="93" t="s">
        <v>313</v>
      </c>
      <c r="C84" s="9">
        <v>0</v>
      </c>
      <c r="D84" s="9">
        <v>7493225.4800000004</v>
      </c>
      <c r="E84" s="89">
        <f t="shared" si="23"/>
        <v>7493225.4800000004</v>
      </c>
      <c r="F84" s="9">
        <v>6877981.4500000002</v>
      </c>
      <c r="G84" s="9">
        <v>6877981.4500000002</v>
      </c>
      <c r="H84" s="9">
        <f t="shared" si="24"/>
        <v>615244.03000000026</v>
      </c>
    </row>
    <row r="85" spans="1:8">
      <c r="A85" s="87" t="s">
        <v>444</v>
      </c>
      <c r="B85" s="93" t="s">
        <v>315</v>
      </c>
      <c r="C85" s="9">
        <v>0</v>
      </c>
      <c r="D85" s="9">
        <v>2945149.69</v>
      </c>
      <c r="E85" s="89">
        <f t="shared" si="23"/>
        <v>2945149.69</v>
      </c>
      <c r="F85" s="9">
        <v>2717969.8</v>
      </c>
      <c r="G85" s="9">
        <v>2717969.8</v>
      </c>
      <c r="H85" s="9">
        <f t="shared" si="24"/>
        <v>227179.89000000013</v>
      </c>
    </row>
    <row r="86" spans="1:8">
      <c r="A86" s="87" t="s">
        <v>445</v>
      </c>
      <c r="B86" s="93" t="s">
        <v>317</v>
      </c>
      <c r="C86" s="9"/>
      <c r="D86" s="9"/>
      <c r="E86" s="89">
        <f t="shared" si="23"/>
        <v>0</v>
      </c>
      <c r="F86" s="9"/>
      <c r="G86" s="9"/>
      <c r="H86" s="9">
        <f t="shared" si="24"/>
        <v>0</v>
      </c>
    </row>
    <row r="87" spans="1:8">
      <c r="A87" s="87" t="s">
        <v>446</v>
      </c>
      <c r="B87" s="93" t="s">
        <v>319</v>
      </c>
      <c r="C87" s="9">
        <v>0</v>
      </c>
      <c r="D87" s="9">
        <v>5527775</v>
      </c>
      <c r="E87" s="89">
        <f t="shared" si="23"/>
        <v>5527775</v>
      </c>
      <c r="F87" s="9">
        <v>2161817.33</v>
      </c>
      <c r="G87" s="9">
        <v>2161817.33</v>
      </c>
      <c r="H87" s="9">
        <f t="shared" si="24"/>
        <v>3365957.67</v>
      </c>
    </row>
    <row r="88" spans="1:8">
      <c r="A88" s="202" t="s">
        <v>320</v>
      </c>
      <c r="B88" s="203"/>
      <c r="C88" s="7">
        <f>SUM(C89:C97)</f>
        <v>0</v>
      </c>
      <c r="D88" s="7">
        <f t="shared" ref="D88:G88" si="25">SUM(D89:D97)</f>
        <v>1058781.78</v>
      </c>
      <c r="E88" s="7">
        <f t="shared" si="25"/>
        <v>1058781.78</v>
      </c>
      <c r="F88" s="7">
        <f t="shared" si="25"/>
        <v>834512.67999999993</v>
      </c>
      <c r="G88" s="7">
        <f t="shared" si="25"/>
        <v>834512.67999999993</v>
      </c>
      <c r="H88" s="7">
        <f t="shared" si="24"/>
        <v>224269.10000000009</v>
      </c>
    </row>
    <row r="89" spans="1:8">
      <c r="A89" s="87" t="s">
        <v>447</v>
      </c>
      <c r="B89" s="93" t="s">
        <v>322</v>
      </c>
      <c r="C89" s="9">
        <v>0</v>
      </c>
      <c r="D89" s="9">
        <v>305435.32</v>
      </c>
      <c r="E89" s="89">
        <f t="shared" ref="E89:E97" si="26">C89+D89</f>
        <v>305435.32</v>
      </c>
      <c r="F89" s="9">
        <v>300174.90999999997</v>
      </c>
      <c r="G89" s="9">
        <v>300174.90999999997</v>
      </c>
      <c r="H89" s="9">
        <f t="shared" si="24"/>
        <v>5260.4100000000326</v>
      </c>
    </row>
    <row r="90" spans="1:8">
      <c r="A90" s="87" t="s">
        <v>448</v>
      </c>
      <c r="B90" s="93" t="s">
        <v>324</v>
      </c>
      <c r="C90" s="9"/>
      <c r="D90" s="9"/>
      <c r="E90" s="89">
        <f t="shared" si="26"/>
        <v>0</v>
      </c>
      <c r="F90" s="9"/>
      <c r="G90" s="9"/>
      <c r="H90" s="9">
        <f t="shared" si="24"/>
        <v>0</v>
      </c>
    </row>
    <row r="91" spans="1:8">
      <c r="A91" s="87" t="s">
        <v>449</v>
      </c>
      <c r="B91" s="93" t="s">
        <v>326</v>
      </c>
      <c r="C91" s="9"/>
      <c r="D91" s="9"/>
      <c r="E91" s="89">
        <f t="shared" si="26"/>
        <v>0</v>
      </c>
      <c r="F91" s="9"/>
      <c r="G91" s="9"/>
      <c r="H91" s="9">
        <f t="shared" si="24"/>
        <v>0</v>
      </c>
    </row>
    <row r="92" spans="1:8">
      <c r="A92" s="87" t="s">
        <v>450</v>
      </c>
      <c r="B92" s="93" t="s">
        <v>328</v>
      </c>
      <c r="C92" s="9">
        <v>0</v>
      </c>
      <c r="D92" s="9">
        <v>329287.76</v>
      </c>
      <c r="E92" s="89">
        <f t="shared" si="26"/>
        <v>329287.76</v>
      </c>
      <c r="F92" s="9">
        <v>133497.68</v>
      </c>
      <c r="G92" s="9">
        <v>133497.68</v>
      </c>
      <c r="H92" s="9">
        <f t="shared" si="24"/>
        <v>195790.08000000002</v>
      </c>
    </row>
    <row r="93" spans="1:8">
      <c r="A93" s="87" t="s">
        <v>451</v>
      </c>
      <c r="B93" s="93" t="s">
        <v>330</v>
      </c>
      <c r="C93" s="9">
        <v>0</v>
      </c>
      <c r="D93" s="9">
        <v>190000</v>
      </c>
      <c r="E93" s="89">
        <f t="shared" si="26"/>
        <v>190000</v>
      </c>
      <c r="F93" s="9">
        <v>169411.76</v>
      </c>
      <c r="G93" s="9">
        <v>169411.76</v>
      </c>
      <c r="H93" s="9">
        <f t="shared" si="24"/>
        <v>20588.239999999991</v>
      </c>
    </row>
    <row r="94" spans="1:8">
      <c r="A94" s="87" t="s">
        <v>452</v>
      </c>
      <c r="B94" s="93" t="s">
        <v>332</v>
      </c>
      <c r="C94" s="9"/>
      <c r="D94" s="9"/>
      <c r="E94" s="89">
        <f t="shared" si="26"/>
        <v>0</v>
      </c>
      <c r="F94" s="9"/>
      <c r="G94" s="9"/>
      <c r="H94" s="9">
        <f t="shared" si="24"/>
        <v>0</v>
      </c>
    </row>
    <row r="95" spans="1:8">
      <c r="A95" s="87" t="s">
        <v>453</v>
      </c>
      <c r="B95" s="93" t="s">
        <v>334</v>
      </c>
      <c r="C95" s="9">
        <v>0</v>
      </c>
      <c r="D95" s="9">
        <v>0</v>
      </c>
      <c r="E95" s="89">
        <f t="shared" si="26"/>
        <v>0</v>
      </c>
      <c r="F95" s="9">
        <v>0</v>
      </c>
      <c r="G95" s="9">
        <v>0</v>
      </c>
      <c r="H95" s="9">
        <f t="shared" si="24"/>
        <v>0</v>
      </c>
    </row>
    <row r="96" spans="1:8">
      <c r="A96" s="87" t="s">
        <v>454</v>
      </c>
      <c r="B96" s="93" t="s">
        <v>336</v>
      </c>
      <c r="C96" s="9"/>
      <c r="D96" s="9"/>
      <c r="E96" s="89">
        <f t="shared" si="26"/>
        <v>0</v>
      </c>
      <c r="F96" s="9"/>
      <c r="G96" s="9"/>
      <c r="H96" s="9">
        <f t="shared" si="24"/>
        <v>0</v>
      </c>
    </row>
    <row r="97" spans="1:8">
      <c r="A97" s="87" t="s">
        <v>455</v>
      </c>
      <c r="B97" s="93" t="s">
        <v>338</v>
      </c>
      <c r="C97" s="9">
        <v>0</v>
      </c>
      <c r="D97" s="9">
        <v>234058.7</v>
      </c>
      <c r="E97" s="89">
        <f t="shared" si="26"/>
        <v>234058.7</v>
      </c>
      <c r="F97" s="9">
        <v>231428.33</v>
      </c>
      <c r="G97" s="9">
        <v>231428.33</v>
      </c>
      <c r="H97" s="9">
        <f t="shared" si="24"/>
        <v>2630.3700000000244</v>
      </c>
    </row>
    <row r="98" spans="1:8">
      <c r="A98" s="202" t="s">
        <v>339</v>
      </c>
      <c r="B98" s="203"/>
      <c r="C98" s="7">
        <f>SUM(C99:C107)</f>
        <v>0</v>
      </c>
      <c r="D98" s="7">
        <f t="shared" ref="D98:G98" si="27">SUM(D99:D107)</f>
        <v>7147867.2199999997</v>
      </c>
      <c r="E98" s="7">
        <f t="shared" si="27"/>
        <v>7147867.2199999997</v>
      </c>
      <c r="F98" s="7">
        <f t="shared" si="27"/>
        <v>5898926.7400000002</v>
      </c>
      <c r="G98" s="7">
        <f t="shared" si="27"/>
        <v>5898926.7400000002</v>
      </c>
      <c r="H98" s="7">
        <f t="shared" si="24"/>
        <v>1248940.4799999995</v>
      </c>
    </row>
    <row r="99" spans="1:8">
      <c r="A99" s="87" t="s">
        <v>456</v>
      </c>
      <c r="B99" s="93" t="s">
        <v>341</v>
      </c>
      <c r="C99" s="9">
        <v>0</v>
      </c>
      <c r="D99" s="9">
        <v>1374964.97</v>
      </c>
      <c r="E99" s="89">
        <f t="shared" ref="E99:E107" si="28">C99+D99</f>
        <v>1374964.97</v>
      </c>
      <c r="F99" s="9">
        <v>1374964.97</v>
      </c>
      <c r="G99" s="9">
        <v>1374964.97</v>
      </c>
      <c r="H99" s="9">
        <f t="shared" si="24"/>
        <v>0</v>
      </c>
    </row>
    <row r="100" spans="1:8">
      <c r="A100" s="87" t="s">
        <v>457</v>
      </c>
      <c r="B100" s="93" t="s">
        <v>343</v>
      </c>
      <c r="C100" s="9">
        <v>0</v>
      </c>
      <c r="D100" s="9">
        <v>52400.959999999999</v>
      </c>
      <c r="E100" s="89">
        <f t="shared" si="28"/>
        <v>52400.959999999999</v>
      </c>
      <c r="F100" s="9">
        <v>52400.959999999999</v>
      </c>
      <c r="G100" s="9">
        <v>52400.959999999999</v>
      </c>
      <c r="H100" s="9">
        <f t="shared" si="24"/>
        <v>0</v>
      </c>
    </row>
    <row r="101" spans="1:8">
      <c r="A101" s="87" t="s">
        <v>458</v>
      </c>
      <c r="B101" s="93" t="s">
        <v>345</v>
      </c>
      <c r="C101" s="9">
        <v>0</v>
      </c>
      <c r="D101" s="9">
        <v>2479553.9</v>
      </c>
      <c r="E101" s="89">
        <f t="shared" si="28"/>
        <v>2479553.9</v>
      </c>
      <c r="F101" s="9">
        <v>1258438.8999999999</v>
      </c>
      <c r="G101" s="9">
        <v>1258438.8999999999</v>
      </c>
      <c r="H101" s="9">
        <f t="shared" si="24"/>
        <v>1221115</v>
      </c>
    </row>
    <row r="102" spans="1:8">
      <c r="A102" s="87" t="s">
        <v>459</v>
      </c>
      <c r="B102" s="93" t="s">
        <v>347</v>
      </c>
      <c r="C102" s="9">
        <v>0</v>
      </c>
      <c r="D102" s="9">
        <v>227231.68</v>
      </c>
      <c r="E102" s="89">
        <f t="shared" si="28"/>
        <v>227231.68</v>
      </c>
      <c r="F102" s="9">
        <v>227231.68</v>
      </c>
      <c r="G102" s="9">
        <v>227231.68</v>
      </c>
      <c r="H102" s="9">
        <f t="shared" si="24"/>
        <v>0</v>
      </c>
    </row>
    <row r="103" spans="1:8">
      <c r="A103" s="87" t="s">
        <v>460</v>
      </c>
      <c r="B103" s="93" t="s">
        <v>349</v>
      </c>
      <c r="C103" s="9">
        <v>0</v>
      </c>
      <c r="D103" s="9">
        <v>2339399.08</v>
      </c>
      <c r="E103" s="89">
        <f t="shared" si="28"/>
        <v>2339399.08</v>
      </c>
      <c r="F103" s="9">
        <v>2339399.08</v>
      </c>
      <c r="G103" s="9">
        <v>2339399.08</v>
      </c>
      <c r="H103" s="9">
        <f t="shared" si="24"/>
        <v>0</v>
      </c>
    </row>
    <row r="104" spans="1:8">
      <c r="A104" s="87" t="s">
        <v>461</v>
      </c>
      <c r="B104" s="93" t="s">
        <v>351</v>
      </c>
      <c r="C104" s="9"/>
      <c r="D104" s="9"/>
      <c r="E104" s="89">
        <f t="shared" si="28"/>
        <v>0</v>
      </c>
      <c r="F104" s="9"/>
      <c r="G104" s="9"/>
      <c r="H104" s="9">
        <f t="shared" si="24"/>
        <v>0</v>
      </c>
    </row>
    <row r="105" spans="1:8">
      <c r="A105" s="87" t="s">
        <v>462</v>
      </c>
      <c r="B105" s="93" t="s">
        <v>353</v>
      </c>
      <c r="C105" s="9">
        <v>0</v>
      </c>
      <c r="D105" s="9">
        <v>105366.01</v>
      </c>
      <c r="E105" s="89">
        <f t="shared" si="28"/>
        <v>105366.01</v>
      </c>
      <c r="F105" s="9">
        <v>86130.53</v>
      </c>
      <c r="G105" s="9">
        <v>86130.53</v>
      </c>
      <c r="H105" s="9">
        <f t="shared" si="24"/>
        <v>19235.479999999996</v>
      </c>
    </row>
    <row r="106" spans="1:8">
      <c r="A106" s="87" t="s">
        <v>463</v>
      </c>
      <c r="B106" s="93" t="s">
        <v>355</v>
      </c>
      <c r="C106" s="9">
        <v>0</v>
      </c>
      <c r="D106" s="9">
        <v>73715.039999999994</v>
      </c>
      <c r="E106" s="89">
        <f t="shared" si="28"/>
        <v>73715.039999999994</v>
      </c>
      <c r="F106" s="9">
        <v>65125.04</v>
      </c>
      <c r="G106" s="9">
        <v>65125.04</v>
      </c>
      <c r="H106" s="9">
        <f t="shared" si="24"/>
        <v>8589.9999999999927</v>
      </c>
    </row>
    <row r="107" spans="1:8">
      <c r="A107" s="87" t="s">
        <v>464</v>
      </c>
      <c r="B107" s="93" t="s">
        <v>357</v>
      </c>
      <c r="C107" s="9">
        <v>0</v>
      </c>
      <c r="D107" s="9">
        <v>495235.58</v>
      </c>
      <c r="E107" s="89">
        <f t="shared" si="28"/>
        <v>495235.58</v>
      </c>
      <c r="F107" s="9">
        <v>495235.58</v>
      </c>
      <c r="G107" s="9">
        <v>495235.58</v>
      </c>
      <c r="H107" s="9">
        <f t="shared" si="24"/>
        <v>0</v>
      </c>
    </row>
    <row r="108" spans="1:8">
      <c r="A108" s="202" t="s">
        <v>358</v>
      </c>
      <c r="B108" s="203"/>
      <c r="C108" s="7">
        <f>SUM(C109:C117)</f>
        <v>0</v>
      </c>
      <c r="D108" s="7">
        <f t="shared" ref="D108:G108" si="29">SUM(D109:D117)</f>
        <v>0</v>
      </c>
      <c r="E108" s="7">
        <f t="shared" si="29"/>
        <v>0</v>
      </c>
      <c r="F108" s="7">
        <f t="shared" si="29"/>
        <v>0</v>
      </c>
      <c r="G108" s="7">
        <f t="shared" si="29"/>
        <v>0</v>
      </c>
      <c r="H108" s="7">
        <f t="shared" si="24"/>
        <v>0</v>
      </c>
    </row>
    <row r="109" spans="1:8">
      <c r="A109" s="87" t="s">
        <v>465</v>
      </c>
      <c r="B109" s="93" t="s">
        <v>360</v>
      </c>
      <c r="C109" s="9"/>
      <c r="D109" s="9"/>
      <c r="E109" s="89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87" t="s">
        <v>466</v>
      </c>
      <c r="B110" s="93" t="s">
        <v>362</v>
      </c>
      <c r="C110" s="9"/>
      <c r="D110" s="9"/>
      <c r="E110" s="89">
        <f t="shared" si="30"/>
        <v>0</v>
      </c>
      <c r="F110" s="9"/>
      <c r="G110" s="9"/>
      <c r="H110" s="9">
        <f t="shared" si="24"/>
        <v>0</v>
      </c>
    </row>
    <row r="111" spans="1:8">
      <c r="A111" s="87" t="s">
        <v>467</v>
      </c>
      <c r="B111" s="93" t="s">
        <v>364</v>
      </c>
      <c r="C111" s="9"/>
      <c r="D111" s="9"/>
      <c r="E111" s="89">
        <f t="shared" si="30"/>
        <v>0</v>
      </c>
      <c r="F111" s="9"/>
      <c r="G111" s="9"/>
      <c r="H111" s="9">
        <f t="shared" si="24"/>
        <v>0</v>
      </c>
    </row>
    <row r="112" spans="1:8">
      <c r="A112" s="87" t="s">
        <v>468</v>
      </c>
      <c r="B112" s="93" t="s">
        <v>366</v>
      </c>
      <c r="C112" s="9">
        <v>0</v>
      </c>
      <c r="D112" s="9">
        <v>0</v>
      </c>
      <c r="E112" s="89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8">
      <c r="A113" s="87" t="s">
        <v>469</v>
      </c>
      <c r="B113" s="93" t="s">
        <v>368</v>
      </c>
      <c r="C113" s="9"/>
      <c r="D113" s="9"/>
      <c r="E113" s="89">
        <f t="shared" si="30"/>
        <v>0</v>
      </c>
      <c r="F113" s="9"/>
      <c r="G113" s="9"/>
      <c r="H113" s="9">
        <f t="shared" si="24"/>
        <v>0</v>
      </c>
    </row>
    <row r="114" spans="1:8">
      <c r="A114" s="87" t="s">
        <v>470</v>
      </c>
      <c r="B114" s="93" t="s">
        <v>370</v>
      </c>
      <c r="C114" s="9"/>
      <c r="D114" s="9"/>
      <c r="E114" s="89">
        <f t="shared" si="30"/>
        <v>0</v>
      </c>
      <c r="F114" s="9"/>
      <c r="G114" s="9"/>
      <c r="H114" s="9">
        <f t="shared" si="24"/>
        <v>0</v>
      </c>
    </row>
    <row r="115" spans="1:8">
      <c r="A115" s="90"/>
      <c r="B115" s="93" t="s">
        <v>371</v>
      </c>
      <c r="C115" s="9"/>
      <c r="D115" s="9"/>
      <c r="E115" s="89">
        <f t="shared" si="30"/>
        <v>0</v>
      </c>
      <c r="F115" s="9"/>
      <c r="G115" s="9"/>
      <c r="H115" s="9">
        <f t="shared" si="24"/>
        <v>0</v>
      </c>
    </row>
    <row r="116" spans="1:8">
      <c r="A116" s="90"/>
      <c r="B116" s="93" t="s">
        <v>372</v>
      </c>
      <c r="C116" s="9"/>
      <c r="D116" s="9"/>
      <c r="E116" s="89">
        <f t="shared" si="30"/>
        <v>0</v>
      </c>
      <c r="F116" s="9"/>
      <c r="G116" s="9"/>
      <c r="H116" s="9">
        <f t="shared" si="24"/>
        <v>0</v>
      </c>
    </row>
    <row r="117" spans="1:8">
      <c r="A117" s="87" t="s">
        <v>471</v>
      </c>
      <c r="B117" s="93" t="s">
        <v>374</v>
      </c>
      <c r="C117" s="9"/>
      <c r="D117" s="9"/>
      <c r="E117" s="89">
        <f t="shared" si="30"/>
        <v>0</v>
      </c>
      <c r="F117" s="9"/>
      <c r="G117" s="9"/>
      <c r="H117" s="9">
        <f t="shared" si="24"/>
        <v>0</v>
      </c>
    </row>
    <row r="118" spans="1:8">
      <c r="A118" s="202" t="s">
        <v>375</v>
      </c>
      <c r="B118" s="203"/>
      <c r="C118" s="7">
        <f>SUM(C119:C127)</f>
        <v>0</v>
      </c>
      <c r="D118" s="7">
        <f t="shared" ref="D118:G118" si="31">SUM(D119:D127)</f>
        <v>298600</v>
      </c>
      <c r="E118" s="7">
        <f t="shared" si="31"/>
        <v>298600</v>
      </c>
      <c r="F118" s="7">
        <f t="shared" si="31"/>
        <v>202141.18</v>
      </c>
      <c r="G118" s="7">
        <f t="shared" si="31"/>
        <v>202141.18</v>
      </c>
      <c r="H118" s="7">
        <f t="shared" si="24"/>
        <v>96458.82</v>
      </c>
    </row>
    <row r="119" spans="1:8">
      <c r="A119" s="87" t="s">
        <v>472</v>
      </c>
      <c r="B119" s="93" t="s">
        <v>377</v>
      </c>
      <c r="C119" s="9">
        <v>0</v>
      </c>
      <c r="D119" s="9">
        <v>230000</v>
      </c>
      <c r="E119" s="89">
        <f t="shared" ref="E119:E127" si="32">C119+D119</f>
        <v>230000</v>
      </c>
      <c r="F119" s="9">
        <v>140484.75</v>
      </c>
      <c r="G119" s="9">
        <v>140484.75</v>
      </c>
      <c r="H119" s="9">
        <f t="shared" si="24"/>
        <v>89515.25</v>
      </c>
    </row>
    <row r="120" spans="1:8">
      <c r="A120" s="87" t="s">
        <v>473</v>
      </c>
      <c r="B120" s="93" t="s">
        <v>379</v>
      </c>
      <c r="C120" s="9">
        <v>0</v>
      </c>
      <c r="D120" s="9">
        <v>62000</v>
      </c>
      <c r="E120" s="89">
        <f t="shared" si="32"/>
        <v>62000</v>
      </c>
      <c r="F120" s="9">
        <v>56773.99</v>
      </c>
      <c r="G120" s="9">
        <v>56773.99</v>
      </c>
      <c r="H120" s="9">
        <f t="shared" si="24"/>
        <v>5226.010000000002</v>
      </c>
    </row>
    <row r="121" spans="1:8">
      <c r="A121" s="87" t="s">
        <v>474</v>
      </c>
      <c r="B121" s="93" t="s">
        <v>381</v>
      </c>
      <c r="C121" s="9"/>
      <c r="D121" s="9"/>
      <c r="E121" s="89">
        <f t="shared" si="32"/>
        <v>0</v>
      </c>
      <c r="F121" s="9"/>
      <c r="G121" s="9"/>
      <c r="H121" s="9">
        <f t="shared" si="24"/>
        <v>0</v>
      </c>
    </row>
    <row r="122" spans="1:8">
      <c r="A122" s="87" t="s">
        <v>475</v>
      </c>
      <c r="B122" s="93" t="s">
        <v>383</v>
      </c>
      <c r="C122" s="9"/>
      <c r="D122" s="9"/>
      <c r="E122" s="89">
        <f t="shared" si="32"/>
        <v>0</v>
      </c>
      <c r="F122" s="9"/>
      <c r="G122" s="9"/>
      <c r="H122" s="9">
        <f t="shared" si="24"/>
        <v>0</v>
      </c>
    </row>
    <row r="123" spans="1:8">
      <c r="A123" s="87" t="s">
        <v>476</v>
      </c>
      <c r="B123" s="93" t="s">
        <v>385</v>
      </c>
      <c r="C123" s="9"/>
      <c r="D123" s="9"/>
      <c r="E123" s="89">
        <f t="shared" si="32"/>
        <v>0</v>
      </c>
      <c r="F123" s="9"/>
      <c r="G123" s="9"/>
      <c r="H123" s="9">
        <f t="shared" si="24"/>
        <v>0</v>
      </c>
    </row>
    <row r="124" spans="1:8">
      <c r="A124" s="87" t="s">
        <v>477</v>
      </c>
      <c r="B124" s="93" t="s">
        <v>387</v>
      </c>
      <c r="C124" s="9">
        <v>0</v>
      </c>
      <c r="D124" s="9">
        <v>6600</v>
      </c>
      <c r="E124" s="89">
        <f t="shared" si="32"/>
        <v>6600</v>
      </c>
      <c r="F124" s="9">
        <v>4882.4399999999996</v>
      </c>
      <c r="G124" s="9">
        <v>4882.4399999999996</v>
      </c>
      <c r="H124" s="9">
        <f t="shared" si="24"/>
        <v>1717.5600000000004</v>
      </c>
    </row>
    <row r="125" spans="1:8">
      <c r="A125" s="87" t="s">
        <v>478</v>
      </c>
      <c r="B125" s="93" t="s">
        <v>389</v>
      </c>
      <c r="C125" s="9"/>
      <c r="D125" s="9"/>
      <c r="E125" s="89">
        <f t="shared" si="32"/>
        <v>0</v>
      </c>
      <c r="F125" s="9"/>
      <c r="G125" s="9"/>
      <c r="H125" s="9">
        <f t="shared" si="24"/>
        <v>0</v>
      </c>
    </row>
    <row r="126" spans="1:8">
      <c r="A126" s="87" t="s">
        <v>479</v>
      </c>
      <c r="B126" s="93" t="s">
        <v>391</v>
      </c>
      <c r="C126" s="9"/>
      <c r="D126" s="9"/>
      <c r="E126" s="89">
        <f t="shared" si="32"/>
        <v>0</v>
      </c>
      <c r="F126" s="9"/>
      <c r="G126" s="9"/>
      <c r="H126" s="9">
        <f t="shared" si="24"/>
        <v>0</v>
      </c>
    </row>
    <row r="127" spans="1:8">
      <c r="A127" s="87" t="s">
        <v>480</v>
      </c>
      <c r="B127" s="93" t="s">
        <v>393</v>
      </c>
      <c r="C127" s="9"/>
      <c r="D127" s="9"/>
      <c r="E127" s="89">
        <f t="shared" si="32"/>
        <v>0</v>
      </c>
      <c r="F127" s="9"/>
      <c r="G127" s="9"/>
      <c r="H127" s="9">
        <f t="shared" si="24"/>
        <v>0</v>
      </c>
    </row>
    <row r="128" spans="1:8">
      <c r="A128" s="202" t="s">
        <v>394</v>
      </c>
      <c r="B128" s="203"/>
      <c r="C128" s="7">
        <f>SUM(C129:C131)</f>
        <v>0</v>
      </c>
      <c r="D128" s="7">
        <f t="shared" ref="D128:G128" si="33">SUM(D129:D131)</f>
        <v>0</v>
      </c>
      <c r="E128" s="7">
        <f t="shared" si="33"/>
        <v>0</v>
      </c>
      <c r="F128" s="7">
        <f t="shared" si="33"/>
        <v>0</v>
      </c>
      <c r="G128" s="7">
        <f t="shared" si="33"/>
        <v>0</v>
      </c>
      <c r="H128" s="7">
        <f t="shared" si="24"/>
        <v>0</v>
      </c>
    </row>
    <row r="129" spans="1:8">
      <c r="A129" s="87" t="s">
        <v>481</v>
      </c>
      <c r="B129" s="93" t="s">
        <v>396</v>
      </c>
      <c r="C129" s="9"/>
      <c r="D129" s="9"/>
      <c r="E129" s="89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87" t="s">
        <v>482</v>
      </c>
      <c r="B130" s="93" t="s">
        <v>398</v>
      </c>
      <c r="C130" s="9"/>
      <c r="D130" s="9"/>
      <c r="E130" s="89">
        <f t="shared" si="34"/>
        <v>0</v>
      </c>
      <c r="F130" s="9"/>
      <c r="G130" s="9"/>
      <c r="H130" s="9">
        <f t="shared" si="24"/>
        <v>0</v>
      </c>
    </row>
    <row r="131" spans="1:8">
      <c r="A131" s="87" t="s">
        <v>483</v>
      </c>
      <c r="B131" s="93" t="s">
        <v>400</v>
      </c>
      <c r="C131" s="9"/>
      <c r="D131" s="9"/>
      <c r="E131" s="89">
        <f t="shared" si="34"/>
        <v>0</v>
      </c>
      <c r="F131" s="9"/>
      <c r="G131" s="9"/>
      <c r="H131" s="9">
        <f t="shared" si="24"/>
        <v>0</v>
      </c>
    </row>
    <row r="132" spans="1:8">
      <c r="A132" s="202" t="s">
        <v>401</v>
      </c>
      <c r="B132" s="203"/>
      <c r="C132" s="7">
        <f>SUM(C133:C140)</f>
        <v>0</v>
      </c>
      <c r="D132" s="7">
        <f t="shared" ref="D132:G132" si="35">SUM(D133:D140)</f>
        <v>0</v>
      </c>
      <c r="E132" s="7">
        <f t="shared" si="35"/>
        <v>0</v>
      </c>
      <c r="F132" s="7">
        <f t="shared" si="35"/>
        <v>0</v>
      </c>
      <c r="G132" s="7">
        <f t="shared" si="35"/>
        <v>0</v>
      </c>
      <c r="H132" s="7">
        <f t="shared" si="24"/>
        <v>0</v>
      </c>
    </row>
    <row r="133" spans="1:8">
      <c r="A133" s="87" t="s">
        <v>484</v>
      </c>
      <c r="B133" s="93" t="s">
        <v>403</v>
      </c>
      <c r="C133" s="9"/>
      <c r="D133" s="9"/>
      <c r="E133" s="89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87" t="s">
        <v>485</v>
      </c>
      <c r="B134" s="93" t="s">
        <v>405</v>
      </c>
      <c r="C134" s="9"/>
      <c r="D134" s="9"/>
      <c r="E134" s="89">
        <f t="shared" si="36"/>
        <v>0</v>
      </c>
      <c r="F134" s="9"/>
      <c r="G134" s="9"/>
      <c r="H134" s="9">
        <f t="shared" si="24"/>
        <v>0</v>
      </c>
    </row>
    <row r="135" spans="1:8">
      <c r="A135" s="87" t="s">
        <v>486</v>
      </c>
      <c r="B135" s="93" t="s">
        <v>407</v>
      </c>
      <c r="C135" s="9"/>
      <c r="D135" s="9"/>
      <c r="E135" s="89">
        <f t="shared" si="36"/>
        <v>0</v>
      </c>
      <c r="F135" s="9"/>
      <c r="G135" s="9"/>
      <c r="H135" s="9">
        <f t="shared" si="24"/>
        <v>0</v>
      </c>
    </row>
    <row r="136" spans="1:8">
      <c r="A136" s="87" t="s">
        <v>487</v>
      </c>
      <c r="B136" s="93" t="s">
        <v>409</v>
      </c>
      <c r="C136" s="9"/>
      <c r="D136" s="9"/>
      <c r="E136" s="89">
        <f t="shared" si="36"/>
        <v>0</v>
      </c>
      <c r="F136" s="9"/>
      <c r="G136" s="9"/>
      <c r="H136" s="9">
        <f t="shared" si="24"/>
        <v>0</v>
      </c>
    </row>
    <row r="137" spans="1:8">
      <c r="A137" s="87" t="s">
        <v>488</v>
      </c>
      <c r="B137" s="93" t="s">
        <v>411</v>
      </c>
      <c r="C137" s="9"/>
      <c r="D137" s="9"/>
      <c r="E137" s="89">
        <f t="shared" si="36"/>
        <v>0</v>
      </c>
      <c r="F137" s="9"/>
      <c r="G137" s="9"/>
      <c r="H137" s="9">
        <f t="shared" si="24"/>
        <v>0</v>
      </c>
    </row>
    <row r="138" spans="1:8">
      <c r="A138" s="87" t="s">
        <v>489</v>
      </c>
      <c r="B138" s="93" t="s">
        <v>413</v>
      </c>
      <c r="C138" s="9"/>
      <c r="D138" s="9"/>
      <c r="E138" s="89">
        <f t="shared" si="36"/>
        <v>0</v>
      </c>
      <c r="F138" s="9"/>
      <c r="G138" s="9"/>
      <c r="H138" s="9">
        <f t="shared" si="24"/>
        <v>0</v>
      </c>
    </row>
    <row r="139" spans="1:8">
      <c r="A139" s="87"/>
      <c r="B139" s="93" t="s">
        <v>414</v>
      </c>
      <c r="C139" s="9"/>
      <c r="D139" s="9"/>
      <c r="E139" s="89">
        <f t="shared" si="36"/>
        <v>0</v>
      </c>
      <c r="F139" s="9"/>
      <c r="G139" s="9"/>
      <c r="H139" s="9">
        <f t="shared" si="24"/>
        <v>0</v>
      </c>
    </row>
    <row r="140" spans="1:8">
      <c r="A140" s="87" t="s">
        <v>490</v>
      </c>
      <c r="B140" s="93" t="s">
        <v>416</v>
      </c>
      <c r="C140" s="9"/>
      <c r="D140" s="9"/>
      <c r="E140" s="89">
        <f t="shared" si="36"/>
        <v>0</v>
      </c>
      <c r="F140" s="9"/>
      <c r="G140" s="9"/>
      <c r="H140" s="9">
        <f t="shared" si="24"/>
        <v>0</v>
      </c>
    </row>
    <row r="141" spans="1:8">
      <c r="A141" s="202" t="s">
        <v>417</v>
      </c>
      <c r="B141" s="203"/>
      <c r="C141" s="7">
        <f>SUM(C142:C144)</f>
        <v>0</v>
      </c>
      <c r="D141" s="7">
        <f t="shared" ref="D141:G141" si="37">SUM(D142:D144)</f>
        <v>0</v>
      </c>
      <c r="E141" s="7">
        <f t="shared" si="37"/>
        <v>0</v>
      </c>
      <c r="F141" s="7">
        <f t="shared" si="37"/>
        <v>0</v>
      </c>
      <c r="G141" s="7">
        <f t="shared" si="37"/>
        <v>0</v>
      </c>
      <c r="H141" s="7">
        <f t="shared" si="24"/>
        <v>0</v>
      </c>
    </row>
    <row r="142" spans="1:8">
      <c r="A142" s="87" t="s">
        <v>491</v>
      </c>
      <c r="B142" s="93" t="s">
        <v>419</v>
      </c>
      <c r="C142" s="9"/>
      <c r="D142" s="9"/>
      <c r="E142" s="89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87" t="s">
        <v>492</v>
      </c>
      <c r="B143" s="93" t="s">
        <v>421</v>
      </c>
      <c r="C143" s="9"/>
      <c r="D143" s="9"/>
      <c r="E143" s="89">
        <f t="shared" si="38"/>
        <v>0</v>
      </c>
      <c r="F143" s="9"/>
      <c r="G143" s="9"/>
      <c r="H143" s="9">
        <f t="shared" si="24"/>
        <v>0</v>
      </c>
    </row>
    <row r="144" spans="1:8">
      <c r="A144" s="87" t="s">
        <v>493</v>
      </c>
      <c r="B144" s="93" t="s">
        <v>423</v>
      </c>
      <c r="C144" s="9"/>
      <c r="D144" s="9"/>
      <c r="E144" s="89">
        <f t="shared" si="38"/>
        <v>0</v>
      </c>
      <c r="F144" s="9"/>
      <c r="G144" s="9"/>
      <c r="H144" s="9">
        <f t="shared" si="24"/>
        <v>0</v>
      </c>
    </row>
    <row r="145" spans="1:8">
      <c r="A145" s="202" t="s">
        <v>424</v>
      </c>
      <c r="B145" s="203"/>
      <c r="C145" s="7">
        <f>SUM(C146:C152)</f>
        <v>0</v>
      </c>
      <c r="D145" s="7">
        <f t="shared" ref="D145:G145" si="39">SUM(D146:D152)</f>
        <v>0</v>
      </c>
      <c r="E145" s="7">
        <f t="shared" si="39"/>
        <v>0</v>
      </c>
      <c r="F145" s="7">
        <f t="shared" si="39"/>
        <v>0</v>
      </c>
      <c r="G145" s="7">
        <f t="shared" si="39"/>
        <v>0</v>
      </c>
      <c r="H145" s="7">
        <f t="shared" ref="H145:H152" si="40">E145-F145</f>
        <v>0</v>
      </c>
    </row>
    <row r="146" spans="1:8">
      <c r="A146" s="87" t="s">
        <v>494</v>
      </c>
      <c r="B146" s="93" t="s">
        <v>426</v>
      </c>
      <c r="C146" s="9"/>
      <c r="D146" s="9"/>
      <c r="E146" s="89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87" t="s">
        <v>495</v>
      </c>
      <c r="B147" s="93" t="s">
        <v>428</v>
      </c>
      <c r="C147" s="9"/>
      <c r="D147" s="9"/>
      <c r="E147" s="89">
        <f t="shared" si="41"/>
        <v>0</v>
      </c>
      <c r="F147" s="9"/>
      <c r="G147" s="9"/>
      <c r="H147" s="9">
        <f t="shared" si="40"/>
        <v>0</v>
      </c>
    </row>
    <row r="148" spans="1:8">
      <c r="A148" s="87" t="s">
        <v>496</v>
      </c>
      <c r="B148" s="93" t="s">
        <v>430</v>
      </c>
      <c r="C148" s="9"/>
      <c r="D148" s="9"/>
      <c r="E148" s="89">
        <f t="shared" si="41"/>
        <v>0</v>
      </c>
      <c r="F148" s="9"/>
      <c r="G148" s="9"/>
      <c r="H148" s="9">
        <f t="shared" si="40"/>
        <v>0</v>
      </c>
    </row>
    <row r="149" spans="1:8">
      <c r="A149" s="87" t="s">
        <v>497</v>
      </c>
      <c r="B149" s="93" t="s">
        <v>432</v>
      </c>
      <c r="C149" s="9"/>
      <c r="D149" s="9"/>
      <c r="E149" s="89">
        <f t="shared" si="41"/>
        <v>0</v>
      </c>
      <c r="F149" s="9"/>
      <c r="G149" s="9"/>
      <c r="H149" s="9">
        <f t="shared" si="40"/>
        <v>0</v>
      </c>
    </row>
    <row r="150" spans="1:8">
      <c r="A150" s="87" t="s">
        <v>498</v>
      </c>
      <c r="B150" s="93" t="s">
        <v>434</v>
      </c>
      <c r="C150" s="9"/>
      <c r="D150" s="9"/>
      <c r="E150" s="89">
        <f t="shared" si="41"/>
        <v>0</v>
      </c>
      <c r="F150" s="9"/>
      <c r="G150" s="9"/>
      <c r="H150" s="9">
        <f t="shared" si="40"/>
        <v>0</v>
      </c>
    </row>
    <row r="151" spans="1:8">
      <c r="A151" s="87" t="s">
        <v>499</v>
      </c>
      <c r="B151" s="93" t="s">
        <v>436</v>
      </c>
      <c r="C151" s="9"/>
      <c r="D151" s="9"/>
      <c r="E151" s="89">
        <f t="shared" si="41"/>
        <v>0</v>
      </c>
      <c r="F151" s="9"/>
      <c r="G151" s="9"/>
      <c r="H151" s="9">
        <f t="shared" si="40"/>
        <v>0</v>
      </c>
    </row>
    <row r="152" spans="1:8">
      <c r="A152" s="87" t="s">
        <v>500</v>
      </c>
      <c r="B152" s="93" t="s">
        <v>438</v>
      </c>
      <c r="C152" s="9"/>
      <c r="D152" s="9"/>
      <c r="E152" s="89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91"/>
      <c r="B153" s="94"/>
      <c r="C153" s="9"/>
      <c r="D153" s="9"/>
      <c r="E153" s="9"/>
      <c r="F153" s="9"/>
      <c r="G153" s="9"/>
      <c r="H153" s="9"/>
    </row>
    <row r="154" spans="1:8">
      <c r="A154" s="200" t="s">
        <v>501</v>
      </c>
      <c r="B154" s="201"/>
      <c r="C154" s="7">
        <f>C4+C79</f>
        <v>134609367.53</v>
      </c>
      <c r="D154" s="7">
        <f t="shared" ref="D154:H154" si="42">D4+D79</f>
        <v>108784941.80000001</v>
      </c>
      <c r="E154" s="7">
        <f t="shared" si="42"/>
        <v>243394309.33000001</v>
      </c>
      <c r="F154" s="7">
        <f t="shared" si="42"/>
        <v>196408772.49000001</v>
      </c>
      <c r="G154" s="7">
        <f t="shared" si="42"/>
        <v>196408772.49000001</v>
      </c>
      <c r="H154" s="7">
        <f t="shared" si="42"/>
        <v>46985536.840000004</v>
      </c>
    </row>
    <row r="155" spans="1:8" ht="5.0999999999999996" customHeight="1">
      <c r="A155" s="95"/>
      <c r="B155" s="96"/>
      <c r="C155" s="16"/>
      <c r="D155" s="16"/>
      <c r="E155" s="16"/>
      <c r="F155" s="16"/>
      <c r="G155" s="16"/>
      <c r="H155" s="16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workbookViewId="0">
      <selection activeCell="A88" sqref="A88:I155"/>
    </sheetView>
  </sheetViews>
  <sheetFormatPr baseColWidth="10" defaultRowHeight="11.25"/>
  <cols>
    <col min="1" max="1" width="45.83203125" style="18" customWidth="1"/>
    <col min="2" max="7" width="16.83203125" style="18" customWidth="1"/>
    <col min="8" max="16384" width="12" style="18"/>
  </cols>
  <sheetData>
    <row r="1" spans="1:7" ht="56.1" customHeight="1">
      <c r="A1" s="179" t="s">
        <v>502</v>
      </c>
      <c r="B1" s="198"/>
      <c r="C1" s="198"/>
      <c r="D1" s="198"/>
      <c r="E1" s="198"/>
      <c r="F1" s="198"/>
      <c r="G1" s="217"/>
    </row>
    <row r="2" spans="1:7">
      <c r="A2" s="97"/>
      <c r="B2" s="218" t="s">
        <v>298</v>
      </c>
      <c r="C2" s="218"/>
      <c r="D2" s="218"/>
      <c r="E2" s="218"/>
      <c r="F2" s="218"/>
      <c r="G2" s="97"/>
    </row>
    <row r="3" spans="1:7" ht="22.5">
      <c r="A3" s="98" t="s">
        <v>0</v>
      </c>
      <c r="B3" s="2" t="s">
        <v>299</v>
      </c>
      <c r="C3" s="2" t="s">
        <v>231</v>
      </c>
      <c r="D3" s="2" t="s">
        <v>232</v>
      </c>
      <c r="E3" s="2" t="s">
        <v>188</v>
      </c>
      <c r="F3" s="2" t="s">
        <v>206</v>
      </c>
      <c r="G3" s="98" t="s">
        <v>503</v>
      </c>
    </row>
    <row r="4" spans="1:7">
      <c r="A4" s="99" t="s">
        <v>504</v>
      </c>
      <c r="B4" s="4"/>
      <c r="C4" s="4"/>
      <c r="D4" s="4"/>
      <c r="E4" s="4"/>
      <c r="F4" s="4"/>
      <c r="G4" s="4"/>
    </row>
    <row r="5" spans="1:7">
      <c r="A5" s="100" t="s">
        <v>505</v>
      </c>
      <c r="B5" s="7">
        <f>SUM(B6:B19)</f>
        <v>134609367.53</v>
      </c>
      <c r="C5" s="7">
        <f t="shared" ref="C5:G5" si="0">SUM(C6:C19)</f>
        <v>28841129.800000004</v>
      </c>
      <c r="D5" s="7">
        <f t="shared" si="0"/>
        <v>163450497.33000001</v>
      </c>
      <c r="E5" s="7">
        <f t="shared" si="0"/>
        <v>124556155.45999999</v>
      </c>
      <c r="F5" s="7">
        <f t="shared" si="0"/>
        <v>124556155.45999999</v>
      </c>
      <c r="G5" s="7">
        <f t="shared" si="0"/>
        <v>38894341.869999997</v>
      </c>
    </row>
    <row r="6" spans="1:7">
      <c r="A6" s="101" t="s">
        <v>506</v>
      </c>
      <c r="B6" s="9">
        <v>1308841.7</v>
      </c>
      <c r="C6" s="9">
        <v>0</v>
      </c>
      <c r="D6" s="9">
        <f>B6+C6</f>
        <v>1308841.7</v>
      </c>
      <c r="E6" s="9">
        <v>700553.22</v>
      </c>
      <c r="F6" s="9">
        <v>700553.22</v>
      </c>
      <c r="G6" s="9">
        <f>D6-E6</f>
        <v>608288.48</v>
      </c>
    </row>
    <row r="7" spans="1:7">
      <c r="A7" s="101" t="s">
        <v>507</v>
      </c>
      <c r="B7" s="9">
        <v>59636240.189999998</v>
      </c>
      <c r="C7" s="9">
        <v>19943380.510000002</v>
      </c>
      <c r="D7" s="9">
        <f t="shared" ref="D7:D19" si="1">B7+C7</f>
        <v>79579620.700000003</v>
      </c>
      <c r="E7" s="9">
        <v>54760485.030000001</v>
      </c>
      <c r="F7" s="9">
        <v>54760485.030000001</v>
      </c>
      <c r="G7" s="9">
        <f t="shared" ref="G7:G19" si="2">D7-E7</f>
        <v>24819135.670000002</v>
      </c>
    </row>
    <row r="8" spans="1:7">
      <c r="A8" s="101" t="s">
        <v>508</v>
      </c>
      <c r="B8" s="9">
        <v>6903453.2000000002</v>
      </c>
      <c r="C8" s="9">
        <v>0</v>
      </c>
      <c r="D8" s="9">
        <f t="shared" si="1"/>
        <v>6903453.2000000002</v>
      </c>
      <c r="E8" s="9">
        <v>5827848.3600000003</v>
      </c>
      <c r="F8" s="9">
        <v>5827848.3600000003</v>
      </c>
      <c r="G8" s="9">
        <f t="shared" si="2"/>
        <v>1075604.8399999999</v>
      </c>
    </row>
    <row r="9" spans="1:7">
      <c r="A9" s="101" t="s">
        <v>509</v>
      </c>
      <c r="B9" s="9">
        <v>13819601.77</v>
      </c>
      <c r="C9" s="9">
        <v>-40697.440000000002</v>
      </c>
      <c r="D9" s="9">
        <f t="shared" si="1"/>
        <v>13778904.33</v>
      </c>
      <c r="E9" s="9">
        <v>12427770.52</v>
      </c>
      <c r="F9" s="9">
        <v>12427770.52</v>
      </c>
      <c r="G9" s="9">
        <f t="shared" si="2"/>
        <v>1351133.8100000005</v>
      </c>
    </row>
    <row r="10" spans="1:7">
      <c r="A10" s="101" t="s">
        <v>510</v>
      </c>
      <c r="B10" s="9">
        <v>2992327</v>
      </c>
      <c r="C10" s="9">
        <v>-1615518.2</v>
      </c>
      <c r="D10" s="9">
        <f t="shared" si="1"/>
        <v>1376808.8</v>
      </c>
      <c r="E10" s="9">
        <v>1155494.43</v>
      </c>
      <c r="F10" s="9">
        <v>1155494.43</v>
      </c>
      <c r="G10" s="9">
        <f t="shared" si="2"/>
        <v>221314.37000000011</v>
      </c>
    </row>
    <row r="11" spans="1:7">
      <c r="A11" s="101" t="s">
        <v>511</v>
      </c>
      <c r="B11" s="9">
        <v>14130215.949999999</v>
      </c>
      <c r="C11" s="9">
        <v>3338299.58</v>
      </c>
      <c r="D11" s="9">
        <f t="shared" si="1"/>
        <v>17468515.530000001</v>
      </c>
      <c r="E11" s="9">
        <v>10465312.470000001</v>
      </c>
      <c r="F11" s="9">
        <v>10465312.470000001</v>
      </c>
      <c r="G11" s="9">
        <f t="shared" si="2"/>
        <v>7003203.0600000005</v>
      </c>
    </row>
    <row r="12" spans="1:7">
      <c r="A12" s="101" t="s">
        <v>512</v>
      </c>
      <c r="B12" s="9">
        <v>3523250.21</v>
      </c>
      <c r="C12" s="9">
        <v>652279.66</v>
      </c>
      <c r="D12" s="9">
        <f t="shared" si="1"/>
        <v>4175529.87</v>
      </c>
      <c r="E12" s="9">
        <v>1968323.93</v>
      </c>
      <c r="F12" s="9">
        <v>1968323.93</v>
      </c>
      <c r="G12" s="9">
        <f t="shared" si="2"/>
        <v>2207205.9400000004</v>
      </c>
    </row>
    <row r="13" spans="1:7">
      <c r="A13" s="101" t="s">
        <v>513</v>
      </c>
      <c r="B13" s="9">
        <v>5625891.9299999997</v>
      </c>
      <c r="C13" s="9">
        <v>817592.73</v>
      </c>
      <c r="D13" s="9">
        <f t="shared" si="1"/>
        <v>6443484.6600000001</v>
      </c>
      <c r="E13" s="9">
        <v>6156185.1600000001</v>
      </c>
      <c r="F13" s="9">
        <v>6156185.1600000001</v>
      </c>
      <c r="G13" s="9">
        <f t="shared" si="2"/>
        <v>287299.5</v>
      </c>
    </row>
    <row r="14" spans="1:7">
      <c r="A14" s="101" t="s">
        <v>514</v>
      </c>
      <c r="B14" s="9">
        <v>7399690.6500000004</v>
      </c>
      <c r="C14" s="9">
        <v>1926724.18</v>
      </c>
      <c r="D14" s="9">
        <f t="shared" si="1"/>
        <v>9326414.8300000001</v>
      </c>
      <c r="E14" s="9">
        <v>8622770.7799999993</v>
      </c>
      <c r="F14" s="9">
        <v>8622770.7799999993</v>
      </c>
      <c r="G14" s="9">
        <f t="shared" si="2"/>
        <v>703644.05000000075</v>
      </c>
    </row>
    <row r="15" spans="1:7">
      <c r="A15" s="101" t="s">
        <v>515</v>
      </c>
      <c r="B15" s="9">
        <v>6666652.46</v>
      </c>
      <c r="C15" s="9">
        <v>945177.85</v>
      </c>
      <c r="D15" s="9">
        <f t="shared" si="1"/>
        <v>7611830.3099999996</v>
      </c>
      <c r="E15" s="9">
        <v>7455565.9199999999</v>
      </c>
      <c r="F15" s="9">
        <v>7455565.9199999999</v>
      </c>
      <c r="G15" s="9">
        <f t="shared" si="2"/>
        <v>156264.38999999966</v>
      </c>
    </row>
    <row r="16" spans="1:7">
      <c r="A16" s="101" t="s">
        <v>516</v>
      </c>
      <c r="B16" s="9">
        <v>5819752.3700000001</v>
      </c>
      <c r="C16" s="9">
        <v>1537136.09</v>
      </c>
      <c r="D16" s="9">
        <f t="shared" si="1"/>
        <v>7356888.46</v>
      </c>
      <c r="E16" s="9">
        <v>7238092.9900000002</v>
      </c>
      <c r="F16" s="9">
        <v>7238092.9900000002</v>
      </c>
      <c r="G16" s="9">
        <f t="shared" si="2"/>
        <v>118795.46999999974</v>
      </c>
    </row>
    <row r="17" spans="1:7">
      <c r="A17" s="101" t="s">
        <v>517</v>
      </c>
      <c r="B17" s="9">
        <v>6079975.0099999998</v>
      </c>
      <c r="C17" s="9">
        <v>1336754.8400000001</v>
      </c>
      <c r="D17" s="9">
        <f t="shared" si="1"/>
        <v>7416729.8499999996</v>
      </c>
      <c r="E17" s="9">
        <v>7121536.5800000001</v>
      </c>
      <c r="F17" s="9">
        <v>7121536.5800000001</v>
      </c>
      <c r="G17" s="9">
        <f t="shared" si="2"/>
        <v>295193.26999999955</v>
      </c>
    </row>
    <row r="18" spans="1:7">
      <c r="A18" s="101" t="s">
        <v>518</v>
      </c>
      <c r="B18" s="9">
        <v>703475.09</v>
      </c>
      <c r="C18" s="9">
        <v>0</v>
      </c>
      <c r="D18" s="9">
        <f t="shared" si="1"/>
        <v>703475.09</v>
      </c>
      <c r="E18" s="9">
        <v>656216.06999999995</v>
      </c>
      <c r="F18" s="9">
        <v>656216.06999999995</v>
      </c>
      <c r="G18" s="9">
        <f t="shared" si="2"/>
        <v>47259.020000000019</v>
      </c>
    </row>
    <row r="19" spans="1:7">
      <c r="A19" s="101"/>
      <c r="B19" s="9"/>
      <c r="C19" s="9"/>
      <c r="D19" s="9">
        <f t="shared" si="1"/>
        <v>0</v>
      </c>
      <c r="E19" s="9"/>
      <c r="F19" s="9"/>
      <c r="G19" s="9">
        <f t="shared" si="2"/>
        <v>0</v>
      </c>
    </row>
    <row r="20" spans="1:7" ht="5.0999999999999996" customHeight="1">
      <c r="A20" s="101"/>
      <c r="B20" s="9"/>
      <c r="C20" s="9"/>
      <c r="D20" s="9"/>
      <c r="E20" s="9"/>
      <c r="F20" s="9"/>
      <c r="G20" s="9"/>
    </row>
    <row r="21" spans="1:7">
      <c r="A21" s="33" t="s">
        <v>519</v>
      </c>
      <c r="B21" s="9"/>
      <c r="C21" s="9"/>
      <c r="D21" s="9"/>
      <c r="E21" s="9"/>
      <c r="F21" s="9"/>
      <c r="G21" s="9"/>
    </row>
    <row r="22" spans="1:7">
      <c r="A22" s="33" t="s">
        <v>520</v>
      </c>
      <c r="B22" s="7">
        <f>SUM(B23:B30)</f>
        <v>0</v>
      </c>
      <c r="C22" s="7">
        <f t="shared" ref="C22:G22" si="3">SUM(C23:C30)</f>
        <v>79943812</v>
      </c>
      <c r="D22" s="7">
        <f t="shared" si="3"/>
        <v>79943812</v>
      </c>
      <c r="E22" s="7">
        <f t="shared" si="3"/>
        <v>71852617.030000001</v>
      </c>
      <c r="F22" s="7">
        <f t="shared" si="3"/>
        <v>71852617.030000001</v>
      </c>
      <c r="G22" s="7">
        <f t="shared" si="3"/>
        <v>8091194.9699999923</v>
      </c>
    </row>
    <row r="23" spans="1:7">
      <c r="A23" s="101" t="s">
        <v>506</v>
      </c>
      <c r="B23" s="9">
        <v>0</v>
      </c>
      <c r="C23" s="9">
        <v>4100096.78</v>
      </c>
      <c r="D23" s="9">
        <f>B23+C23</f>
        <v>4100096.78</v>
      </c>
      <c r="E23" s="9">
        <v>3007264.1</v>
      </c>
      <c r="F23" s="9">
        <v>3007264.1</v>
      </c>
      <c r="G23" s="9">
        <f t="shared" ref="G23:G30" si="4">D23-E23</f>
        <v>1092832.6799999997</v>
      </c>
    </row>
    <row r="24" spans="1:7">
      <c r="A24" s="101" t="s">
        <v>507</v>
      </c>
      <c r="B24" s="9">
        <v>0</v>
      </c>
      <c r="C24" s="9">
        <v>55661968.909999996</v>
      </c>
      <c r="D24" s="9">
        <f t="shared" ref="D24:D30" si="5">B24+C24</f>
        <v>55661968.909999996</v>
      </c>
      <c r="E24" s="9">
        <v>49768002.090000004</v>
      </c>
      <c r="F24" s="9">
        <v>49768002.090000004</v>
      </c>
      <c r="G24" s="9">
        <f t="shared" si="4"/>
        <v>5893966.8199999928</v>
      </c>
    </row>
    <row r="25" spans="1:7">
      <c r="A25" s="101" t="s">
        <v>508</v>
      </c>
      <c r="B25" s="9">
        <v>0</v>
      </c>
      <c r="C25" s="9">
        <v>419967</v>
      </c>
      <c r="D25" s="9">
        <f t="shared" si="5"/>
        <v>419967</v>
      </c>
      <c r="E25" s="9">
        <v>419967</v>
      </c>
      <c r="F25" s="9">
        <v>419967</v>
      </c>
      <c r="G25" s="9">
        <f t="shared" si="4"/>
        <v>0</v>
      </c>
    </row>
    <row r="26" spans="1:7">
      <c r="A26" s="101" t="s">
        <v>509</v>
      </c>
      <c r="B26" s="9">
        <v>0</v>
      </c>
      <c r="C26" s="9">
        <v>104000</v>
      </c>
      <c r="D26" s="9">
        <f t="shared" si="5"/>
        <v>104000</v>
      </c>
      <c r="E26" s="9">
        <v>104000</v>
      </c>
      <c r="F26" s="9">
        <v>104000</v>
      </c>
      <c r="G26" s="9">
        <f t="shared" si="4"/>
        <v>0</v>
      </c>
    </row>
    <row r="27" spans="1:7">
      <c r="A27" s="101" t="s">
        <v>510</v>
      </c>
      <c r="B27" s="9">
        <v>0</v>
      </c>
      <c r="C27" s="9">
        <v>711946.27</v>
      </c>
      <c r="D27" s="9">
        <f t="shared" si="5"/>
        <v>711946.27</v>
      </c>
      <c r="E27" s="9">
        <v>519811.79</v>
      </c>
      <c r="F27" s="9">
        <v>519811.79</v>
      </c>
      <c r="G27" s="9">
        <f t="shared" si="4"/>
        <v>192134.48000000004</v>
      </c>
    </row>
    <row r="28" spans="1:7">
      <c r="A28" s="101" t="s">
        <v>511</v>
      </c>
      <c r="B28" s="9">
        <v>0</v>
      </c>
      <c r="C28" s="9">
        <v>11995219.039999999</v>
      </c>
      <c r="D28" s="9">
        <f t="shared" si="5"/>
        <v>11995219.039999999</v>
      </c>
      <c r="E28" s="9">
        <v>11540553.5</v>
      </c>
      <c r="F28" s="9">
        <v>11540553.5</v>
      </c>
      <c r="G28" s="9">
        <f t="shared" si="4"/>
        <v>454665.53999999911</v>
      </c>
    </row>
    <row r="29" spans="1:7">
      <c r="A29" s="101" t="s">
        <v>512</v>
      </c>
      <c r="B29" s="9">
        <v>0</v>
      </c>
      <c r="C29" s="9">
        <v>6950614</v>
      </c>
      <c r="D29" s="9">
        <f t="shared" si="5"/>
        <v>6950614</v>
      </c>
      <c r="E29" s="9">
        <v>6493018.5499999998</v>
      </c>
      <c r="F29" s="9">
        <v>6493018.5499999998</v>
      </c>
      <c r="G29" s="9">
        <f t="shared" si="4"/>
        <v>457595.45000000019</v>
      </c>
    </row>
    <row r="30" spans="1:7">
      <c r="A30" s="101"/>
      <c r="B30" s="9"/>
      <c r="C30" s="9"/>
      <c r="D30" s="9">
        <f t="shared" si="5"/>
        <v>0</v>
      </c>
      <c r="E30" s="9"/>
      <c r="F30" s="9"/>
      <c r="G30" s="9">
        <f t="shared" si="4"/>
        <v>0</v>
      </c>
    </row>
    <row r="31" spans="1:7" ht="5.0999999999999996" customHeight="1">
      <c r="A31" s="35"/>
      <c r="B31" s="9"/>
      <c r="C31" s="9"/>
      <c r="D31" s="9"/>
      <c r="E31" s="9"/>
      <c r="F31" s="9"/>
      <c r="G31" s="9"/>
    </row>
    <row r="32" spans="1:7">
      <c r="A32" s="100" t="s">
        <v>501</v>
      </c>
      <c r="B32" s="7">
        <f>B5+B22</f>
        <v>134609367.53</v>
      </c>
      <c r="C32" s="7">
        <f t="shared" ref="C32:G32" si="6">C5+C22</f>
        <v>108784941.80000001</v>
      </c>
      <c r="D32" s="7">
        <f t="shared" si="6"/>
        <v>243394309.33000001</v>
      </c>
      <c r="E32" s="7">
        <f t="shared" si="6"/>
        <v>196408772.49000001</v>
      </c>
      <c r="F32" s="7">
        <f t="shared" si="6"/>
        <v>196408772.49000001</v>
      </c>
      <c r="G32" s="7">
        <f t="shared" si="6"/>
        <v>46985536.839999989</v>
      </c>
    </row>
    <row r="33" spans="1:7" ht="5.0999999999999996" customHeight="1">
      <c r="A33" s="36"/>
      <c r="B33" s="16"/>
      <c r="C33" s="16"/>
      <c r="D33" s="16"/>
      <c r="E33" s="16"/>
      <c r="F33" s="16"/>
      <c r="G33" s="16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45" workbookViewId="0">
      <selection activeCell="A88" sqref="A88:I155"/>
    </sheetView>
  </sheetViews>
  <sheetFormatPr baseColWidth="10" defaultRowHeight="11.25"/>
  <cols>
    <col min="1" max="1" width="5.83203125" style="18" customWidth="1"/>
    <col min="2" max="2" width="65.83203125" style="18" customWidth="1"/>
    <col min="3" max="8" width="17.83203125" style="18" customWidth="1"/>
    <col min="9" max="16384" width="12" style="18"/>
  </cols>
  <sheetData>
    <row r="1" spans="1:8" ht="45.95" customHeight="1">
      <c r="A1" s="179" t="s">
        <v>521</v>
      </c>
      <c r="B1" s="198"/>
      <c r="C1" s="198"/>
      <c r="D1" s="198"/>
      <c r="E1" s="198"/>
      <c r="F1" s="198"/>
      <c r="G1" s="198"/>
      <c r="H1" s="217"/>
    </row>
    <row r="2" spans="1:8" ht="12" customHeight="1">
      <c r="A2" s="220"/>
      <c r="B2" s="178"/>
      <c r="C2" s="185" t="s">
        <v>298</v>
      </c>
      <c r="D2" s="185"/>
      <c r="E2" s="185"/>
      <c r="F2" s="185"/>
      <c r="G2" s="185"/>
      <c r="H2" s="31"/>
    </row>
    <row r="3" spans="1:8" ht="22.5">
      <c r="A3" s="192" t="s">
        <v>0</v>
      </c>
      <c r="B3" s="194"/>
      <c r="C3" s="2" t="s">
        <v>299</v>
      </c>
      <c r="D3" s="2" t="s">
        <v>300</v>
      </c>
      <c r="E3" s="2" t="s">
        <v>301</v>
      </c>
      <c r="F3" s="2" t="s">
        <v>188</v>
      </c>
      <c r="G3" s="2" t="s">
        <v>206</v>
      </c>
      <c r="H3" s="98" t="s">
        <v>303</v>
      </c>
    </row>
    <row r="4" spans="1:8" ht="5.0999999999999996" customHeight="1">
      <c r="A4" s="48"/>
      <c r="B4" s="102"/>
      <c r="C4" s="4"/>
      <c r="D4" s="4"/>
      <c r="E4" s="4"/>
      <c r="F4" s="4"/>
      <c r="G4" s="4"/>
      <c r="H4" s="4"/>
    </row>
    <row r="5" spans="1:8" ht="12.75" customHeight="1">
      <c r="A5" s="221" t="s">
        <v>522</v>
      </c>
      <c r="B5" s="222"/>
      <c r="C5" s="7">
        <f>C6+C16+C25+C36</f>
        <v>134609367.53</v>
      </c>
      <c r="D5" s="7">
        <f t="shared" ref="D5:H5" si="0">D6+D16+D25+D36</f>
        <v>28841129.800000001</v>
      </c>
      <c r="E5" s="7">
        <f t="shared" si="0"/>
        <v>163450497.33000001</v>
      </c>
      <c r="F5" s="7">
        <f t="shared" si="0"/>
        <v>124556155.45999999</v>
      </c>
      <c r="G5" s="7">
        <f t="shared" si="0"/>
        <v>124556155.45999999</v>
      </c>
      <c r="H5" s="7">
        <f t="shared" si="0"/>
        <v>38894341.870000012</v>
      </c>
    </row>
    <row r="6" spans="1:8" ht="12.75" customHeight="1">
      <c r="A6" s="206" t="s">
        <v>523</v>
      </c>
      <c r="B6" s="207"/>
      <c r="C6" s="7">
        <f>SUM(C7:C14)</f>
        <v>703475.09</v>
      </c>
      <c r="D6" s="7">
        <f t="shared" ref="D6:H6" si="1">SUM(D7:D14)</f>
        <v>0</v>
      </c>
      <c r="E6" s="7">
        <f t="shared" si="1"/>
        <v>703475.09</v>
      </c>
      <c r="F6" s="7">
        <f t="shared" si="1"/>
        <v>656216.06999999995</v>
      </c>
      <c r="G6" s="7">
        <f t="shared" si="1"/>
        <v>656216.06999999995</v>
      </c>
      <c r="H6" s="7">
        <f t="shared" si="1"/>
        <v>47259.020000000019</v>
      </c>
    </row>
    <row r="7" spans="1:8">
      <c r="A7" s="103" t="s">
        <v>524</v>
      </c>
      <c r="B7" s="93" t="s">
        <v>525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103" t="s">
        <v>526</v>
      </c>
      <c r="B8" s="93" t="s">
        <v>527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103" t="s">
        <v>528</v>
      </c>
      <c r="B9" s="93" t="s">
        <v>529</v>
      </c>
      <c r="C9" s="9">
        <v>703475.09</v>
      </c>
      <c r="D9" s="9">
        <v>0</v>
      </c>
      <c r="E9" s="9">
        <f t="shared" si="2"/>
        <v>703475.09</v>
      </c>
      <c r="F9" s="9">
        <v>656216.06999999995</v>
      </c>
      <c r="G9" s="9">
        <v>656216.06999999995</v>
      </c>
      <c r="H9" s="9">
        <f t="shared" si="3"/>
        <v>47259.020000000019</v>
      </c>
    </row>
    <row r="10" spans="1:8">
      <c r="A10" s="103" t="s">
        <v>530</v>
      </c>
      <c r="B10" s="93" t="s">
        <v>531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103" t="s">
        <v>532</v>
      </c>
      <c r="B11" s="93" t="s">
        <v>533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103" t="s">
        <v>534</v>
      </c>
      <c r="B12" s="93" t="s">
        <v>535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103" t="s">
        <v>536</v>
      </c>
      <c r="B13" s="93" t="s">
        <v>537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103" t="s">
        <v>538</v>
      </c>
      <c r="B14" s="93" t="s">
        <v>539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50"/>
      <c r="B15" s="92"/>
      <c r="C15" s="7"/>
      <c r="D15" s="7"/>
      <c r="E15" s="7"/>
      <c r="F15" s="7"/>
      <c r="G15" s="7"/>
      <c r="H15" s="7"/>
    </row>
    <row r="16" spans="1:8" ht="12.75">
      <c r="A16" s="206" t="s">
        <v>540</v>
      </c>
      <c r="B16" s="219"/>
      <c r="C16" s="7">
        <f>SUM(C17:C23)</f>
        <v>133905892.44</v>
      </c>
      <c r="D16" s="7">
        <f t="shared" ref="D16:G16" si="4">SUM(D17:D23)</f>
        <v>28841129.800000001</v>
      </c>
      <c r="E16" s="7">
        <f t="shared" si="4"/>
        <v>162747022.24000001</v>
      </c>
      <c r="F16" s="7">
        <f t="shared" si="4"/>
        <v>123899939.39</v>
      </c>
      <c r="G16" s="7">
        <f t="shared" si="4"/>
        <v>123899939.39</v>
      </c>
      <c r="H16" s="7">
        <f t="shared" si="3"/>
        <v>38847082.850000009</v>
      </c>
    </row>
    <row r="17" spans="1:8">
      <c r="A17" s="103" t="s">
        <v>541</v>
      </c>
      <c r="B17" s="93" t="s">
        <v>542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103" t="s">
        <v>543</v>
      </c>
      <c r="B18" s="93" t="s">
        <v>544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103" t="s">
        <v>545</v>
      </c>
      <c r="B19" s="93" t="s">
        <v>546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103" t="s">
        <v>547</v>
      </c>
      <c r="B20" s="93" t="s">
        <v>548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103" t="s">
        <v>549</v>
      </c>
      <c r="B21" s="93" t="s">
        <v>550</v>
      </c>
      <c r="C21" s="9">
        <v>133905892.44</v>
      </c>
      <c r="D21" s="9">
        <v>28841129.800000001</v>
      </c>
      <c r="E21" s="9">
        <f t="shared" si="5"/>
        <v>162747022.24000001</v>
      </c>
      <c r="F21" s="9">
        <v>123899939.39</v>
      </c>
      <c r="G21" s="9">
        <v>123899939.39</v>
      </c>
      <c r="H21" s="9">
        <f t="shared" si="3"/>
        <v>38847082.850000009</v>
      </c>
    </row>
    <row r="22" spans="1:8">
      <c r="A22" s="103" t="s">
        <v>551</v>
      </c>
      <c r="B22" s="93" t="s">
        <v>552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103" t="s">
        <v>553</v>
      </c>
      <c r="B23" s="93" t="s">
        <v>554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50"/>
      <c r="B24" s="92"/>
      <c r="C24" s="7"/>
      <c r="D24" s="7"/>
      <c r="E24" s="7"/>
      <c r="F24" s="7"/>
      <c r="G24" s="7"/>
      <c r="H24" s="7"/>
    </row>
    <row r="25" spans="1:8" ht="12.75">
      <c r="A25" s="206" t="s">
        <v>555</v>
      </c>
      <c r="B25" s="219"/>
      <c r="C25" s="7">
        <f>SUM(C26:C34)</f>
        <v>0</v>
      </c>
      <c r="D25" s="7">
        <f t="shared" ref="D25:G25" si="6">SUM(D26:D34)</f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3"/>
        <v>0</v>
      </c>
    </row>
    <row r="26" spans="1:8">
      <c r="A26" s="103" t="s">
        <v>556</v>
      </c>
      <c r="B26" s="93" t="s">
        <v>557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103" t="s">
        <v>558</v>
      </c>
      <c r="B27" s="93" t="s">
        <v>559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103" t="s">
        <v>560</v>
      </c>
      <c r="B28" s="93" t="s">
        <v>561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103" t="s">
        <v>562</v>
      </c>
      <c r="B29" s="93" t="s">
        <v>563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103" t="s">
        <v>564</v>
      </c>
      <c r="B30" s="93" t="s">
        <v>565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103" t="s">
        <v>566</v>
      </c>
      <c r="B31" s="93" t="s">
        <v>567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103" t="s">
        <v>568</v>
      </c>
      <c r="B32" s="93" t="s">
        <v>569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103" t="s">
        <v>570</v>
      </c>
      <c r="B33" s="93" t="s">
        <v>571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103" t="s">
        <v>572</v>
      </c>
      <c r="B34" s="93" t="s">
        <v>573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50"/>
      <c r="B35" s="92"/>
      <c r="C35" s="7"/>
      <c r="D35" s="7"/>
      <c r="E35" s="7"/>
      <c r="F35" s="7"/>
      <c r="G35" s="7"/>
      <c r="H35" s="7"/>
    </row>
    <row r="36" spans="1:8" ht="12.75">
      <c r="A36" s="206" t="s">
        <v>574</v>
      </c>
      <c r="B36" s="219"/>
      <c r="C36" s="7">
        <f>SUM(C37:C40)</f>
        <v>0</v>
      </c>
      <c r="D36" s="7">
        <f t="shared" ref="D36:G36" si="8">SUM(D37:D40)</f>
        <v>0</v>
      </c>
      <c r="E36" s="7">
        <f t="shared" si="8"/>
        <v>0</v>
      </c>
      <c r="F36" s="7">
        <f t="shared" si="8"/>
        <v>0</v>
      </c>
      <c r="G36" s="7">
        <f t="shared" si="8"/>
        <v>0</v>
      </c>
      <c r="H36" s="7">
        <f t="shared" si="3"/>
        <v>0</v>
      </c>
    </row>
    <row r="37" spans="1:8">
      <c r="A37" s="103" t="s">
        <v>575</v>
      </c>
      <c r="B37" s="93" t="s">
        <v>576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103" t="s">
        <v>577</v>
      </c>
      <c r="B38" s="104" t="s">
        <v>578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103" t="s">
        <v>579</v>
      </c>
      <c r="B39" s="93" t="s">
        <v>580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103" t="s">
        <v>581</v>
      </c>
      <c r="B40" s="93" t="s">
        <v>582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50"/>
      <c r="B41" s="92"/>
      <c r="C41" s="7"/>
      <c r="D41" s="7"/>
      <c r="E41" s="7"/>
      <c r="F41" s="7"/>
      <c r="G41" s="7"/>
      <c r="H41" s="7"/>
    </row>
    <row r="42" spans="1:8" ht="12.75">
      <c r="A42" s="206" t="s">
        <v>583</v>
      </c>
      <c r="B42" s="219"/>
      <c r="C42" s="7">
        <f>C43+C53+C62+C73</f>
        <v>0</v>
      </c>
      <c r="D42" s="7">
        <f t="shared" ref="D42:G42" si="10">D43+D53+D62+D73</f>
        <v>79943812</v>
      </c>
      <c r="E42" s="7">
        <f t="shared" si="10"/>
        <v>79943812</v>
      </c>
      <c r="F42" s="7">
        <f t="shared" si="10"/>
        <v>71852617.030000001</v>
      </c>
      <c r="G42" s="7">
        <f t="shared" si="10"/>
        <v>71852617.030000001</v>
      </c>
      <c r="H42" s="7">
        <f t="shared" si="3"/>
        <v>8091194.9699999988</v>
      </c>
    </row>
    <row r="43" spans="1:8" ht="12.75">
      <c r="A43" s="206" t="s">
        <v>523</v>
      </c>
      <c r="B43" s="219"/>
      <c r="C43" s="7">
        <f>SUM(C44:C51)</f>
        <v>0</v>
      </c>
      <c r="D43" s="7">
        <f t="shared" ref="D43:G43" si="11">SUM(D44:D51)</f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  <c r="H43" s="7">
        <f t="shared" si="3"/>
        <v>0</v>
      </c>
    </row>
    <row r="44" spans="1:8">
      <c r="A44" s="103" t="s">
        <v>584</v>
      </c>
      <c r="B44" s="93" t="s">
        <v>525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103" t="s">
        <v>585</v>
      </c>
      <c r="B45" s="93" t="s">
        <v>527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103" t="s">
        <v>586</v>
      </c>
      <c r="B46" s="93" t="s">
        <v>529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103" t="s">
        <v>587</v>
      </c>
      <c r="B47" s="93" t="s">
        <v>531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103" t="s">
        <v>588</v>
      </c>
      <c r="B48" s="93" t="s">
        <v>533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103" t="s">
        <v>589</v>
      </c>
      <c r="B49" s="93" t="s">
        <v>535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103" t="s">
        <v>590</v>
      </c>
      <c r="B50" s="93" t="s">
        <v>537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103" t="s">
        <v>591</v>
      </c>
      <c r="B51" s="93" t="s">
        <v>539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50"/>
      <c r="B52" s="92"/>
      <c r="C52" s="7"/>
      <c r="D52" s="7"/>
      <c r="E52" s="7"/>
      <c r="F52" s="7"/>
      <c r="G52" s="7"/>
      <c r="H52" s="7"/>
    </row>
    <row r="53" spans="1:8" ht="12.75">
      <c r="A53" s="206" t="s">
        <v>540</v>
      </c>
      <c r="B53" s="219"/>
      <c r="C53" s="7">
        <f>SUM(C54:C60)</f>
        <v>0</v>
      </c>
      <c r="D53" s="7">
        <f t="shared" ref="D53:G53" si="13">SUM(D54:D60)</f>
        <v>79943812</v>
      </c>
      <c r="E53" s="7">
        <f t="shared" si="13"/>
        <v>79943812</v>
      </c>
      <c r="F53" s="7">
        <f t="shared" si="13"/>
        <v>71852617.030000001</v>
      </c>
      <c r="G53" s="7">
        <f t="shared" si="13"/>
        <v>71852617.030000001</v>
      </c>
      <c r="H53" s="7">
        <f t="shared" si="3"/>
        <v>8091194.9699999988</v>
      </c>
    </row>
    <row r="54" spans="1:8">
      <c r="A54" s="103" t="s">
        <v>592</v>
      </c>
      <c r="B54" s="93" t="s">
        <v>542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103" t="s">
        <v>593</v>
      </c>
      <c r="B55" s="93" t="s">
        <v>544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103" t="s">
        <v>594</v>
      </c>
      <c r="B56" s="93" t="s">
        <v>546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103" t="s">
        <v>595</v>
      </c>
      <c r="B57" s="93" t="s">
        <v>548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103" t="s">
        <v>596</v>
      </c>
      <c r="B58" s="93" t="s">
        <v>550</v>
      </c>
      <c r="C58" s="9">
        <v>0</v>
      </c>
      <c r="D58" s="9">
        <v>79943812</v>
      </c>
      <c r="E58" s="9">
        <f t="shared" si="14"/>
        <v>79943812</v>
      </c>
      <c r="F58" s="9">
        <v>71852617.030000001</v>
      </c>
      <c r="G58" s="9">
        <v>71852617.030000001</v>
      </c>
      <c r="H58" s="9">
        <f t="shared" si="3"/>
        <v>8091194.9699999988</v>
      </c>
    </row>
    <row r="59" spans="1:8">
      <c r="A59" s="103" t="s">
        <v>597</v>
      </c>
      <c r="B59" s="93" t="s">
        <v>552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103" t="s">
        <v>598</v>
      </c>
      <c r="B60" s="93" t="s">
        <v>554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50"/>
      <c r="B61" s="92"/>
      <c r="C61" s="7"/>
      <c r="D61" s="7"/>
      <c r="E61" s="7"/>
      <c r="F61" s="7"/>
      <c r="G61" s="7"/>
      <c r="H61" s="7"/>
    </row>
    <row r="62" spans="1:8" ht="12.75">
      <c r="A62" s="206" t="s">
        <v>555</v>
      </c>
      <c r="B62" s="219"/>
      <c r="C62" s="7">
        <f>SUM(C63:C71)</f>
        <v>0</v>
      </c>
      <c r="D62" s="7">
        <f t="shared" ref="D62:G62" si="15">SUM(D63:D71)</f>
        <v>0</v>
      </c>
      <c r="E62" s="7">
        <f t="shared" si="15"/>
        <v>0</v>
      </c>
      <c r="F62" s="7">
        <f t="shared" si="15"/>
        <v>0</v>
      </c>
      <c r="G62" s="7">
        <f t="shared" si="15"/>
        <v>0</v>
      </c>
      <c r="H62" s="7">
        <f t="shared" si="3"/>
        <v>0</v>
      </c>
    </row>
    <row r="63" spans="1:8">
      <c r="A63" s="103" t="s">
        <v>599</v>
      </c>
      <c r="B63" s="93" t="s">
        <v>557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103" t="s">
        <v>600</v>
      </c>
      <c r="B64" s="93" t="s">
        <v>559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103" t="s">
        <v>601</v>
      </c>
      <c r="B65" s="93" t="s">
        <v>561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103" t="s">
        <v>602</v>
      </c>
      <c r="B66" s="93" t="s">
        <v>563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103" t="s">
        <v>603</v>
      </c>
      <c r="B67" s="93" t="s">
        <v>565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103" t="s">
        <v>604</v>
      </c>
      <c r="B68" s="93" t="s">
        <v>567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103" t="s">
        <v>605</v>
      </c>
      <c r="B69" s="93" t="s">
        <v>569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103" t="s">
        <v>606</v>
      </c>
      <c r="B70" s="93" t="s">
        <v>571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103" t="s">
        <v>607</v>
      </c>
      <c r="B71" s="93" t="s">
        <v>573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50"/>
      <c r="B72" s="92"/>
      <c r="C72" s="7"/>
      <c r="D72" s="7"/>
      <c r="E72" s="7"/>
      <c r="F72" s="7"/>
      <c r="G72" s="7"/>
      <c r="H72" s="7"/>
    </row>
    <row r="73" spans="1:8" ht="12.75">
      <c r="A73" s="206" t="s">
        <v>574</v>
      </c>
      <c r="B73" s="219"/>
      <c r="C73" s="7">
        <f>SUM(C74:C77)</f>
        <v>0</v>
      </c>
      <c r="D73" s="7">
        <f t="shared" ref="D73:G73" si="17">SUM(D74:D77)</f>
        <v>0</v>
      </c>
      <c r="E73" s="7">
        <f t="shared" si="17"/>
        <v>0</v>
      </c>
      <c r="F73" s="7">
        <f t="shared" si="17"/>
        <v>0</v>
      </c>
      <c r="G73" s="7">
        <f t="shared" si="17"/>
        <v>0</v>
      </c>
      <c r="H73" s="7">
        <f t="shared" ref="H73:H77" si="18">E73-F73</f>
        <v>0</v>
      </c>
    </row>
    <row r="74" spans="1:8">
      <c r="A74" s="103" t="s">
        <v>608</v>
      </c>
      <c r="B74" s="93" t="s">
        <v>576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103" t="s">
        <v>609</v>
      </c>
      <c r="B75" s="104" t="s">
        <v>578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103" t="s">
        <v>610</v>
      </c>
      <c r="B76" s="93" t="s">
        <v>580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103" t="s">
        <v>611</v>
      </c>
      <c r="B77" s="93" t="s">
        <v>582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50"/>
      <c r="B78" s="92"/>
      <c r="C78" s="7"/>
      <c r="D78" s="7"/>
      <c r="E78" s="7"/>
      <c r="F78" s="7"/>
      <c r="G78" s="7"/>
      <c r="H78" s="7"/>
    </row>
    <row r="79" spans="1:8" ht="12.75">
      <c r="A79" s="206" t="s">
        <v>501</v>
      </c>
      <c r="B79" s="219"/>
      <c r="C79" s="7">
        <f>C5+C42</f>
        <v>134609367.53</v>
      </c>
      <c r="D79" s="7">
        <f t="shared" ref="D79:H79" si="20">D5+D42</f>
        <v>108784941.8</v>
      </c>
      <c r="E79" s="7">
        <f t="shared" si="20"/>
        <v>243394309.33000001</v>
      </c>
      <c r="F79" s="7">
        <f t="shared" si="20"/>
        <v>196408772.49000001</v>
      </c>
      <c r="G79" s="7">
        <f t="shared" si="20"/>
        <v>196408772.49000001</v>
      </c>
      <c r="H79" s="7">
        <f t="shared" si="20"/>
        <v>46985536.840000011</v>
      </c>
    </row>
    <row r="80" spans="1:8" ht="5.0999999999999996" customHeight="1">
      <c r="A80" s="61"/>
      <c r="B80" s="105"/>
      <c r="C80" s="63"/>
      <c r="D80" s="63"/>
      <c r="E80" s="63"/>
      <c r="F80" s="63"/>
      <c r="G80" s="63"/>
      <c r="H80" s="63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GUIA DE CUMPLIMIENTO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2023-01-18T22:17:30Z</cp:lastPrinted>
  <dcterms:created xsi:type="dcterms:W3CDTF">2017-01-11T17:17:46Z</dcterms:created>
  <dcterms:modified xsi:type="dcterms:W3CDTF">2023-01-25T16:03:58Z</dcterms:modified>
</cp:coreProperties>
</file>