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MANUEL\ESTADOS FINANCIEROS\2017\SEPTIEMBRE\PORTAL\"/>
    </mc:Choice>
  </mc:AlternateContent>
  <bookViews>
    <workbookView xWindow="0" yWindow="0" windowWidth="28800" windowHeight="13620"/>
  </bookViews>
  <sheets>
    <sheet name="COG" sheetId="1" r:id="rId1"/>
  </sheets>
  <externalReferences>
    <externalReference r:id="rId2"/>
  </externalReferences>
  <definedNames>
    <definedName name="_xlnm.Print_Area" localSheetId="0">COG!$A$1:$K$59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J52" i="1"/>
  <c r="I52" i="1"/>
  <c r="H52" i="1"/>
  <c r="F52" i="1"/>
  <c r="E52" i="1"/>
  <c r="D52" i="1"/>
  <c r="K46" i="1"/>
  <c r="F46" i="1"/>
  <c r="J45" i="1"/>
  <c r="I45" i="1"/>
  <c r="H45" i="1"/>
  <c r="G45" i="1"/>
  <c r="E45" i="1"/>
  <c r="F45" i="1" s="1"/>
  <c r="K45" i="1" s="1"/>
  <c r="D45" i="1"/>
  <c r="K44" i="1"/>
  <c r="F44" i="1"/>
  <c r="K43" i="1"/>
  <c r="F43" i="1"/>
  <c r="K42" i="1"/>
  <c r="F42" i="1"/>
  <c r="K41" i="1"/>
  <c r="F41" i="1"/>
  <c r="K40" i="1"/>
  <c r="F40" i="1"/>
  <c r="J39" i="1"/>
  <c r="I39" i="1"/>
  <c r="H39" i="1"/>
  <c r="G39" i="1"/>
  <c r="E39" i="1"/>
  <c r="F39" i="1" s="1"/>
  <c r="K39" i="1" s="1"/>
  <c r="D39" i="1"/>
  <c r="K38" i="1"/>
  <c r="F38" i="1"/>
  <c r="K37" i="1"/>
  <c r="F37" i="1"/>
  <c r="K36" i="1"/>
  <c r="J36" i="1"/>
  <c r="I36" i="1"/>
  <c r="H36" i="1"/>
  <c r="G36" i="1"/>
  <c r="E36" i="1"/>
  <c r="F36" i="1" s="1"/>
  <c r="D36" i="1"/>
  <c r="K35" i="1"/>
  <c r="F35" i="1"/>
  <c r="K34" i="1"/>
  <c r="F34" i="1"/>
  <c r="K33" i="1"/>
  <c r="F33" i="1"/>
  <c r="K32" i="1"/>
  <c r="F32" i="1"/>
  <c r="K31" i="1"/>
  <c r="F31" i="1"/>
  <c r="K30" i="1"/>
  <c r="F30" i="1"/>
  <c r="K29" i="1"/>
  <c r="F29" i="1"/>
  <c r="K28" i="1"/>
  <c r="F28" i="1"/>
  <c r="K27" i="1"/>
  <c r="F27" i="1"/>
  <c r="J26" i="1"/>
  <c r="I26" i="1"/>
  <c r="H26" i="1"/>
  <c r="G26" i="1"/>
  <c r="E26" i="1"/>
  <c r="D26" i="1"/>
  <c r="F26" i="1" s="1"/>
  <c r="K26" i="1" s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J17" i="1"/>
  <c r="I17" i="1"/>
  <c r="H17" i="1"/>
  <c r="G17" i="1"/>
  <c r="E17" i="1"/>
  <c r="D17" i="1"/>
  <c r="F17" i="1" s="1"/>
  <c r="K17" i="1" s="1"/>
  <c r="K16" i="1"/>
  <c r="F16" i="1"/>
  <c r="K15" i="1"/>
  <c r="F15" i="1"/>
  <c r="K14" i="1"/>
  <c r="F14" i="1"/>
  <c r="K13" i="1"/>
  <c r="F13" i="1"/>
  <c r="K12" i="1"/>
  <c r="F12" i="1"/>
  <c r="K11" i="1"/>
  <c r="F11" i="1"/>
  <c r="J10" i="1"/>
  <c r="J47" i="1" s="1"/>
  <c r="J50" i="1" s="1"/>
  <c r="I10" i="1"/>
  <c r="I47" i="1" s="1"/>
  <c r="H10" i="1"/>
  <c r="H47" i="1" s="1"/>
  <c r="H50" i="1" s="1"/>
  <c r="G10" i="1"/>
  <c r="G47" i="1" s="1"/>
  <c r="E10" i="1"/>
  <c r="E47" i="1" s="1"/>
  <c r="E50" i="1" s="1"/>
  <c r="D10" i="1"/>
  <c r="D47" i="1" s="1"/>
  <c r="D50" i="1" s="1"/>
  <c r="B3" i="1"/>
  <c r="F10" i="1" l="1"/>
  <c r="F47" i="1" l="1"/>
  <c r="F50" i="1" s="1"/>
  <c r="K10" i="1"/>
  <c r="K47" i="1" s="1"/>
  <c r="K50" i="1" s="1"/>
</calcChain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<sst xmlns="http://schemas.openxmlformats.org/spreadsheetml/2006/main" count="55" uniqueCount="55">
  <si>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</si>
  <si>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por Objeto del Gasto (Capítulo y Concepto)</t>
  </si>
  <si>
    <t>Ente Público:</t>
  </si>
  <si>
    <t>FORUM CULTURAL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</si>
  <si>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</si>
  <si>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</si>
  <si>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</si>
  <si>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</si>
  <si>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</si>
  <si>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</si>
  <si>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</si>
  <si>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</si>
  <si>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</si>
  <si>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</si>
  <si>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</si>
  <si>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</si>
  <si>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</si>
  <si>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</si>
  <si>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</si>
  <si>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</si>
  <si>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</si>
  <si>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</si>
  <si>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</si>
  <si>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</si>
  <si>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</si>
  <si>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</si>
  <si>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</si>
  <si>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Reparación</t>
  </si>
  <si>
    <t>Productos Químicos, Farmacéuticos y de Laboratorio</t>
  </si>
  <si>
    <t>Combustibles, Lubricantes y Aditivos</t>
  </si>
  <si>
    <t>Vestuarios,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</si>
  <si>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</si>
  <si>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</si>
  <si>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</si>
  <si>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</si>
  <si>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</si>
  <si>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</si>
  <si>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</si>
  <si>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</t>
  </si>
  <si>
    <t>Servicios de Traslados y Víaticos</t>
  </si>
  <si>
    <t>Servicios Oficiales</t>
  </si>
  <si>
    <t>Otros Servicios Generales</t>
  </si>
  <si>
    <t>Transferencias, Asignaciones, Subsidios y Otras Ayudas</t>
  </si>
  <si>
    <t>Ayudas Sociales</t>
  </si>
  <si>
    <t>Pensiones y Jubilaciones</t>
  </si>
  <si>
    <t>Bienes Muebles, Inmuebles e Intangibles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</si>
  <si>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</si>
  <si>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</si>
  <si>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</si>
  <si>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</si>
  <si>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Intangibles</t>
  </si>
  <si>
    <t>Inversión Pública</t>
  </si>
  <si>
    <t xml:space="preserve"> Obra Pública En Buenes Propios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</si>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</sst>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164" fontId="3" fillId="3" borderId="4" xfId="1" applyNumberFormat="1" applyFont="1" applyFill="1" applyBorder="1" applyAlignment="1">
      <alignment horizontal="right" vertical="center" wrapText="1"/>
    </xf>
    <xf numFmtId="0" fontId="3" fillId="0" borderId="0" xfId="0" applyFont="1"/>
    <xf numFmtId="164" fontId="3" fillId="3" borderId="4" xfId="1" quotePrefix="1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5" fillId="3" borderId="0" xfId="0" applyFont="1" applyFill="1"/>
    <xf numFmtId="0" fontId="5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164" fontId="5" fillId="3" borderId="2" xfId="1" applyNumberFormat="1" applyFont="1" applyFill="1" applyBorder="1" applyAlignment="1">
      <alignment vertical="center" wrapText="1"/>
    </xf>
    <xf numFmtId="0" fontId="5" fillId="0" borderId="0" xfId="0" applyFont="1"/>
    <xf numFmtId="43" fontId="3" fillId="0" borderId="0" xfId="0" applyNumberFormat="1" applyFont="1"/>
    <xf numFmtId="0" fontId="7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MANUEL/ESTADOS%20FINANCIEROS/2017/SEPTIEMBRE/EDOS%20FINAN%20Y%20PTALES%200917%20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Hoja1"/>
      <sheetName val="EAI"/>
      <sheetName val="COG"/>
      <sheetName val="CAdmon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RBI"/>
      <sheetName val="RBM"/>
    </sheetNames>
    <sheetDataSet>
      <sheetData sheetId="0">
        <row r="33">
          <cell r="D33">
            <v>94680728.969999999</v>
          </cell>
        </row>
      </sheetData>
      <sheetData sheetId="1">
        <row r="4">
          <cell r="D4" t="str">
            <v>Al 30 de septiembre del 2017 y  2016</v>
          </cell>
        </row>
      </sheetData>
      <sheetData sheetId="2">
        <row r="3">
          <cell r="B3" t="str">
            <v>Al 30 de septiembre del 2017 y  2016</v>
          </cell>
        </row>
      </sheetData>
      <sheetData sheetId="3">
        <row r="3">
          <cell r="A3" t="str">
            <v>Al 30 de septiembre del 2017 y  2016</v>
          </cell>
        </row>
      </sheetData>
      <sheetData sheetId="4">
        <row r="3">
          <cell r="A3" t="str">
            <v>Al 30 de septiembre del 2017 y  2016</v>
          </cell>
        </row>
      </sheetData>
      <sheetData sheetId="5">
        <row r="3">
          <cell r="A3" t="str">
            <v>Al 30 de septiembre del 2017 y  2016</v>
          </cell>
        </row>
      </sheetData>
      <sheetData sheetId="6">
        <row r="3">
          <cell r="B3" t="str">
            <v>Al 30 de septiembre del 2017 y  2016</v>
          </cell>
        </row>
      </sheetData>
      <sheetData sheetId="7"/>
      <sheetData sheetId="8">
        <row r="3">
          <cell r="A3" t="str">
            <v>Al 30 de septiembre del 2017 y  2016</v>
          </cell>
        </row>
      </sheetData>
      <sheetData sheetId="9"/>
      <sheetData sheetId="10"/>
      <sheetData sheetId="11">
        <row r="4">
          <cell r="B4" t="str">
            <v>Del 1 de Enero al 30 de septiembre de 2017</v>
          </cell>
        </row>
      </sheetData>
      <sheetData sheetId="12">
        <row r="40">
          <cell r="H40">
            <v>1669089.1</v>
          </cell>
        </row>
      </sheetData>
      <sheetData sheetId="13">
        <row r="4">
          <cell r="B4" t="str">
            <v>Del 1 de Enero al 30 de septiembre de 2017</v>
          </cell>
        </row>
        <row r="22">
          <cell r="D22">
            <v>110188355.16</v>
          </cell>
          <cell r="E22">
            <v>25949349.380000003</v>
          </cell>
          <cell r="F22">
            <v>136137704.53999999</v>
          </cell>
          <cell r="G22">
            <v>78224136.210000008</v>
          </cell>
          <cell r="I22">
            <v>77634501.530000001</v>
          </cell>
          <cell r="J22">
            <v>57913568.329999998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2">
          <cell r="H12">
            <v>32916048.800000001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52"/>
  <sheetViews>
    <sheetView showGridLines="0" tabSelected="1" zoomScale="85" zoomScaleNormal="85" workbookViewId="0">
      <selection activeCell="G52" sqref="G52"/>
    </sheetView>
  </sheetViews>
  <sheetFormatPr baseColWidth="10" defaultRowHeight="12.75" x14ac:dyDescent="0.2"/>
  <cols>
    <col min="1" max="1" width="2.42578125" style="1" customWidth="1"/>
    <col min="2" max="2" width="4.5703125" style="9" customWidth="1"/>
    <col min="3" max="3" width="60.85546875" style="9" customWidth="1"/>
    <col min="4" max="4" width="16.5703125" style="9" bestFit="1" customWidth="1"/>
    <col min="5" max="5" width="16" style="9" bestFit="1" customWidth="1"/>
    <col min="6" max="6" width="17.28515625" style="9" bestFit="1" customWidth="1"/>
    <col min="7" max="8" width="16.28515625" style="9" bestFit="1" customWidth="1"/>
    <col min="9" max="10" width="16" style="9" bestFit="1" customWidth="1"/>
    <col min="11" max="11" width="17" style="9" bestFit="1" customWidth="1"/>
    <col min="12" max="12" width="3.7109375" style="1" customWidth="1"/>
    <col min="13" max="16384" width="11.42578125" style="9"/>
  </cols>
  <sheetData>
    <row r="1" spans="2:11" ht="17.25" customHeight="1" x14ac:dyDescent="0.2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</row>
    <row r="2" spans="2:11" ht="20.25" customHeight="1" x14ac:dyDescent="0.2"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20.25" customHeight="1" x14ac:dyDescent="0.2">
      <c r="B3" s="22" t="str">
        <f>+[1]CAdmon!B4</f>
        <v>Del 1 de Enero al 30 de septiembre de 2017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s="1" customFormat="1" ht="6.75" customHeight="1" x14ac:dyDescent="0.2"/>
    <row r="5" spans="2:11" s="1" customFormat="1" ht="18" customHeight="1" x14ac:dyDescent="0.2">
      <c r="C5" s="2" t="s">
        <v>2</v>
      </c>
      <c r="D5" s="23" t="s">
        <v>3</v>
      </c>
      <c r="E5" s="23"/>
      <c r="F5" s="23"/>
      <c r="G5" s="3"/>
      <c r="H5" s="3"/>
      <c r="I5" s="3"/>
      <c r="J5" s="3"/>
    </row>
    <row r="6" spans="2:11" s="1" customFormat="1" ht="6.75" customHeight="1" x14ac:dyDescent="0.2"/>
    <row r="7" spans="2:11" x14ac:dyDescent="0.2">
      <c r="B7" s="24" t="s">
        <v>4</v>
      </c>
      <c r="C7" s="24"/>
      <c r="D7" s="25" t="s">
        <v>5</v>
      </c>
      <c r="E7" s="25"/>
      <c r="F7" s="25"/>
      <c r="G7" s="25"/>
      <c r="H7" s="25"/>
      <c r="I7" s="25"/>
      <c r="J7" s="25"/>
      <c r="K7" s="25" t="s">
        <v>6</v>
      </c>
    </row>
    <row r="8" spans="2:11" ht="58.5" customHeight="1" x14ac:dyDescent="0.2">
      <c r="B8" s="24"/>
      <c r="C8" s="24"/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25"/>
    </row>
    <row r="9" spans="2:11" ht="11.25" customHeight="1" x14ac:dyDescent="0.2">
      <c r="B9" s="24"/>
      <c r="C9" s="24"/>
      <c r="D9" s="4">
        <v>1</v>
      </c>
      <c r="E9" s="4">
        <v>2</v>
      </c>
      <c r="F9" s="4" t="s">
        <v>14</v>
      </c>
      <c r="G9" s="4">
        <v>4</v>
      </c>
      <c r="H9" s="4">
        <v>5</v>
      </c>
      <c r="I9" s="4">
        <v>6</v>
      </c>
      <c r="J9" s="4">
        <v>7</v>
      </c>
      <c r="K9" s="4" t="s">
        <v>15</v>
      </c>
    </row>
    <row r="10" spans="2:11" x14ac:dyDescent="0.2">
      <c r="B10" s="20" t="s">
        <v>16</v>
      </c>
      <c r="C10" s="21"/>
      <c r="D10" s="5">
        <f>SUM(D11:D16)</f>
        <v>44832050.480000004</v>
      </c>
      <c r="E10" s="5">
        <f>SUM(E11:E16)</f>
        <v>9778451.9399999995</v>
      </c>
      <c r="F10" s="5">
        <f t="shared" ref="F10:F17" si="0">+D10+E10</f>
        <v>54610502.420000002</v>
      </c>
      <c r="G10" s="5">
        <f>SUM(G11:G16)</f>
        <v>34690567.490000002</v>
      </c>
      <c r="H10" s="5">
        <f>SUM(H11:H16)</f>
        <v>30703549.049999993</v>
      </c>
      <c r="I10" s="5">
        <f>SUM(I11:I16)</f>
        <v>30703549.049999993</v>
      </c>
      <c r="J10" s="5">
        <f>SUM(J11:J16)</f>
        <v>30703549.049999993</v>
      </c>
      <c r="K10" s="5">
        <f t="shared" ref="K10:K44" si="1">+F10-H10</f>
        <v>23906953.370000008</v>
      </c>
    </row>
    <row r="11" spans="2:11" x14ac:dyDescent="0.2">
      <c r="B11" s="6"/>
      <c r="C11" s="7" t="s">
        <v>17</v>
      </c>
      <c r="D11" s="8">
        <v>11354544</v>
      </c>
      <c r="E11" s="8">
        <v>245125.94</v>
      </c>
      <c r="F11" s="8">
        <f>+D11+E11</f>
        <v>11599669.939999999</v>
      </c>
      <c r="G11" s="8">
        <v>8446459.9700000007</v>
      </c>
      <c r="H11" s="8">
        <v>7979894.96</v>
      </c>
      <c r="I11" s="8">
        <v>7979894.96</v>
      </c>
      <c r="J11" s="8">
        <v>7979894.96</v>
      </c>
      <c r="K11" s="8">
        <f t="shared" si="1"/>
        <v>3619774.9799999995</v>
      </c>
    </row>
    <row r="12" spans="2:11" x14ac:dyDescent="0.2">
      <c r="B12" s="6"/>
      <c r="C12" s="7" t="s">
        <v>18</v>
      </c>
      <c r="D12" s="8">
        <v>1100000</v>
      </c>
      <c r="E12" s="8">
        <v>1041194.88</v>
      </c>
      <c r="F12" s="8">
        <f t="shared" ref="F12:F16" si="2">+D12+E12</f>
        <v>2141194.88</v>
      </c>
      <c r="G12" s="8">
        <v>1384171.97</v>
      </c>
      <c r="H12" s="8">
        <v>1384171.63</v>
      </c>
      <c r="I12" s="8">
        <v>1384171.63</v>
      </c>
      <c r="J12" s="8">
        <v>1384171.63</v>
      </c>
      <c r="K12" s="8">
        <f t="shared" si="1"/>
        <v>757023.25</v>
      </c>
    </row>
    <row r="13" spans="2:11" x14ac:dyDescent="0.2">
      <c r="B13" s="6"/>
      <c r="C13" s="7" t="s">
        <v>19</v>
      </c>
      <c r="D13" s="8">
        <v>14154201.92</v>
      </c>
      <c r="E13" s="8">
        <v>567429.74</v>
      </c>
      <c r="F13" s="8">
        <f t="shared" si="2"/>
        <v>14721631.66</v>
      </c>
      <c r="G13" s="8">
        <v>7341822.9500000002</v>
      </c>
      <c r="H13" s="8">
        <v>6926226.8799999999</v>
      </c>
      <c r="I13" s="8">
        <v>6926226.8799999999</v>
      </c>
      <c r="J13" s="8">
        <v>6926226.8799999999</v>
      </c>
      <c r="K13" s="8">
        <f t="shared" si="1"/>
        <v>7795404.7800000003</v>
      </c>
    </row>
    <row r="14" spans="2:11" x14ac:dyDescent="0.2">
      <c r="B14" s="6"/>
      <c r="C14" s="7" t="s">
        <v>20</v>
      </c>
      <c r="D14" s="8">
        <v>6144121.1500000004</v>
      </c>
      <c r="E14" s="8">
        <v>6193271.7800000003</v>
      </c>
      <c r="F14" s="8">
        <f t="shared" si="2"/>
        <v>12337392.93</v>
      </c>
      <c r="G14" s="8">
        <v>7617906.0199999996</v>
      </c>
      <c r="H14" s="8">
        <v>4951280.47</v>
      </c>
      <c r="I14" s="8">
        <v>4951280.47</v>
      </c>
      <c r="J14" s="8">
        <v>4951280.47</v>
      </c>
      <c r="K14" s="8">
        <f t="shared" si="1"/>
        <v>7386112.46</v>
      </c>
    </row>
    <row r="15" spans="2:11" x14ac:dyDescent="0.2">
      <c r="B15" s="6"/>
      <c r="C15" s="7" t="s">
        <v>21</v>
      </c>
      <c r="D15" s="8">
        <v>11883560.41</v>
      </c>
      <c r="E15" s="8">
        <v>1730292.67</v>
      </c>
      <c r="F15" s="8">
        <f t="shared" si="2"/>
        <v>13613853.08</v>
      </c>
      <c r="G15" s="8">
        <v>9836088.2899999991</v>
      </c>
      <c r="H15" s="8">
        <v>9402139.8699999992</v>
      </c>
      <c r="I15" s="8">
        <v>9402139.8699999992</v>
      </c>
      <c r="J15" s="8">
        <v>9402139.8699999992</v>
      </c>
      <c r="K15" s="8">
        <f t="shared" si="1"/>
        <v>4211713.2100000009</v>
      </c>
    </row>
    <row r="16" spans="2:11" x14ac:dyDescent="0.2">
      <c r="B16" s="6"/>
      <c r="C16" s="7" t="s">
        <v>22</v>
      </c>
      <c r="D16" s="8">
        <v>195623</v>
      </c>
      <c r="E16" s="8">
        <v>1136.93</v>
      </c>
      <c r="F16" s="8">
        <f t="shared" si="2"/>
        <v>196759.93</v>
      </c>
      <c r="G16" s="8">
        <v>64118.29</v>
      </c>
      <c r="H16" s="8">
        <v>59835.24</v>
      </c>
      <c r="I16" s="8">
        <v>59835.24</v>
      </c>
      <c r="J16" s="8">
        <v>59835.24</v>
      </c>
      <c r="K16" s="8">
        <f t="shared" si="1"/>
        <v>136924.69</v>
      </c>
    </row>
    <row r="17" spans="2:11" x14ac:dyDescent="0.2">
      <c r="B17" s="20" t="s">
        <v>23</v>
      </c>
      <c r="C17" s="21"/>
      <c r="D17" s="5">
        <f>SUM(D18:D25)</f>
        <v>1880546.09</v>
      </c>
      <c r="E17" s="5">
        <f>SUM(E18:E25)</f>
        <v>155017</v>
      </c>
      <c r="F17" s="5">
        <f t="shared" si="0"/>
        <v>2035563.09</v>
      </c>
      <c r="G17" s="5">
        <f>SUM(G18:G25)</f>
        <v>1627146.5999999999</v>
      </c>
      <c r="H17" s="5">
        <f>SUM(H18:H25)</f>
        <v>755666.92</v>
      </c>
      <c r="I17" s="5">
        <f>SUM(I18:I25)</f>
        <v>755666.92</v>
      </c>
      <c r="J17" s="5">
        <f>SUM(J18:J25)</f>
        <v>755666.92</v>
      </c>
      <c r="K17" s="5">
        <f t="shared" si="1"/>
        <v>1279896.17</v>
      </c>
    </row>
    <row r="18" spans="2:11" ht="22.5" customHeight="1" x14ac:dyDescent="0.2">
      <c r="B18" s="6"/>
      <c r="C18" s="7" t="s">
        <v>24</v>
      </c>
      <c r="D18" s="8">
        <v>267004.09000000003</v>
      </c>
      <c r="E18" s="8">
        <v>-2600</v>
      </c>
      <c r="F18" s="8">
        <f>+D18+E18</f>
        <v>264404.09000000003</v>
      </c>
      <c r="G18" s="8">
        <v>231918.4</v>
      </c>
      <c r="H18" s="8">
        <v>133037.51999999999</v>
      </c>
      <c r="I18" s="8">
        <v>133037.51999999999</v>
      </c>
      <c r="J18" s="8">
        <v>133037.51999999999</v>
      </c>
      <c r="K18" s="8">
        <f t="shared" si="1"/>
        <v>131366.57000000004</v>
      </c>
    </row>
    <row r="19" spans="2:11" x14ac:dyDescent="0.2">
      <c r="B19" s="6"/>
      <c r="C19" s="7" t="s">
        <v>25</v>
      </c>
      <c r="D19" s="8">
        <v>52697</v>
      </c>
      <c r="E19" s="8">
        <v>0</v>
      </c>
      <c r="F19" s="8">
        <f t="shared" ref="F19:F39" si="3">+D19+E19</f>
        <v>52697</v>
      </c>
      <c r="G19" s="8">
        <v>46265.84</v>
      </c>
      <c r="H19" s="8">
        <v>28530.98</v>
      </c>
      <c r="I19" s="8">
        <v>28530.98</v>
      </c>
      <c r="J19" s="8">
        <v>28530.98</v>
      </c>
      <c r="K19" s="8">
        <f t="shared" si="1"/>
        <v>24166.02</v>
      </c>
    </row>
    <row r="20" spans="2:11" x14ac:dyDescent="0.2">
      <c r="B20" s="6"/>
      <c r="C20" s="7" t="s">
        <v>26</v>
      </c>
      <c r="D20" s="8"/>
      <c r="E20" s="8"/>
      <c r="F20" s="8">
        <f t="shared" si="3"/>
        <v>0</v>
      </c>
      <c r="G20" s="8"/>
      <c r="H20" s="8"/>
      <c r="I20" s="8"/>
      <c r="J20" s="8"/>
      <c r="K20" s="8">
        <f t="shared" si="1"/>
        <v>0</v>
      </c>
    </row>
    <row r="21" spans="2:11" x14ac:dyDescent="0.2">
      <c r="B21" s="6"/>
      <c r="C21" s="7" t="s">
        <v>27</v>
      </c>
      <c r="D21" s="8">
        <v>473137</v>
      </c>
      <c r="E21" s="8">
        <v>-20883</v>
      </c>
      <c r="F21" s="8">
        <f t="shared" si="3"/>
        <v>452254</v>
      </c>
      <c r="G21" s="8">
        <v>366066.21</v>
      </c>
      <c r="H21" s="8">
        <v>132725.75</v>
      </c>
      <c r="I21" s="8">
        <v>132725.75</v>
      </c>
      <c r="J21" s="8">
        <v>132725.75</v>
      </c>
      <c r="K21" s="8">
        <f t="shared" si="1"/>
        <v>319528.25</v>
      </c>
    </row>
    <row r="22" spans="2:11" x14ac:dyDescent="0.2">
      <c r="B22" s="6"/>
      <c r="C22" s="7" t="s">
        <v>28</v>
      </c>
      <c r="D22" s="8">
        <v>65868</v>
      </c>
      <c r="E22" s="8">
        <v>-42500</v>
      </c>
      <c r="F22" s="8">
        <f t="shared" si="3"/>
        <v>23368</v>
      </c>
      <c r="G22" s="8">
        <v>15250.71</v>
      </c>
      <c r="H22" s="8">
        <v>6521.63</v>
      </c>
      <c r="I22" s="8">
        <v>6521.63</v>
      </c>
      <c r="J22" s="8">
        <v>6521.63</v>
      </c>
      <c r="K22" s="8">
        <f t="shared" si="1"/>
        <v>16846.37</v>
      </c>
    </row>
    <row r="23" spans="2:11" x14ac:dyDescent="0.2">
      <c r="B23" s="6"/>
      <c r="C23" s="7" t="s">
        <v>29</v>
      </c>
      <c r="D23" s="8">
        <v>412504</v>
      </c>
      <c r="E23" s="8">
        <v>150000</v>
      </c>
      <c r="F23" s="8">
        <f t="shared" si="3"/>
        <v>562504</v>
      </c>
      <c r="G23" s="8">
        <v>362466.4</v>
      </c>
      <c r="H23" s="8">
        <v>314042.12</v>
      </c>
      <c r="I23" s="8">
        <v>314042.12</v>
      </c>
      <c r="J23" s="8">
        <v>314042.12</v>
      </c>
      <c r="K23" s="8">
        <f t="shared" si="1"/>
        <v>248461.88</v>
      </c>
    </row>
    <row r="24" spans="2:11" x14ac:dyDescent="0.2">
      <c r="B24" s="6"/>
      <c r="C24" s="7" t="s">
        <v>30</v>
      </c>
      <c r="D24" s="8">
        <v>235903</v>
      </c>
      <c r="E24" s="8">
        <v>1000</v>
      </c>
      <c r="F24" s="8">
        <f t="shared" si="3"/>
        <v>236903</v>
      </c>
      <c r="G24" s="8">
        <v>196523.31</v>
      </c>
      <c r="H24" s="8">
        <v>7830.31</v>
      </c>
      <c r="I24" s="8">
        <v>7830.31</v>
      </c>
      <c r="J24" s="8">
        <v>7830.31</v>
      </c>
      <c r="K24" s="8">
        <f t="shared" si="1"/>
        <v>229072.69</v>
      </c>
    </row>
    <row r="25" spans="2:11" x14ac:dyDescent="0.2">
      <c r="B25" s="6"/>
      <c r="C25" s="7" t="s">
        <v>31</v>
      </c>
      <c r="D25" s="8">
        <v>373433</v>
      </c>
      <c r="E25" s="8">
        <v>70000</v>
      </c>
      <c r="F25" s="8">
        <f t="shared" si="3"/>
        <v>443433</v>
      </c>
      <c r="G25" s="8">
        <v>408655.73</v>
      </c>
      <c r="H25" s="8">
        <v>132978.60999999999</v>
      </c>
      <c r="I25" s="8">
        <v>132978.60999999999</v>
      </c>
      <c r="J25" s="8">
        <v>132978.60999999999</v>
      </c>
      <c r="K25" s="8">
        <f t="shared" si="1"/>
        <v>310454.39</v>
      </c>
    </row>
    <row r="26" spans="2:11" x14ac:dyDescent="0.2">
      <c r="B26" s="20" t="s">
        <v>32</v>
      </c>
      <c r="C26" s="21"/>
      <c r="D26" s="5">
        <f>SUM(D27:D35)</f>
        <v>59258648.159999996</v>
      </c>
      <c r="E26" s="5">
        <f>SUM(E27:E35)</f>
        <v>9320267.8499999996</v>
      </c>
      <c r="F26" s="5">
        <f t="shared" si="3"/>
        <v>68578916.00999999</v>
      </c>
      <c r="G26" s="5">
        <f>SUM(G27:G35)</f>
        <v>61813879.049999997</v>
      </c>
      <c r="H26" s="5">
        <f>SUM(H27:H35)</f>
        <v>43057374.180000007</v>
      </c>
      <c r="I26" s="5">
        <f>SUM(I27:I35)</f>
        <v>43057374.180000007</v>
      </c>
      <c r="J26" s="5">
        <f>SUM(J27:J35)</f>
        <v>42467739.5</v>
      </c>
      <c r="K26" s="5">
        <f t="shared" si="1"/>
        <v>25521541.829999983</v>
      </c>
    </row>
    <row r="27" spans="2:11" x14ac:dyDescent="0.2">
      <c r="B27" s="6"/>
      <c r="C27" s="7" t="s">
        <v>33</v>
      </c>
      <c r="D27" s="8">
        <v>4296904</v>
      </c>
      <c r="E27" s="8">
        <v>364611</v>
      </c>
      <c r="F27" s="8">
        <f>+D27+E27</f>
        <v>4661515</v>
      </c>
      <c r="G27" s="8">
        <v>4508093.6100000003</v>
      </c>
      <c r="H27" s="8">
        <v>3945845.69</v>
      </c>
      <c r="I27" s="8">
        <v>3945845.69</v>
      </c>
      <c r="J27" s="8">
        <v>3945845.69</v>
      </c>
      <c r="K27" s="8">
        <f t="shared" si="1"/>
        <v>715669.31</v>
      </c>
    </row>
    <row r="28" spans="2:11" x14ac:dyDescent="0.2">
      <c r="B28" s="6"/>
      <c r="C28" s="7" t="s">
        <v>34</v>
      </c>
      <c r="D28" s="8">
        <v>202400</v>
      </c>
      <c r="E28" s="8">
        <v>-26000</v>
      </c>
      <c r="F28" s="8">
        <f t="shared" ref="F28:F35" si="4">+D28+E28</f>
        <v>176400</v>
      </c>
      <c r="G28" s="8">
        <v>90687.55</v>
      </c>
      <c r="H28" s="8">
        <v>10761.84</v>
      </c>
      <c r="I28" s="8">
        <v>10761.84</v>
      </c>
      <c r="J28" s="8">
        <v>10761.84</v>
      </c>
      <c r="K28" s="8">
        <f t="shared" si="1"/>
        <v>165638.16</v>
      </c>
    </row>
    <row r="29" spans="2:11" x14ac:dyDescent="0.2">
      <c r="B29" s="6"/>
      <c r="C29" s="7" t="s">
        <v>35</v>
      </c>
      <c r="D29" s="8">
        <v>4209270</v>
      </c>
      <c r="E29" s="8">
        <v>58268</v>
      </c>
      <c r="F29" s="8">
        <f t="shared" si="4"/>
        <v>4267538</v>
      </c>
      <c r="G29" s="8">
        <v>3839583.91</v>
      </c>
      <c r="H29" s="8">
        <v>2258924.15</v>
      </c>
      <c r="I29" s="8">
        <v>2258924.15</v>
      </c>
      <c r="J29" s="8">
        <v>1871643.16</v>
      </c>
      <c r="K29" s="8">
        <f t="shared" si="1"/>
        <v>2008613.85</v>
      </c>
    </row>
    <row r="30" spans="2:11" x14ac:dyDescent="0.2">
      <c r="B30" s="6"/>
      <c r="C30" s="7" t="s">
        <v>36</v>
      </c>
      <c r="D30" s="8">
        <v>1117400</v>
      </c>
      <c r="E30" s="8">
        <v>15245.16</v>
      </c>
      <c r="F30" s="8">
        <f t="shared" si="4"/>
        <v>1132645.1599999999</v>
      </c>
      <c r="G30" s="8">
        <v>1026505.77</v>
      </c>
      <c r="H30" s="8">
        <v>1020675.47</v>
      </c>
      <c r="I30" s="8">
        <v>1020675.47</v>
      </c>
      <c r="J30" s="8">
        <v>1020675.47</v>
      </c>
      <c r="K30" s="8">
        <f t="shared" si="1"/>
        <v>111969.68999999994</v>
      </c>
    </row>
    <row r="31" spans="2:11" x14ac:dyDescent="0.2">
      <c r="B31" s="6"/>
      <c r="C31" s="7" t="s">
        <v>37</v>
      </c>
      <c r="D31" s="8">
        <v>8989108</v>
      </c>
      <c r="E31" s="8">
        <v>130754.84</v>
      </c>
      <c r="F31" s="8">
        <f t="shared" si="4"/>
        <v>9119862.8399999999</v>
      </c>
      <c r="G31" s="8">
        <v>7695447.5</v>
      </c>
      <c r="H31" s="8">
        <v>3763375.79</v>
      </c>
      <c r="I31" s="8">
        <v>3763375.79</v>
      </c>
      <c r="J31" s="8">
        <v>3763375.79</v>
      </c>
      <c r="K31" s="8">
        <f t="shared" si="1"/>
        <v>5356487.05</v>
      </c>
    </row>
    <row r="32" spans="2:11" x14ac:dyDescent="0.2">
      <c r="B32" s="6"/>
      <c r="C32" s="7" t="s">
        <v>38</v>
      </c>
      <c r="D32" s="8">
        <v>7135457</v>
      </c>
      <c r="E32" s="8">
        <v>913796</v>
      </c>
      <c r="F32" s="8">
        <f t="shared" si="4"/>
        <v>8049253</v>
      </c>
      <c r="G32" s="8">
        <v>6896587.7800000003</v>
      </c>
      <c r="H32" s="8">
        <v>4091434.2</v>
      </c>
      <c r="I32" s="8">
        <v>4091434.2</v>
      </c>
      <c r="J32" s="8">
        <v>4054655.13</v>
      </c>
      <c r="K32" s="8">
        <f t="shared" si="1"/>
        <v>3957818.8</v>
      </c>
    </row>
    <row r="33" spans="1:12" x14ac:dyDescent="0.2">
      <c r="B33" s="6"/>
      <c r="C33" s="7" t="s">
        <v>39</v>
      </c>
      <c r="D33" s="8">
        <v>286808</v>
      </c>
      <c r="E33" s="8">
        <v>34941.800000000003</v>
      </c>
      <c r="F33" s="8">
        <f t="shared" si="4"/>
        <v>321749.8</v>
      </c>
      <c r="G33" s="8">
        <v>159599.71</v>
      </c>
      <c r="H33" s="8">
        <v>94945.89</v>
      </c>
      <c r="I33" s="8">
        <v>94945.89</v>
      </c>
      <c r="J33" s="8">
        <v>94945.89</v>
      </c>
      <c r="K33" s="8">
        <f t="shared" si="1"/>
        <v>226803.90999999997</v>
      </c>
    </row>
    <row r="34" spans="1:12" x14ac:dyDescent="0.2">
      <c r="B34" s="6"/>
      <c r="C34" s="7" t="s">
        <v>40</v>
      </c>
      <c r="D34" s="8">
        <v>32284775</v>
      </c>
      <c r="E34" s="8">
        <v>7765466.2000000002</v>
      </c>
      <c r="F34" s="8">
        <f t="shared" si="4"/>
        <v>40050241.200000003</v>
      </c>
      <c r="G34" s="8">
        <v>37092614.859999999</v>
      </c>
      <c r="H34" s="8">
        <v>27392117.870000001</v>
      </c>
      <c r="I34" s="8">
        <v>27392117.870000001</v>
      </c>
      <c r="J34" s="8">
        <v>27224694.719999999</v>
      </c>
      <c r="K34" s="8">
        <f t="shared" si="1"/>
        <v>12658123.330000002</v>
      </c>
    </row>
    <row r="35" spans="1:12" x14ac:dyDescent="0.2">
      <c r="B35" s="6"/>
      <c r="C35" s="7" t="s">
        <v>41</v>
      </c>
      <c r="D35" s="8">
        <v>736526.16</v>
      </c>
      <c r="E35" s="8">
        <v>63184.85</v>
      </c>
      <c r="F35" s="8">
        <f t="shared" si="4"/>
        <v>799711.01</v>
      </c>
      <c r="G35" s="8">
        <v>504758.36</v>
      </c>
      <c r="H35" s="8">
        <v>479293.28</v>
      </c>
      <c r="I35" s="8">
        <v>479293.28</v>
      </c>
      <c r="J35" s="8">
        <v>481141.81</v>
      </c>
      <c r="K35" s="8">
        <f t="shared" si="1"/>
        <v>320417.73</v>
      </c>
    </row>
    <row r="36" spans="1:12" x14ac:dyDescent="0.2">
      <c r="B36" s="20" t="s">
        <v>42</v>
      </c>
      <c r="C36" s="21"/>
      <c r="D36" s="5">
        <f>SUM(D37:D38)</f>
        <v>87110.43</v>
      </c>
      <c r="E36" s="5">
        <f>+SUM(E37:E38)</f>
        <v>0</v>
      </c>
      <c r="F36" s="5">
        <f t="shared" si="3"/>
        <v>87110.43</v>
      </c>
      <c r="G36" s="5">
        <f>SUM(G37:G38)</f>
        <v>60452.82</v>
      </c>
      <c r="H36" s="5">
        <f t="shared" ref="H36:K36" si="5">SUM(H37:H38)</f>
        <v>10452.82</v>
      </c>
      <c r="I36" s="5">
        <f>+SUM(I37:I38)</f>
        <v>10452.82</v>
      </c>
      <c r="J36" s="5">
        <f t="shared" si="5"/>
        <v>10452.82</v>
      </c>
      <c r="K36" s="5">
        <f t="shared" si="5"/>
        <v>76657.61</v>
      </c>
    </row>
    <row r="37" spans="1:12" x14ac:dyDescent="0.2">
      <c r="B37" s="6"/>
      <c r="C37" s="7" t="s">
        <v>43</v>
      </c>
      <c r="D37" s="8">
        <v>50000</v>
      </c>
      <c r="E37" s="8">
        <v>0</v>
      </c>
      <c r="F37" s="8">
        <f>+D37+E37</f>
        <v>50000</v>
      </c>
      <c r="G37" s="8">
        <v>50000</v>
      </c>
      <c r="H37" s="8">
        <v>0</v>
      </c>
      <c r="I37" s="8">
        <v>0</v>
      </c>
      <c r="J37" s="8">
        <v>0</v>
      </c>
      <c r="K37" s="8">
        <f t="shared" si="1"/>
        <v>50000</v>
      </c>
    </row>
    <row r="38" spans="1:12" x14ac:dyDescent="0.2">
      <c r="B38" s="6"/>
      <c r="C38" s="7" t="s">
        <v>44</v>
      </c>
      <c r="D38" s="8">
        <v>37110.43</v>
      </c>
      <c r="E38" s="8">
        <v>0</v>
      </c>
      <c r="F38" s="8">
        <f>+D38+E38</f>
        <v>37110.43</v>
      </c>
      <c r="G38" s="8">
        <v>10452.82</v>
      </c>
      <c r="H38" s="8">
        <v>10452.82</v>
      </c>
      <c r="I38" s="8">
        <v>10452.82</v>
      </c>
      <c r="J38" s="8">
        <v>10452.82</v>
      </c>
      <c r="K38" s="8">
        <f t="shared" si="1"/>
        <v>26657.61</v>
      </c>
    </row>
    <row r="39" spans="1:12" x14ac:dyDescent="0.2">
      <c r="B39" s="20" t="s">
        <v>45</v>
      </c>
      <c r="C39" s="21"/>
      <c r="D39" s="5">
        <f>SUM(D40:D44)</f>
        <v>4130000</v>
      </c>
      <c r="E39" s="5">
        <f>SUM(E40:E44)</f>
        <v>3063955.35</v>
      </c>
      <c r="F39" s="5">
        <f t="shared" si="3"/>
        <v>7193955.3499999996</v>
      </c>
      <c r="G39" s="5">
        <f>+SUM(G40:G44)</f>
        <v>6166773.96</v>
      </c>
      <c r="H39" s="5">
        <f>SUM(H40:H44)</f>
        <v>3697093.24</v>
      </c>
      <c r="I39" s="5">
        <f>SUM(I40:I44)</f>
        <v>3697093.24</v>
      </c>
      <c r="J39" s="5">
        <f>SUM(J40:J44)</f>
        <v>3697093.24</v>
      </c>
      <c r="K39" s="5">
        <f>+F39-H39</f>
        <v>3496862.1099999994</v>
      </c>
    </row>
    <row r="40" spans="1:12" x14ac:dyDescent="0.2">
      <c r="B40" s="6"/>
      <c r="C40" s="7" t="s">
        <v>46</v>
      </c>
      <c r="D40" s="8">
        <v>2847614.2</v>
      </c>
      <c r="E40" s="8">
        <v>1697551.2</v>
      </c>
      <c r="F40" s="8">
        <f>+D40+E40</f>
        <v>4545165.4000000004</v>
      </c>
      <c r="G40" s="8">
        <v>3744161.82</v>
      </c>
      <c r="H40" s="8">
        <v>1669089.1</v>
      </c>
      <c r="I40" s="8">
        <v>1669089.1</v>
      </c>
      <c r="J40" s="8">
        <v>1669089.1</v>
      </c>
      <c r="K40" s="8">
        <f t="shared" si="1"/>
        <v>2876076.3000000003</v>
      </c>
    </row>
    <row r="41" spans="1:12" x14ac:dyDescent="0.2">
      <c r="B41" s="6"/>
      <c r="C41" s="7" t="s">
        <v>47</v>
      </c>
      <c r="D41" s="8">
        <v>395500</v>
      </c>
      <c r="E41" s="8">
        <v>364634.52</v>
      </c>
      <c r="F41" s="8">
        <f t="shared" ref="F41:F46" si="6">+D41+E41</f>
        <v>760134.52</v>
      </c>
      <c r="G41" s="8">
        <v>675733.51</v>
      </c>
      <c r="H41" s="10">
        <v>502234.51</v>
      </c>
      <c r="I41" s="10">
        <v>502234.51</v>
      </c>
      <c r="J41" s="10">
        <v>502234.51</v>
      </c>
      <c r="K41" s="8">
        <f t="shared" si="1"/>
        <v>257900.01</v>
      </c>
    </row>
    <row r="42" spans="1:12" x14ac:dyDescent="0.2">
      <c r="B42" s="6"/>
      <c r="C42" s="7" t="s">
        <v>48</v>
      </c>
      <c r="D42" s="8"/>
      <c r="E42" s="8">
        <v>0</v>
      </c>
      <c r="F42" s="8">
        <f t="shared" si="6"/>
        <v>0</v>
      </c>
      <c r="G42" s="8">
        <v>0</v>
      </c>
      <c r="H42" s="8">
        <v>0</v>
      </c>
      <c r="I42" s="8">
        <v>0</v>
      </c>
      <c r="J42" s="8">
        <v>0</v>
      </c>
      <c r="K42" s="8">
        <f t="shared" si="1"/>
        <v>0</v>
      </c>
    </row>
    <row r="43" spans="1:12" x14ac:dyDescent="0.2">
      <c r="B43" s="6"/>
      <c r="C43" s="7" t="s">
        <v>49</v>
      </c>
      <c r="D43" s="8">
        <v>881885.8</v>
      </c>
      <c r="E43" s="8">
        <v>1006769.63</v>
      </c>
      <c r="F43" s="8">
        <f t="shared" si="6"/>
        <v>1888655.4300000002</v>
      </c>
      <c r="G43" s="8">
        <v>1746878.63</v>
      </c>
      <c r="H43" s="8">
        <v>1525769.63</v>
      </c>
      <c r="I43" s="8">
        <v>1525769.63</v>
      </c>
      <c r="J43" s="8">
        <v>1525769.63</v>
      </c>
      <c r="K43" s="8">
        <f t="shared" si="1"/>
        <v>362885.80000000028</v>
      </c>
    </row>
    <row r="44" spans="1:12" x14ac:dyDescent="0.2">
      <c r="B44" s="6"/>
      <c r="C44" s="7" t="s">
        <v>50</v>
      </c>
      <c r="D44" s="8">
        <v>5000</v>
      </c>
      <c r="E44" s="8">
        <v>-5000</v>
      </c>
      <c r="F44" s="8">
        <f t="shared" si="6"/>
        <v>0</v>
      </c>
      <c r="G44" s="8">
        <v>0</v>
      </c>
      <c r="H44" s="8">
        <v>0</v>
      </c>
      <c r="I44" s="8">
        <v>0</v>
      </c>
      <c r="J44" s="8">
        <v>0</v>
      </c>
      <c r="K44" s="8">
        <f t="shared" si="1"/>
        <v>0</v>
      </c>
    </row>
    <row r="45" spans="1:12" x14ac:dyDescent="0.2">
      <c r="B45" s="20" t="s">
        <v>51</v>
      </c>
      <c r="C45" s="21"/>
      <c r="D45" s="5">
        <f>SUM(D46)</f>
        <v>0</v>
      </c>
      <c r="E45" s="5">
        <f t="shared" ref="E45:J45" si="7">SUM(E46)</f>
        <v>3631657.24</v>
      </c>
      <c r="F45" s="5">
        <f>E45+D45</f>
        <v>3631657.24</v>
      </c>
      <c r="G45" s="5">
        <f t="shared" si="7"/>
        <v>0</v>
      </c>
      <c r="H45" s="5">
        <f t="shared" si="7"/>
        <v>0</v>
      </c>
      <c r="I45" s="5">
        <f t="shared" si="7"/>
        <v>0</v>
      </c>
      <c r="J45" s="5">
        <f t="shared" si="7"/>
        <v>0</v>
      </c>
      <c r="K45" s="5">
        <f>F45-H45</f>
        <v>3631657.24</v>
      </c>
    </row>
    <row r="46" spans="1:12" x14ac:dyDescent="0.2">
      <c r="B46" s="11"/>
      <c r="C46" s="12" t="s">
        <v>52</v>
      </c>
      <c r="D46" s="8">
        <v>0</v>
      </c>
      <c r="E46" s="8">
        <v>3631657.24</v>
      </c>
      <c r="F46" s="8">
        <f t="shared" si="6"/>
        <v>3631657.24</v>
      </c>
      <c r="G46" s="8">
        <v>0</v>
      </c>
      <c r="H46" s="8">
        <v>0</v>
      </c>
      <c r="I46" s="8">
        <v>0</v>
      </c>
      <c r="J46" s="8">
        <v>0</v>
      </c>
      <c r="K46" s="8">
        <f t="shared" ref="K46" si="8">+F46-H46</f>
        <v>3631657.24</v>
      </c>
    </row>
    <row r="47" spans="1:12" s="17" customFormat="1" x14ac:dyDescent="0.2">
      <c r="A47" s="13"/>
      <c r="B47" s="14"/>
      <c r="C47" s="15" t="s">
        <v>53</v>
      </c>
      <c r="D47" s="16">
        <f>+D10+D17+D26+D36+D39+D45</f>
        <v>110188355.16000001</v>
      </c>
      <c r="E47" s="16">
        <f t="shared" ref="E47:K47" si="9">+E10+E17+E26+E36+E39+E45</f>
        <v>25949349.380000003</v>
      </c>
      <c r="F47" s="16">
        <f t="shared" si="9"/>
        <v>136137704.53999999</v>
      </c>
      <c r="G47" s="16">
        <f>+G10+G17+G26+G36+G39+G45+0.92</f>
        <v>104358820.83999999</v>
      </c>
      <c r="H47" s="16">
        <f t="shared" si="9"/>
        <v>78224136.209999993</v>
      </c>
      <c r="I47" s="16">
        <f t="shared" si="9"/>
        <v>78224136.209999993</v>
      </c>
      <c r="J47" s="16">
        <f t="shared" si="9"/>
        <v>77634501.529999986</v>
      </c>
      <c r="K47" s="16">
        <f t="shared" si="9"/>
        <v>57913568.329999991</v>
      </c>
      <c r="L47" s="13"/>
    </row>
    <row r="48" spans="1:12" x14ac:dyDescent="0.2">
      <c r="J48" s="18"/>
    </row>
    <row r="49" spans="2:11" x14ac:dyDescent="0.2">
      <c r="B49" s="1" t="s">
        <v>54</v>
      </c>
      <c r="F49" s="19"/>
      <c r="G49" s="19"/>
      <c r="H49" s="19"/>
      <c r="I49" s="19"/>
      <c r="J49" s="19"/>
      <c r="K49" s="19"/>
    </row>
    <row r="50" spans="2:11" x14ac:dyDescent="0.2">
      <c r="B50" s="1"/>
      <c r="D50" s="19" t="str">
        <f>IF(D47=[1]CAdmon!D22," ","ERROR")</f>
        <v xml:space="preserve"> </v>
      </c>
      <c r="E50" s="19" t="str">
        <f>IF(E47=[1]CAdmon!E22," ","ERROR")</f>
        <v xml:space="preserve"> </v>
      </c>
      <c r="F50" s="19" t="str">
        <f>IF(F47=[1]CAdmon!F22," ","ERROR")</f>
        <v xml:space="preserve"> </v>
      </c>
      <c r="G50" s="19"/>
      <c r="H50" s="19" t="str">
        <f>IF(H47=[1]CAdmon!G22," ","ERROR")</f>
        <v xml:space="preserve"> </v>
      </c>
      <c r="I50" s="19"/>
      <c r="J50" s="19" t="str">
        <f>IF(J47=[1]CAdmon!I22," ","ERROR")</f>
        <v xml:space="preserve"> </v>
      </c>
      <c r="K50" s="19" t="str">
        <f>IF(K47=[1]CAdmon!J22," ","ERROR")</f>
        <v xml:space="preserve"> </v>
      </c>
    </row>
    <row r="52" spans="2:11" x14ac:dyDescent="0.2">
      <c r="D52" s="19" t="str">
        <f>IF(D48=[1]CAdmon!D34," ","ERROR")</f>
        <v xml:space="preserve"> </v>
      </c>
      <c r="E52" s="19" t="str">
        <f>IF(E48=[1]CAdmon!E34," ","ERROR")</f>
        <v xml:space="preserve"> </v>
      </c>
      <c r="F52" s="19" t="str">
        <f>IF(F48=[1]CAdmon!F34," ","ERROR")</f>
        <v xml:space="preserve"> </v>
      </c>
      <c r="G52" s="19"/>
      <c r="H52" s="19" t="str">
        <f>IF(H48=[1]CAdmon!G34," ","ERROR")</f>
        <v xml:space="preserve"> </v>
      </c>
      <c r="I52" s="19" t="str">
        <f>IF(I48=[1]CAdmon!H34," ","ERROR")</f>
        <v xml:space="preserve"> </v>
      </c>
      <c r="J52" s="19" t="str">
        <f>IF(J48=[1]CAdmon!I34," ","ERROR")</f>
        <v xml:space="preserve"> </v>
      </c>
      <c r="K52" s="19" t="str">
        <f>IF(K48=[1]CAdmon!J34," ","ERROR")</f>
        <v xml:space="preserve"> </v>
      </c>
    </row>
  </sheetData>
  <mergeCells count="13">
    <mergeCell ref="B45:C45"/>
    <mergeCell ref="B1:K1"/>
    <mergeCell ref="B2:K2"/>
    <mergeCell ref="B3:K3"/>
    <mergeCell ref="D5:F5"/>
    <mergeCell ref="B7:C9"/>
    <mergeCell ref="D7:J7"/>
    <mergeCell ref="K7:K8"/>
    <mergeCell ref="B10:C10"/>
    <mergeCell ref="B17:C17"/>
    <mergeCell ref="B26:C26"/>
    <mergeCell ref="B36:C36"/>
    <mergeCell ref="B39:C39"/>
  </mergeCells>
  <pageMargins left="0.61" right="0.52" top="0.65" bottom="0.74803149606299213" header="0.31496062992125984" footer="0.31496062992125984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2017-10-31T15:20:16Z</cp:lastPrinted>
  <dcterms:created xsi:type="dcterms:W3CDTF">2017-10-30T22:30:06Z</dcterms:created>
  <dcterms:modified xsi:type="dcterms:W3CDTF">2017-10-31T15:32:39Z</dcterms:modified>
</cp:coreProperties>
</file>