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'F-3'!$A$6</definedName>
    <definedName name="APP_FIN">'F-3'!$A$69</definedName>
    <definedName name="APP_FIN_01">'F-3'!$B$69</definedName>
    <definedName name="APP_FIN_02">'F-3'!$C$69</definedName>
    <definedName name="APP_FIN_03">'F-3'!$D$69</definedName>
    <definedName name="APP_FIN_04">'F-3'!$E$69</definedName>
    <definedName name="APP_FIN_05">'F-3'!$F$69</definedName>
    <definedName name="APP_FIN_06">'F-3'!$G$69</definedName>
    <definedName name="APP_FIN_07">'F-3'!$H$69</definedName>
    <definedName name="APP_FIN_08">'F-3'!$I$69</definedName>
    <definedName name="APP_FIN_09">'F-3'!$J$69</definedName>
    <definedName name="APP_FIN_10">'F-3'!$K$69</definedName>
    <definedName name="APP_T1">'F-3'!$B$6</definedName>
    <definedName name="APP_T10">'F-3'!$K$6</definedName>
    <definedName name="APP_T2">'F-3'!$C$6</definedName>
    <definedName name="APP_T3">'F-3'!$D$6</definedName>
    <definedName name="APP_T4">'F-3'!$E$6</definedName>
    <definedName name="APP_T5">'F-3'!$F$6</definedName>
    <definedName name="APP_T6">'F-3'!$G$6</definedName>
    <definedName name="APP_T7">'F-3'!$H$6</definedName>
    <definedName name="APP_T8">'F-3'!$I$6</definedName>
    <definedName name="APP_T9">'F-3'!$J$6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'F-3'!$A$70</definedName>
    <definedName name="OTROS_FIN">'F-3'!$A$75</definedName>
    <definedName name="OTROS_FIN_01">'F-3'!$B$75</definedName>
    <definedName name="OTROS_FIN_02">'F-3'!$C$75</definedName>
    <definedName name="OTROS_FIN_03">'F-3'!$D$75</definedName>
    <definedName name="OTROS_FIN_04">'F-3'!$E$75</definedName>
    <definedName name="OTROS_FIN_05">'F-3'!$F$75</definedName>
    <definedName name="OTROS_FIN_06">'F-3'!$G$75</definedName>
    <definedName name="OTROS_FIN_07">'F-3'!$H$75</definedName>
    <definedName name="OTROS_FIN_08">'F-3'!$I$75</definedName>
    <definedName name="OTROS_FIN_09">'F-3'!$J$75</definedName>
    <definedName name="OTROS_FIN_10">'F-3'!$K$75</definedName>
    <definedName name="OTROS_T1">'F-3'!$B$70</definedName>
    <definedName name="OTROS_T10">'F-3'!$K$70</definedName>
    <definedName name="OTROS_T2">'F-3'!$C$70</definedName>
    <definedName name="OTROS_T3">'F-3'!$D$70</definedName>
    <definedName name="OTROS_T4">'F-3'!$E$70</definedName>
    <definedName name="OTROS_T5">'F-3'!$F$70</definedName>
    <definedName name="OTROS_T6">'F-3'!$G$70</definedName>
    <definedName name="OTROS_T7">'F-3'!$H$70</definedName>
    <definedName name="OTROS_T8">'F-3'!$I$70</definedName>
    <definedName name="OTROS_T9">'F-3'!$J$70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'F-3'!$A$76</definedName>
    <definedName name="TOTAL_ODF_T1">'F-3'!$B$76</definedName>
    <definedName name="TOTAL_ODF_T10">'F-3'!$K$76</definedName>
    <definedName name="TOTAL_ODF_T2">'F-3'!$C$76</definedName>
    <definedName name="TOTAL_ODF_T3">'F-3'!$D$76</definedName>
    <definedName name="TOTAL_ODF_T4">'F-3'!$E$76</definedName>
    <definedName name="TOTAL_ODF_T5">'F-3'!$F$76</definedName>
    <definedName name="TOTAL_ODF_T6">'F-3'!$G$76</definedName>
    <definedName name="TOTAL_ODF_T7">'F-3'!$H$76</definedName>
    <definedName name="TOTAL_ODF_T8">'F-3'!$I$76</definedName>
    <definedName name="TOTAL_ODF_T9">'F-3'!$J$76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6"/>
  <c r="I6"/>
  <c r="G7"/>
  <c r="G6" s="1"/>
  <c r="H7"/>
  <c r="H6" s="1"/>
  <c r="J7"/>
  <c r="K7" s="1"/>
  <c r="G8"/>
  <c r="H8"/>
  <c r="J8"/>
  <c r="K8" s="1"/>
  <c r="G9"/>
  <c r="H9"/>
  <c r="J9"/>
  <c r="K9" s="1"/>
  <c r="G10"/>
  <c r="H10"/>
  <c r="J10"/>
  <c r="K10" s="1"/>
  <c r="G11"/>
  <c r="H11"/>
  <c r="J11"/>
  <c r="K11" s="1"/>
  <c r="G12"/>
  <c r="H12"/>
  <c r="J12"/>
  <c r="K12" s="1"/>
  <c r="G13"/>
  <c r="H13"/>
  <c r="J13"/>
  <c r="K13" s="1"/>
  <c r="G14"/>
  <c r="H14"/>
  <c r="J14"/>
  <c r="K14" s="1"/>
  <c r="G15"/>
  <c r="H15"/>
  <c r="J15"/>
  <c r="K15" s="1"/>
  <c r="G16"/>
  <c r="H16"/>
  <c r="K16"/>
  <c r="G17"/>
  <c r="H17"/>
  <c r="J17"/>
  <c r="K17" s="1"/>
  <c r="G18"/>
  <c r="H18"/>
  <c r="J18"/>
  <c r="K18" s="1"/>
  <c r="G19"/>
  <c r="H19"/>
  <c r="J19"/>
  <c r="K19" s="1"/>
  <c r="G20"/>
  <c r="H20"/>
  <c r="J20"/>
  <c r="K20" s="1"/>
  <c r="G21"/>
  <c r="H21"/>
  <c r="J21"/>
  <c r="K21" s="1"/>
  <c r="G22"/>
  <c r="H22"/>
  <c r="K22"/>
  <c r="G23"/>
  <c r="H23"/>
  <c r="J23"/>
  <c r="K23"/>
  <c r="G24"/>
  <c r="H24"/>
  <c r="J24"/>
  <c r="K24"/>
  <c r="G25"/>
  <c r="H25"/>
  <c r="J25"/>
  <c r="K25"/>
  <c r="G26"/>
  <c r="H26"/>
  <c r="J26"/>
  <c r="K26"/>
  <c r="G27"/>
  <c r="H27"/>
  <c r="J27"/>
  <c r="K27"/>
  <c r="G28"/>
  <c r="H28"/>
  <c r="K28"/>
  <c r="G29"/>
  <c r="H29"/>
  <c r="K29"/>
  <c r="G30"/>
  <c r="H30"/>
  <c r="J30"/>
  <c r="K30"/>
  <c r="G31"/>
  <c r="H31"/>
  <c r="J31"/>
  <c r="K31"/>
  <c r="G32"/>
  <c r="H32"/>
  <c r="K32"/>
  <c r="G33"/>
  <c r="H33"/>
  <c r="J33"/>
  <c r="K33" s="1"/>
  <c r="G34"/>
  <c r="H34"/>
  <c r="J34"/>
  <c r="K34" s="1"/>
  <c r="G35"/>
  <c r="H35"/>
  <c r="K35"/>
  <c r="G36"/>
  <c r="H36"/>
  <c r="J36"/>
  <c r="K36"/>
  <c r="G37"/>
  <c r="H37"/>
  <c r="J37"/>
  <c r="K37"/>
  <c r="G38"/>
  <c r="H38"/>
  <c r="J38"/>
  <c r="K38"/>
  <c r="G39"/>
  <c r="H39"/>
  <c r="J39"/>
  <c r="K39"/>
  <c r="G40"/>
  <c r="H40"/>
  <c r="J40"/>
  <c r="K40"/>
  <c r="G41"/>
  <c r="H41"/>
  <c r="J41"/>
  <c r="K41"/>
  <c r="G42"/>
  <c r="H42"/>
  <c r="K42"/>
  <c r="G43"/>
  <c r="H43"/>
  <c r="K43"/>
  <c r="G44"/>
  <c r="H44"/>
  <c r="K44"/>
  <c r="G45"/>
  <c r="H45"/>
  <c r="K45"/>
  <c r="G46"/>
  <c r="H46"/>
  <c r="K46"/>
  <c r="G47"/>
  <c r="H47"/>
  <c r="K47"/>
  <c r="G48"/>
  <c r="H48"/>
  <c r="K48"/>
  <c r="G49"/>
  <c r="H49"/>
  <c r="K49"/>
  <c r="G50"/>
  <c r="H50"/>
  <c r="K50"/>
  <c r="G51"/>
  <c r="H51"/>
  <c r="K51"/>
  <c r="G52"/>
  <c r="H52"/>
  <c r="K52"/>
  <c r="G53"/>
  <c r="H53"/>
  <c r="K53"/>
  <c r="G54"/>
  <c r="H54"/>
  <c r="J54"/>
  <c r="K54"/>
  <c r="G55"/>
  <c r="H55"/>
  <c r="K55"/>
  <c r="G56"/>
  <c r="H56"/>
  <c r="K56"/>
  <c r="G57"/>
  <c r="H57"/>
  <c r="J57"/>
  <c r="K57"/>
  <c r="G58"/>
  <c r="H58"/>
  <c r="J58"/>
  <c r="K58"/>
  <c r="G59"/>
  <c r="H59"/>
  <c r="J59"/>
  <c r="K59"/>
  <c r="G60"/>
  <c r="H60"/>
  <c r="J60"/>
  <c r="K60"/>
  <c r="G61"/>
  <c r="H61"/>
  <c r="J61"/>
  <c r="K61"/>
  <c r="G62"/>
  <c r="H62"/>
  <c r="J62"/>
  <c r="K62"/>
  <c r="G63"/>
  <c r="H63"/>
  <c r="J63"/>
  <c r="K63"/>
  <c r="G64"/>
  <c r="H64"/>
  <c r="J64"/>
  <c r="K64" s="1"/>
  <c r="G65"/>
  <c r="H65"/>
  <c r="J65"/>
  <c r="K65"/>
  <c r="G66"/>
  <c r="H66"/>
  <c r="J66"/>
  <c r="K66"/>
  <c r="G67"/>
  <c r="H67"/>
  <c r="J67"/>
  <c r="K67"/>
  <c r="G68"/>
  <c r="H68"/>
  <c r="J68"/>
  <c r="K68"/>
  <c r="E70"/>
  <c r="G70"/>
  <c r="H70"/>
  <c r="I70"/>
  <c r="I76" s="1"/>
  <c r="J70"/>
  <c r="K71"/>
  <c r="K72"/>
  <c r="K73"/>
  <c r="K74"/>
  <c r="K70" s="1"/>
  <c r="E76" l="1"/>
  <c r="H76"/>
  <c r="G76"/>
  <c r="K6"/>
  <c r="K76" s="1"/>
  <c r="J6"/>
  <c r="J76" s="1"/>
</calcChain>
</file>

<file path=xl/sharedStrings.xml><?xml version="1.0" encoding="utf-8"?>
<sst xmlns="http://schemas.openxmlformats.org/spreadsheetml/2006/main" count="85" uniqueCount="84">
  <si>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</si>
  <si>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</si>
  <si>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</si>
  <si>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</si>
  <si>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</si>
  <si>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</si>
  <si>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</si>
  <si>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</si>
  <si>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</si>
  <si>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</si>
  <si>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</si>
  <si>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bh) Juan Pablo Alejandre Malerva</t>
  </si>
  <si>
    <t>bg) Productores Agrícolas del Módulo Valle DR 011 ARL Gto</t>
  </si>
  <si>
    <t>bf) Ejido Cerano</t>
  </si>
  <si>
    <t>be) Jesús Enrique Ortega Montes</t>
  </si>
  <si>
    <t>bd) Geoeco del Bajío SA de CV</t>
  </si>
  <si>
    <t>bc) Juan Diego Martínez Rosas</t>
  </si>
  <si>
    <t>bb) Alejandro Chávez Bojórquez</t>
  </si>
  <si>
    <t>ba) Rodrigo Gutiérrez Mont</t>
  </si>
  <si>
    <t>az) David Ruiz Camacho</t>
  </si>
  <si>
    <t>ay) Cecilio Mancera Rodríguez</t>
  </si>
  <si>
    <t>ax) Villagrán</t>
  </si>
  <si>
    <t>aw) Celaya</t>
  </si>
  <si>
    <t>av) Distribuidora Andy de León SA de CV</t>
  </si>
  <si>
    <t>au) Distribuidora Andy de León SA de CV</t>
  </si>
  <si>
    <t>at) Contabilidad Administrativa Empresarial SC</t>
  </si>
  <si>
    <t>as) Juan Diego Martínez Rosas</t>
  </si>
  <si>
    <t>ar) Alejandro Chávez Bojórquez</t>
  </si>
  <si>
    <t>aq) Rodrigo Gutiérrez Mont</t>
  </si>
  <si>
    <t>ap) David Ruiz Camacho</t>
  </si>
  <si>
    <t>ao) Cecilio Mancera Rodríguez</t>
  </si>
  <si>
    <t>añ) Jesús Enrique Ortega Montes</t>
  </si>
  <si>
    <t>an) Juan Diego Martínez Rosas</t>
  </si>
  <si>
    <t>am) Alejandro Chávez Bojórquez</t>
  </si>
  <si>
    <t>al) Rodrigo Gutiérrez Mont</t>
  </si>
  <si>
    <t>ak) David Ruiz Camacho</t>
  </si>
  <si>
    <t>aj) Cecilio Mancera Rodríguez</t>
  </si>
  <si>
    <t>ai) Tierra Blanca</t>
  </si>
  <si>
    <t>ah) Miryam Guadalupe Pichardo Cerritos</t>
  </si>
  <si>
    <t>ag) Miryam Guadalupe Pichardo Cerritos</t>
  </si>
  <si>
    <t>af) Ejido Ballesteros</t>
  </si>
  <si>
    <t>ae) Apaseo el Grande</t>
  </si>
  <si>
    <t>ad) Salvatierra</t>
  </si>
  <si>
    <t>ac) Dolores Hidalgo</t>
  </si>
  <si>
    <t>ab) Romita</t>
  </si>
  <si>
    <t>aa) Guanajuato</t>
  </si>
  <si>
    <t>z) Tierra Blanca</t>
  </si>
  <si>
    <t>y) Salamanca</t>
  </si>
  <si>
    <t>x) Apaseo el Alto</t>
  </si>
  <si>
    <t>w) Uriangato</t>
  </si>
  <si>
    <t>v) Ocampo</t>
  </si>
  <si>
    <t>u) Cortazar</t>
  </si>
  <si>
    <t>t) Moroleón</t>
  </si>
  <si>
    <t>s) Tarimoro</t>
  </si>
  <si>
    <t>r) Victoria</t>
  </si>
  <si>
    <t>q) Valle de Santiago</t>
  </si>
  <si>
    <t>p) San Luis de la Paz</t>
  </si>
  <si>
    <t>o) Pénjamo</t>
  </si>
  <si>
    <t>ñ) San Francisco del Rincón</t>
  </si>
  <si>
    <t>n) Doctor Mora</t>
  </si>
  <si>
    <t>m) Santiago Maravatio</t>
  </si>
  <si>
    <t>l) Santa Cruz de Juventino Rosas</t>
  </si>
  <si>
    <t>k) Coroneo</t>
  </si>
  <si>
    <t>j) Apaseo el Grande</t>
  </si>
  <si>
    <t>i) Jerécuaro</t>
  </si>
  <si>
    <t>h) Irapuato</t>
  </si>
  <si>
    <t>g) Cd. Manuel Doblado</t>
  </si>
  <si>
    <t>f) León</t>
  </si>
  <si>
    <t>e) San José Iturbide</t>
  </si>
  <si>
    <t>d) San Diego de la Unión</t>
  </si>
  <si>
    <t>c) San Felipe</t>
  </si>
  <si>
    <t>b) Acámbaro</t>
  </si>
  <si>
    <t>a) Xichú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</si>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</sst>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3" fontId="2" fillId="0" borderId="1" xfId="1" applyFont="1" applyBorder="1"/>
    <xf numFmtId="0" fontId="0" fillId="0" borderId="1" xfId="0" applyBorder="1"/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2"/>
    </xf>
    <xf numFmtId="0" fontId="0" fillId="0" borderId="1" xfId="0" applyFill="1" applyBorder="1" applyAlignment="1">
      <alignment vertical="center"/>
    </xf>
    <xf numFmtId="16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 indent="4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43" fontId="0" fillId="0" borderId="1" xfId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 indent="4"/>
      <protection locked="0"/>
    </xf>
    <xf numFmtId="43" fontId="1" fillId="0" borderId="1" xfId="1" applyFont="1" applyFill="1" applyBorder="1" applyAlignment="1" applyProtection="1">
      <alignment vertical="center"/>
      <protection locked="0"/>
    </xf>
    <xf numFmtId="43" fontId="0" fillId="0" borderId="1" xfId="0" applyNumberForma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47487533.32</v>
          </cell>
          <cell r="D8">
            <v>47487533.32</v>
          </cell>
          <cell r="E8">
            <v>34803854.210000001</v>
          </cell>
          <cell r="F8">
            <v>34781305.210000001</v>
          </cell>
          <cell r="G8">
            <v>12683679.109999999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47487533.32</v>
          </cell>
          <cell r="D14">
            <v>47487533.32</v>
          </cell>
          <cell r="E14">
            <v>34803854.210000001</v>
          </cell>
          <cell r="F14">
            <v>34781305.210000001</v>
          </cell>
          <cell r="G14">
            <v>12683679.109999999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00B0F0"/>
  </sheetPr>
  <dimension ref="A1:K89"/>
  <sheetViews>
    <sheetView showGridLines="0" tabSelected="1" zoomScale="60" zoomScaleNormal="60" workbookViewId="0">
      <selection activeCell="A77" sqref="A77:XFD77"/>
    </sheetView>
  </sheetViews>
  <sheetFormatPr baseColWidth="10" defaultColWidth="0" defaultRowHeight="15" zeroHeight="1"/>
  <cols>
    <col min="1" max="1" width="66.85546875" customWidth="1"/>
    <col min="2" max="2" width="15.5703125" customWidth="1"/>
    <col min="3" max="3" width="20.7109375" customWidth="1"/>
    <col min="4" max="4" width="14.85546875" customWidth="1"/>
    <col min="5" max="5" width="20.7109375" customWidth="1"/>
    <col min="6" max="6" width="15.28515625" customWidth="1"/>
    <col min="7" max="7" width="29" customWidth="1"/>
    <col min="8" max="8" width="29.28515625" customWidth="1"/>
    <col min="9" max="9" width="27.85546875" customWidth="1"/>
    <col min="10" max="11" width="25.7109375" customWidth="1"/>
    <col min="12" max="12" width="10.7109375" hidden="1" customWidth="1"/>
    <col min="13" max="16384" width="10.7109375" hidden="1"/>
  </cols>
  <sheetData>
    <row r="1" spans="1:11">
      <c r="A1" s="36" t="str">
        <f>ENTE_PUBLICO_A</f>
        <v>Fideicomiso de Bordería e Infraestructura Rural para el Estado de Guanajuato &lt;&lt;FIBIR&gt;&gt;, Gobierno del Estado de Guanajuato (a)</v>
      </c>
      <c r="B1" s="35"/>
      <c r="C1" s="35"/>
      <c r="D1" s="35"/>
      <c r="E1" s="35"/>
      <c r="F1" s="35"/>
      <c r="G1" s="35"/>
      <c r="H1" s="35"/>
      <c r="I1" s="35"/>
      <c r="J1" s="35"/>
      <c r="K1" s="34"/>
    </row>
    <row r="2" spans="1:11">
      <c r="A2" s="30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8"/>
    </row>
    <row r="3" spans="1:11">
      <c r="A3" s="33" t="str">
        <f>TRIMESTRE</f>
        <v>Del 1 de enero al 31 de diciembre de 2018 (b)</v>
      </c>
      <c r="B3" s="32"/>
      <c r="C3" s="32"/>
      <c r="D3" s="32"/>
      <c r="E3" s="32"/>
      <c r="F3" s="32"/>
      <c r="G3" s="32"/>
      <c r="H3" s="32"/>
      <c r="I3" s="32"/>
      <c r="J3" s="32"/>
      <c r="K3" s="31"/>
    </row>
    <row r="4" spans="1:11">
      <c r="A4" s="30" t="s">
        <v>82</v>
      </c>
      <c r="B4" s="29"/>
      <c r="C4" s="29"/>
      <c r="D4" s="29"/>
      <c r="E4" s="29"/>
      <c r="F4" s="29"/>
      <c r="G4" s="29"/>
      <c r="H4" s="29"/>
      <c r="I4" s="29"/>
      <c r="J4" s="29"/>
      <c r="K4" s="28"/>
    </row>
    <row r="5" spans="1:11" ht="108.75" customHeight="1">
      <c r="A5" s="27" t="s">
        <v>81</v>
      </c>
      <c r="B5" s="27" t="s">
        <v>80</v>
      </c>
      <c r="C5" s="27" t="s">
        <v>79</v>
      </c>
      <c r="D5" s="27" t="s">
        <v>78</v>
      </c>
      <c r="E5" s="27" t="s">
        <v>77</v>
      </c>
      <c r="F5" s="27" t="s">
        <v>76</v>
      </c>
      <c r="G5" s="27" t="s">
        <v>75</v>
      </c>
      <c r="H5" s="27" t="s">
        <v>74</v>
      </c>
      <c r="I5" s="26" t="str">
        <f>MONTO1</f>
        <v>Monto pagado de la inversión al 31 de diciembre de 2018 (k)</v>
      </c>
      <c r="J5" s="26" t="str">
        <f>MONTO2</f>
        <v>Monto pagado de la inversión actualizado al 31 de diciembre de 2018 (l)</v>
      </c>
      <c r="K5" s="26" t="str">
        <f>SALDO_PENDIENTE</f>
        <v>Saldo pendiente por pagar de la inversión al 31 de diciembre de 2018 (m = g – l)</v>
      </c>
    </row>
    <row r="6" spans="1:11">
      <c r="A6" s="8" t="s">
        <v>73</v>
      </c>
      <c r="B6" s="6"/>
      <c r="C6" s="6"/>
      <c r="D6" s="6"/>
      <c r="E6" s="7">
        <f>SUM(E7:APP_FIN_04)</f>
        <v>34712921.229999997</v>
      </c>
      <c r="F6" s="6"/>
      <c r="G6" s="7">
        <f>SUM(G7:APP_FIN_06)</f>
        <v>9582371.2833333407</v>
      </c>
      <c r="H6" s="7">
        <f>SUM(H7:APP_FIN_07)</f>
        <v>9582371.2833333407</v>
      </c>
      <c r="I6" s="7">
        <f>SUM(I7:APP_FIN_08)</f>
        <v>34685905.739999987</v>
      </c>
      <c r="J6" s="7">
        <f>SUM(J7:APP_FIN_09)</f>
        <v>34685905.739999987</v>
      </c>
      <c r="K6" s="7">
        <f>SUM(K7:APP_FIN_10)</f>
        <v>27015.489999999962</v>
      </c>
    </row>
    <row r="7" spans="1:11" s="12" customFormat="1">
      <c r="A7" s="15" t="s">
        <v>72</v>
      </c>
      <c r="B7" s="14">
        <v>43137</v>
      </c>
      <c r="C7" s="14">
        <v>43137</v>
      </c>
      <c r="D7" s="14">
        <v>43251</v>
      </c>
      <c r="E7" s="24">
        <v>105450</v>
      </c>
      <c r="F7" s="18">
        <v>4</v>
      </c>
      <c r="G7" s="17">
        <f>+E7/F7</f>
        <v>26362.5</v>
      </c>
      <c r="H7" s="17">
        <f>+E7/F7</f>
        <v>26362.5</v>
      </c>
      <c r="I7" s="17">
        <v>105450</v>
      </c>
      <c r="J7" s="25">
        <f>+I7</f>
        <v>105450</v>
      </c>
      <c r="K7" s="17">
        <f>E7-J7</f>
        <v>0</v>
      </c>
    </row>
    <row r="8" spans="1:11" s="12" customFormat="1">
      <c r="A8" s="15" t="s">
        <v>71</v>
      </c>
      <c r="B8" s="14">
        <v>43137</v>
      </c>
      <c r="C8" s="14">
        <v>43137</v>
      </c>
      <c r="D8" s="14">
        <v>43281</v>
      </c>
      <c r="E8" s="24">
        <v>688500</v>
      </c>
      <c r="F8" s="18">
        <v>3</v>
      </c>
      <c r="G8" s="17">
        <f>+E8/F8</f>
        <v>229500</v>
      </c>
      <c r="H8" s="17">
        <f>+E8/F8</f>
        <v>229500</v>
      </c>
      <c r="I8" s="17">
        <v>688500</v>
      </c>
      <c r="J8" s="25">
        <f>+I8</f>
        <v>688500</v>
      </c>
      <c r="K8" s="17">
        <f>E8-J8</f>
        <v>0</v>
      </c>
    </row>
    <row r="9" spans="1:11" s="12" customFormat="1">
      <c r="A9" s="15" t="s">
        <v>70</v>
      </c>
      <c r="B9" s="14">
        <v>43137</v>
      </c>
      <c r="C9" s="14">
        <v>43137</v>
      </c>
      <c r="D9" s="14">
        <v>43312</v>
      </c>
      <c r="E9" s="24">
        <v>3000000</v>
      </c>
      <c r="F9" s="18">
        <v>4</v>
      </c>
      <c r="G9" s="17">
        <f>+E9/F9</f>
        <v>750000</v>
      </c>
      <c r="H9" s="17">
        <f>+E9/F9</f>
        <v>750000</v>
      </c>
      <c r="I9" s="17">
        <v>3000000</v>
      </c>
      <c r="J9" s="17">
        <f>+I9</f>
        <v>3000000</v>
      </c>
      <c r="K9" s="17">
        <f>E9-J9</f>
        <v>0</v>
      </c>
    </row>
    <row r="10" spans="1:11" s="12" customFormat="1">
      <c r="A10" s="15" t="s">
        <v>69</v>
      </c>
      <c r="B10" s="14">
        <v>43137</v>
      </c>
      <c r="C10" s="14">
        <v>43137</v>
      </c>
      <c r="D10" s="14">
        <v>43312</v>
      </c>
      <c r="E10" s="24">
        <v>1199725</v>
      </c>
      <c r="F10" s="18">
        <v>4</v>
      </c>
      <c r="G10" s="17">
        <f>+E10/F10</f>
        <v>299931.25</v>
      </c>
      <c r="H10" s="17">
        <f>+E10/F10</f>
        <v>299931.25</v>
      </c>
      <c r="I10" s="17">
        <v>1199725</v>
      </c>
      <c r="J10" s="17">
        <f>+I10</f>
        <v>1199725</v>
      </c>
      <c r="K10" s="17">
        <f>E10-J10</f>
        <v>0</v>
      </c>
    </row>
    <row r="11" spans="1:11" s="12" customFormat="1">
      <c r="A11" s="15" t="s">
        <v>68</v>
      </c>
      <c r="B11" s="14">
        <v>43137</v>
      </c>
      <c r="C11" s="14">
        <v>43137</v>
      </c>
      <c r="D11" s="14">
        <v>43342</v>
      </c>
      <c r="E11" s="24">
        <v>1399500</v>
      </c>
      <c r="F11" s="18">
        <v>4</v>
      </c>
      <c r="G11" s="17">
        <f>+E11/F11</f>
        <v>349875</v>
      </c>
      <c r="H11" s="17">
        <f>+E11/F11</f>
        <v>349875</v>
      </c>
      <c r="I11" s="17">
        <v>1399500</v>
      </c>
      <c r="J11" s="17">
        <f>+I11</f>
        <v>1399500</v>
      </c>
      <c r="K11" s="17">
        <f>E11-J11</f>
        <v>0</v>
      </c>
    </row>
    <row r="12" spans="1:11" s="12" customFormat="1">
      <c r="A12" s="15" t="s">
        <v>67</v>
      </c>
      <c r="B12" s="14">
        <v>43137</v>
      </c>
      <c r="C12" s="14">
        <v>43137</v>
      </c>
      <c r="D12" s="14">
        <v>43327</v>
      </c>
      <c r="E12" s="24">
        <v>1525574</v>
      </c>
      <c r="F12" s="18">
        <v>4</v>
      </c>
      <c r="G12" s="17">
        <f>+E12/F12</f>
        <v>381393.5</v>
      </c>
      <c r="H12" s="17">
        <f>+E12/F12</f>
        <v>381393.5</v>
      </c>
      <c r="I12" s="17">
        <v>1525574</v>
      </c>
      <c r="J12" s="17">
        <f>+I12</f>
        <v>1525574</v>
      </c>
      <c r="K12" s="17">
        <f>E12-J12</f>
        <v>0</v>
      </c>
    </row>
    <row r="13" spans="1:11" s="12" customFormat="1">
      <c r="A13" s="15" t="s">
        <v>66</v>
      </c>
      <c r="B13" s="14">
        <v>43137</v>
      </c>
      <c r="C13" s="14">
        <v>43137</v>
      </c>
      <c r="D13" s="14">
        <v>43312</v>
      </c>
      <c r="E13" s="24">
        <v>1200000</v>
      </c>
      <c r="F13" s="18">
        <v>4</v>
      </c>
      <c r="G13" s="17">
        <f>+E13/F13</f>
        <v>300000</v>
      </c>
      <c r="H13" s="17">
        <f>+E13/F13</f>
        <v>300000</v>
      </c>
      <c r="I13" s="17">
        <v>1200000</v>
      </c>
      <c r="J13" s="17">
        <f>+I13</f>
        <v>1200000</v>
      </c>
      <c r="K13" s="17">
        <f>E13-J13</f>
        <v>0</v>
      </c>
    </row>
    <row r="14" spans="1:11" s="12" customFormat="1">
      <c r="A14" s="15" t="s">
        <v>65</v>
      </c>
      <c r="B14" s="14">
        <v>43137</v>
      </c>
      <c r="C14" s="14">
        <v>43137</v>
      </c>
      <c r="D14" s="14">
        <v>43322</v>
      </c>
      <c r="E14" s="24">
        <v>800469.12</v>
      </c>
      <c r="F14" s="18">
        <v>4</v>
      </c>
      <c r="G14" s="17">
        <f>+E14/F14</f>
        <v>200117.28</v>
      </c>
      <c r="H14" s="17">
        <f>+E14/F14</f>
        <v>200117.28</v>
      </c>
      <c r="I14" s="17">
        <v>800469.12</v>
      </c>
      <c r="J14" s="17">
        <f>+I14</f>
        <v>800469.12</v>
      </c>
      <c r="K14" s="17">
        <f>E14-J14</f>
        <v>0</v>
      </c>
    </row>
    <row r="15" spans="1:11" s="12" customFormat="1">
      <c r="A15" s="15" t="s">
        <v>64</v>
      </c>
      <c r="B15" s="14">
        <v>43137</v>
      </c>
      <c r="C15" s="14">
        <v>43137</v>
      </c>
      <c r="D15" s="14">
        <v>43343</v>
      </c>
      <c r="E15" s="24">
        <v>1999200</v>
      </c>
      <c r="F15" s="18">
        <v>4</v>
      </c>
      <c r="G15" s="17">
        <f>+E15/F15</f>
        <v>499800</v>
      </c>
      <c r="H15" s="17">
        <f>+E15/F15</f>
        <v>499800</v>
      </c>
      <c r="I15" s="17">
        <v>1999200</v>
      </c>
      <c r="J15" s="17">
        <f>+I15</f>
        <v>1999200</v>
      </c>
      <c r="K15" s="17">
        <f>E15-J15</f>
        <v>0</v>
      </c>
    </row>
    <row r="16" spans="1:11" s="12" customFormat="1">
      <c r="A16" s="15" t="s">
        <v>63</v>
      </c>
      <c r="B16" s="14">
        <v>43137</v>
      </c>
      <c r="C16" s="14">
        <v>43137</v>
      </c>
      <c r="D16" s="14">
        <v>43220</v>
      </c>
      <c r="E16" s="24">
        <v>508500</v>
      </c>
      <c r="F16" s="18">
        <v>3</v>
      </c>
      <c r="G16" s="17">
        <f>+E16/F16</f>
        <v>169500</v>
      </c>
      <c r="H16" s="17">
        <f>+E16/F16</f>
        <v>169500</v>
      </c>
      <c r="I16" s="17">
        <v>508500</v>
      </c>
      <c r="J16" s="17">
        <v>508500</v>
      </c>
      <c r="K16" s="17">
        <f>E16-J16</f>
        <v>0</v>
      </c>
    </row>
    <row r="17" spans="1:11" s="12" customFormat="1">
      <c r="A17" s="15" t="s">
        <v>62</v>
      </c>
      <c r="B17" s="14">
        <v>43137</v>
      </c>
      <c r="C17" s="14">
        <v>43137</v>
      </c>
      <c r="D17" s="14">
        <v>43312</v>
      </c>
      <c r="E17" s="24">
        <v>600250</v>
      </c>
      <c r="F17" s="18">
        <v>4</v>
      </c>
      <c r="G17" s="17">
        <f>+E17/F17</f>
        <v>150062.5</v>
      </c>
      <c r="H17" s="17">
        <f>+E17/F17</f>
        <v>150062.5</v>
      </c>
      <c r="I17" s="17">
        <v>600250</v>
      </c>
      <c r="J17" s="17">
        <f>+I17</f>
        <v>600250</v>
      </c>
      <c r="K17" s="17">
        <f>E17-J17</f>
        <v>0</v>
      </c>
    </row>
    <row r="18" spans="1:11" s="12" customFormat="1">
      <c r="A18" s="15" t="s">
        <v>61</v>
      </c>
      <c r="B18" s="14">
        <v>43137</v>
      </c>
      <c r="C18" s="14">
        <v>43137</v>
      </c>
      <c r="D18" s="14">
        <v>43294</v>
      </c>
      <c r="E18" s="24">
        <v>424800</v>
      </c>
      <c r="F18" s="18">
        <v>3</v>
      </c>
      <c r="G18" s="17">
        <f>+E18/F18</f>
        <v>141600</v>
      </c>
      <c r="H18" s="17">
        <f>+E18/F18</f>
        <v>141600</v>
      </c>
      <c r="I18" s="17">
        <v>424800</v>
      </c>
      <c r="J18" s="17">
        <f>+I18</f>
        <v>424800</v>
      </c>
      <c r="K18" s="17">
        <f>E18-J18</f>
        <v>0</v>
      </c>
    </row>
    <row r="19" spans="1:11" s="12" customFormat="1">
      <c r="A19" s="15" t="s">
        <v>60</v>
      </c>
      <c r="B19" s="14">
        <v>43139</v>
      </c>
      <c r="C19" s="14">
        <v>43139</v>
      </c>
      <c r="D19" s="14">
        <v>43281</v>
      </c>
      <c r="E19" s="24">
        <v>99900</v>
      </c>
      <c r="F19" s="18">
        <v>2</v>
      </c>
      <c r="G19" s="17">
        <f>+E19/F19</f>
        <v>49950</v>
      </c>
      <c r="H19" s="17">
        <f>+E19/F19</f>
        <v>49950</v>
      </c>
      <c r="I19" s="17">
        <v>99900</v>
      </c>
      <c r="J19" s="17">
        <f>+I19</f>
        <v>99900</v>
      </c>
      <c r="K19" s="17">
        <f>E19-J19</f>
        <v>0</v>
      </c>
    </row>
    <row r="20" spans="1:11" s="12" customFormat="1">
      <c r="A20" s="15" t="s">
        <v>59</v>
      </c>
      <c r="B20" s="14">
        <v>43137</v>
      </c>
      <c r="C20" s="14">
        <v>43137</v>
      </c>
      <c r="D20" s="14">
        <v>43281</v>
      </c>
      <c r="E20" s="24">
        <v>555000</v>
      </c>
      <c r="F20" s="18">
        <v>4</v>
      </c>
      <c r="G20" s="17">
        <f>+E20/F20</f>
        <v>138750</v>
      </c>
      <c r="H20" s="17">
        <f>+E20/F20</f>
        <v>138750</v>
      </c>
      <c r="I20" s="17">
        <v>555000</v>
      </c>
      <c r="J20" s="17">
        <f>+I20</f>
        <v>555000</v>
      </c>
      <c r="K20" s="17">
        <f>E20-J20</f>
        <v>0</v>
      </c>
    </row>
    <row r="21" spans="1:11" s="12" customFormat="1">
      <c r="A21" s="15" t="s">
        <v>58</v>
      </c>
      <c r="B21" s="14">
        <v>43137</v>
      </c>
      <c r="C21" s="14">
        <v>43137</v>
      </c>
      <c r="D21" s="14">
        <v>43292</v>
      </c>
      <c r="E21" s="24">
        <v>154700</v>
      </c>
      <c r="F21" s="18">
        <v>4</v>
      </c>
      <c r="G21" s="17">
        <f>+E21/F21</f>
        <v>38675</v>
      </c>
      <c r="H21" s="17">
        <f>+E21/F21</f>
        <v>38675</v>
      </c>
      <c r="I21" s="17">
        <v>154700</v>
      </c>
      <c r="J21" s="17">
        <f>+I21</f>
        <v>154700</v>
      </c>
      <c r="K21" s="17">
        <f>E21-J21</f>
        <v>0</v>
      </c>
    </row>
    <row r="22" spans="1:11" s="12" customFormat="1">
      <c r="A22" s="15" t="s">
        <v>57</v>
      </c>
      <c r="B22" s="14">
        <v>43137</v>
      </c>
      <c r="C22" s="14">
        <v>43137</v>
      </c>
      <c r="D22" s="14">
        <v>43312</v>
      </c>
      <c r="E22" s="24">
        <v>2154588.04</v>
      </c>
      <c r="F22" s="18">
        <v>4</v>
      </c>
      <c r="G22" s="17">
        <f>+E22/F22</f>
        <v>538647.01</v>
      </c>
      <c r="H22" s="17">
        <f>+E22/F22</f>
        <v>538647.01</v>
      </c>
      <c r="I22" s="17">
        <v>2154588.04</v>
      </c>
      <c r="J22" s="17">
        <v>2154588.04</v>
      </c>
      <c r="K22" s="17">
        <f>E22-J22</f>
        <v>0</v>
      </c>
    </row>
    <row r="23" spans="1:11" s="12" customFormat="1">
      <c r="A23" s="15" t="s">
        <v>56</v>
      </c>
      <c r="B23" s="14">
        <v>43151</v>
      </c>
      <c r="C23" s="14">
        <v>43151</v>
      </c>
      <c r="D23" s="14">
        <v>43302</v>
      </c>
      <c r="E23" s="24">
        <v>1497917.78</v>
      </c>
      <c r="F23" s="18">
        <v>2</v>
      </c>
      <c r="G23" s="17">
        <f>+E23/F23</f>
        <v>748958.89</v>
      </c>
      <c r="H23" s="17">
        <f>+E23/F23</f>
        <v>748958.89</v>
      </c>
      <c r="I23" s="17">
        <v>1497917.78</v>
      </c>
      <c r="J23" s="17">
        <f>+I23</f>
        <v>1497917.78</v>
      </c>
      <c r="K23" s="17">
        <f>E23-J23</f>
        <v>0</v>
      </c>
    </row>
    <row r="24" spans="1:11" s="12" customFormat="1">
      <c r="A24" s="15" t="s">
        <v>55</v>
      </c>
      <c r="B24" s="14">
        <v>43151</v>
      </c>
      <c r="C24" s="14">
        <v>43151</v>
      </c>
      <c r="D24" s="14">
        <v>43350</v>
      </c>
      <c r="E24" s="24">
        <v>152625</v>
      </c>
      <c r="F24" s="18">
        <v>4</v>
      </c>
      <c r="G24" s="17">
        <f>+E24/F24</f>
        <v>38156.25</v>
      </c>
      <c r="H24" s="17">
        <f>+E24/F24</f>
        <v>38156.25</v>
      </c>
      <c r="I24" s="17">
        <v>152625</v>
      </c>
      <c r="J24" s="17">
        <f>+I24</f>
        <v>152625</v>
      </c>
      <c r="K24" s="17">
        <f>E24-J24</f>
        <v>0</v>
      </c>
    </row>
    <row r="25" spans="1:11" s="12" customFormat="1">
      <c r="A25" s="15" t="s">
        <v>54</v>
      </c>
      <c r="B25" s="14">
        <v>43151</v>
      </c>
      <c r="C25" s="14">
        <v>43151</v>
      </c>
      <c r="D25" s="14">
        <v>43337</v>
      </c>
      <c r="E25" s="24">
        <v>699300</v>
      </c>
      <c r="F25" s="18">
        <v>3</v>
      </c>
      <c r="G25" s="17">
        <f>+E25/F25</f>
        <v>233100</v>
      </c>
      <c r="H25" s="17">
        <f>+E25/F25</f>
        <v>233100</v>
      </c>
      <c r="I25" s="17">
        <v>699300</v>
      </c>
      <c r="J25" s="17">
        <f>+I25</f>
        <v>699300</v>
      </c>
      <c r="K25" s="17">
        <f>E25-J25</f>
        <v>0</v>
      </c>
    </row>
    <row r="26" spans="1:11" s="12" customFormat="1">
      <c r="A26" s="15" t="s">
        <v>53</v>
      </c>
      <c r="B26" s="14">
        <v>43151</v>
      </c>
      <c r="C26" s="14">
        <v>43151</v>
      </c>
      <c r="D26" s="14">
        <v>43312</v>
      </c>
      <c r="E26" s="24">
        <v>924800</v>
      </c>
      <c r="F26" s="18">
        <v>4</v>
      </c>
      <c r="G26" s="17">
        <f>+E26/F26</f>
        <v>231200</v>
      </c>
      <c r="H26" s="17">
        <f>+E26/F26</f>
        <v>231200</v>
      </c>
      <c r="I26" s="17">
        <v>924800</v>
      </c>
      <c r="J26" s="17">
        <f>+I26</f>
        <v>924800</v>
      </c>
      <c r="K26" s="17">
        <f>E26-J26</f>
        <v>0</v>
      </c>
    </row>
    <row r="27" spans="1:11" s="12" customFormat="1">
      <c r="A27" s="15" t="s">
        <v>52</v>
      </c>
      <c r="B27" s="14">
        <v>43151</v>
      </c>
      <c r="C27" s="14">
        <v>43151</v>
      </c>
      <c r="D27" s="14">
        <v>43280</v>
      </c>
      <c r="E27" s="24">
        <v>323750</v>
      </c>
      <c r="F27" s="18">
        <v>3</v>
      </c>
      <c r="G27" s="17">
        <f>+E27/F27</f>
        <v>107916.66666666667</v>
      </c>
      <c r="H27" s="17">
        <f>+E27/F27</f>
        <v>107916.66666666667</v>
      </c>
      <c r="I27" s="17">
        <v>323750</v>
      </c>
      <c r="J27" s="17">
        <f>+I27</f>
        <v>323750</v>
      </c>
      <c r="K27" s="17">
        <f>E27-J27</f>
        <v>0</v>
      </c>
    </row>
    <row r="28" spans="1:11" s="12" customFormat="1">
      <c r="A28" s="15" t="s">
        <v>51</v>
      </c>
      <c r="B28" s="14">
        <v>43151</v>
      </c>
      <c r="C28" s="14">
        <v>43151</v>
      </c>
      <c r="D28" s="14">
        <v>43281</v>
      </c>
      <c r="E28" s="24">
        <v>0</v>
      </c>
      <c r="F28" s="18">
        <v>3</v>
      </c>
      <c r="G28" s="17">
        <f>+E28/F28</f>
        <v>0</v>
      </c>
      <c r="H28" s="17">
        <f>+E28/F28</f>
        <v>0</v>
      </c>
      <c r="I28" s="17">
        <v>0</v>
      </c>
      <c r="J28" s="17">
        <v>0</v>
      </c>
      <c r="K28" s="17">
        <f>E28-J28</f>
        <v>0</v>
      </c>
    </row>
    <row r="29" spans="1:11" s="12" customFormat="1">
      <c r="A29" s="15" t="s">
        <v>50</v>
      </c>
      <c r="B29" s="14">
        <v>43151</v>
      </c>
      <c r="C29" s="14">
        <v>43151</v>
      </c>
      <c r="D29" s="14">
        <v>43238</v>
      </c>
      <c r="E29" s="24">
        <v>399900</v>
      </c>
      <c r="F29" s="18">
        <v>3</v>
      </c>
      <c r="G29" s="17">
        <f>+E29/F29</f>
        <v>133300</v>
      </c>
      <c r="H29" s="17">
        <f>+E29/F29</f>
        <v>133300</v>
      </c>
      <c r="I29" s="17">
        <v>399900</v>
      </c>
      <c r="J29" s="17">
        <v>399900</v>
      </c>
      <c r="K29" s="17">
        <f>E29-J29</f>
        <v>0</v>
      </c>
    </row>
    <row r="30" spans="1:11" s="12" customFormat="1">
      <c r="A30" s="15" t="s">
        <v>49</v>
      </c>
      <c r="B30" s="14">
        <v>43180</v>
      </c>
      <c r="C30" s="14">
        <v>43180</v>
      </c>
      <c r="D30" s="14">
        <v>43280</v>
      </c>
      <c r="E30" s="24">
        <v>259000</v>
      </c>
      <c r="F30" s="18">
        <v>2</v>
      </c>
      <c r="G30" s="17">
        <f>+E30/F30</f>
        <v>129500</v>
      </c>
      <c r="H30" s="17">
        <f>+E30/F30</f>
        <v>129500</v>
      </c>
      <c r="I30" s="17">
        <v>259000</v>
      </c>
      <c r="J30" s="17">
        <f>+I30</f>
        <v>259000</v>
      </c>
      <c r="K30" s="17">
        <f>E30-J30</f>
        <v>0</v>
      </c>
    </row>
    <row r="31" spans="1:11" s="12" customFormat="1">
      <c r="A31" s="15" t="s">
        <v>48</v>
      </c>
      <c r="B31" s="14">
        <v>43180</v>
      </c>
      <c r="C31" s="14">
        <v>43180</v>
      </c>
      <c r="D31" s="14">
        <v>43311</v>
      </c>
      <c r="E31" s="24">
        <v>373050</v>
      </c>
      <c r="F31" s="18">
        <v>4</v>
      </c>
      <c r="G31" s="17">
        <f>+E31/F31</f>
        <v>93262.5</v>
      </c>
      <c r="H31" s="17">
        <f>+E31/F31</f>
        <v>93262.5</v>
      </c>
      <c r="I31" s="17">
        <v>373050</v>
      </c>
      <c r="J31" s="17">
        <f>+I31</f>
        <v>373050</v>
      </c>
      <c r="K31" s="17">
        <f>E31-J31</f>
        <v>0</v>
      </c>
    </row>
    <row r="32" spans="1:11" s="12" customFormat="1">
      <c r="A32" s="15" t="s">
        <v>47</v>
      </c>
      <c r="B32" s="14">
        <v>43180</v>
      </c>
      <c r="C32" s="14">
        <v>43180</v>
      </c>
      <c r="D32" s="14">
        <v>43281</v>
      </c>
      <c r="E32" s="24">
        <v>0</v>
      </c>
      <c r="F32" s="18">
        <v>4</v>
      </c>
      <c r="G32" s="17">
        <f>+E32/F32</f>
        <v>0</v>
      </c>
      <c r="H32" s="17">
        <f>+E32/F32</f>
        <v>0</v>
      </c>
      <c r="I32" s="17">
        <v>0</v>
      </c>
      <c r="J32" s="17">
        <v>0</v>
      </c>
      <c r="K32" s="17">
        <f>E32-J32</f>
        <v>0</v>
      </c>
    </row>
    <row r="33" spans="1:11" s="12" customFormat="1">
      <c r="A33" s="15" t="s">
        <v>46</v>
      </c>
      <c r="B33" s="14">
        <v>43180</v>
      </c>
      <c r="C33" s="14">
        <v>43180</v>
      </c>
      <c r="D33" s="14">
        <v>43281</v>
      </c>
      <c r="E33" s="24">
        <v>300000</v>
      </c>
      <c r="F33" s="18">
        <v>4</v>
      </c>
      <c r="G33" s="17">
        <f>+E33/F33</f>
        <v>75000</v>
      </c>
      <c r="H33" s="17">
        <f>+E33/F33</f>
        <v>75000</v>
      </c>
      <c r="I33" s="17">
        <v>300000</v>
      </c>
      <c r="J33" s="17">
        <f>+I33</f>
        <v>300000</v>
      </c>
      <c r="K33" s="17">
        <f>E33-J33</f>
        <v>0</v>
      </c>
    </row>
    <row r="34" spans="1:11" s="12" customFormat="1">
      <c r="A34" s="15" t="s">
        <v>45</v>
      </c>
      <c r="B34" s="14">
        <v>43192</v>
      </c>
      <c r="C34" s="14">
        <v>43192</v>
      </c>
      <c r="D34" s="14">
        <v>43281</v>
      </c>
      <c r="E34" s="24">
        <v>499950</v>
      </c>
      <c r="F34" s="18">
        <v>3</v>
      </c>
      <c r="G34" s="17">
        <f>+E34/F34</f>
        <v>166650</v>
      </c>
      <c r="H34" s="17">
        <f>+E34/F34</f>
        <v>166650</v>
      </c>
      <c r="I34" s="17">
        <v>499950</v>
      </c>
      <c r="J34" s="17">
        <f>+I34</f>
        <v>499950</v>
      </c>
      <c r="K34" s="17">
        <f>E34-J34</f>
        <v>0</v>
      </c>
    </row>
    <row r="35" spans="1:11" s="12" customFormat="1">
      <c r="A35" s="15" t="s">
        <v>44</v>
      </c>
      <c r="B35" s="14">
        <v>43180</v>
      </c>
      <c r="C35" s="14">
        <v>43180</v>
      </c>
      <c r="D35" s="14">
        <v>43312</v>
      </c>
      <c r="E35" s="24">
        <v>119621</v>
      </c>
      <c r="F35" s="18">
        <v>4</v>
      </c>
      <c r="G35" s="17">
        <f>+E35/F35</f>
        <v>29905.25</v>
      </c>
      <c r="H35" s="17">
        <f>+E35/F35</f>
        <v>29905.25</v>
      </c>
      <c r="I35" s="17">
        <v>119621</v>
      </c>
      <c r="J35" s="17">
        <v>119621</v>
      </c>
      <c r="K35" s="17">
        <f>E35-J35</f>
        <v>0</v>
      </c>
    </row>
    <row r="36" spans="1:11" s="12" customFormat="1">
      <c r="A36" s="15" t="s">
        <v>43</v>
      </c>
      <c r="B36" s="14">
        <v>43180</v>
      </c>
      <c r="C36" s="14">
        <v>43180</v>
      </c>
      <c r="D36" s="14">
        <v>43371</v>
      </c>
      <c r="E36" s="24">
        <v>4625000</v>
      </c>
      <c r="F36" s="18">
        <v>4</v>
      </c>
      <c r="G36" s="17">
        <f>+E36/F36</f>
        <v>1156250</v>
      </c>
      <c r="H36" s="17">
        <f>+E36/F36</f>
        <v>1156250</v>
      </c>
      <c r="I36" s="17">
        <v>4625000</v>
      </c>
      <c r="J36" s="17">
        <f>+I36</f>
        <v>4625000</v>
      </c>
      <c r="K36" s="17">
        <f>E36-J36</f>
        <v>0</v>
      </c>
    </row>
    <row r="37" spans="1:11" s="12" customFormat="1">
      <c r="A37" s="15" t="s">
        <v>42</v>
      </c>
      <c r="B37" s="14">
        <v>43182</v>
      </c>
      <c r="C37" s="14">
        <v>43182</v>
      </c>
      <c r="D37" s="14">
        <v>43318</v>
      </c>
      <c r="E37" s="24">
        <v>510000</v>
      </c>
      <c r="F37" s="18">
        <v>4</v>
      </c>
      <c r="G37" s="17">
        <f>+E37/F37</f>
        <v>127500</v>
      </c>
      <c r="H37" s="17">
        <f>+E37/F37</f>
        <v>127500</v>
      </c>
      <c r="I37" s="17">
        <v>510000</v>
      </c>
      <c r="J37" s="17">
        <f>+I37</f>
        <v>510000</v>
      </c>
      <c r="K37" s="17">
        <f>E37-J37</f>
        <v>0</v>
      </c>
    </row>
    <row r="38" spans="1:11" s="12" customFormat="1">
      <c r="A38" s="15" t="s">
        <v>41</v>
      </c>
      <c r="B38" s="14">
        <v>43214</v>
      </c>
      <c r="C38" s="14">
        <v>43214</v>
      </c>
      <c r="D38" s="14">
        <v>43297</v>
      </c>
      <c r="E38" s="17">
        <v>4256186.5599999996</v>
      </c>
      <c r="F38" s="18">
        <v>6</v>
      </c>
      <c r="G38" s="17">
        <f>+E38/F38</f>
        <v>709364.42666666664</v>
      </c>
      <c r="H38" s="17">
        <f>+E38/F38</f>
        <v>709364.42666666664</v>
      </c>
      <c r="I38" s="17">
        <v>4256186.5599999996</v>
      </c>
      <c r="J38" s="17">
        <f>+I38</f>
        <v>4256186.5599999996</v>
      </c>
      <c r="K38" s="17">
        <f>E38-J38</f>
        <v>0</v>
      </c>
    </row>
    <row r="39" spans="1:11" s="12" customFormat="1">
      <c r="A39" s="15" t="s">
        <v>40</v>
      </c>
      <c r="B39" s="14">
        <v>43242</v>
      </c>
      <c r="C39" s="14">
        <v>43242</v>
      </c>
      <c r="D39" s="14">
        <v>43277</v>
      </c>
      <c r="E39" s="17">
        <v>90416.55</v>
      </c>
      <c r="F39" s="18">
        <v>2</v>
      </c>
      <c r="G39" s="17">
        <f>+E39/F39</f>
        <v>45208.275000000001</v>
      </c>
      <c r="H39" s="17">
        <f>+E39/F39</f>
        <v>45208.275000000001</v>
      </c>
      <c r="I39" s="17">
        <v>90416.55</v>
      </c>
      <c r="J39" s="17">
        <f>+I39</f>
        <v>90416.55</v>
      </c>
      <c r="K39" s="17">
        <f>E39-J39</f>
        <v>0</v>
      </c>
    </row>
    <row r="40" spans="1:11" s="12" customFormat="1">
      <c r="A40" s="15" t="s">
        <v>39</v>
      </c>
      <c r="B40" s="14">
        <v>43115</v>
      </c>
      <c r="C40" s="14">
        <v>43115</v>
      </c>
      <c r="D40" s="14">
        <v>43206</v>
      </c>
      <c r="E40" s="17">
        <v>132000</v>
      </c>
      <c r="F40" s="18">
        <v>3</v>
      </c>
      <c r="G40" s="17">
        <f>+E40/F40</f>
        <v>44000</v>
      </c>
      <c r="H40" s="17">
        <f>+E40/F40</f>
        <v>44000</v>
      </c>
      <c r="I40" s="17">
        <v>132000</v>
      </c>
      <c r="J40" s="17">
        <f>+I40</f>
        <v>132000</v>
      </c>
      <c r="K40" s="17">
        <f>E40-J40</f>
        <v>0</v>
      </c>
    </row>
    <row r="41" spans="1:11" s="12" customFormat="1">
      <c r="A41" s="15" t="s">
        <v>38</v>
      </c>
      <c r="B41" s="14">
        <v>43115</v>
      </c>
      <c r="C41" s="14">
        <v>43115</v>
      </c>
      <c r="D41" s="14">
        <v>43206</v>
      </c>
      <c r="E41" s="17">
        <v>135000</v>
      </c>
      <c r="F41" s="18">
        <v>3</v>
      </c>
      <c r="G41" s="17">
        <f>+E41/F41</f>
        <v>45000</v>
      </c>
      <c r="H41" s="17">
        <f>+E41/F41</f>
        <v>45000</v>
      </c>
      <c r="I41" s="17">
        <v>135000</v>
      </c>
      <c r="J41" s="17">
        <f>+I41</f>
        <v>135000</v>
      </c>
      <c r="K41" s="17">
        <f>E41-J41</f>
        <v>0</v>
      </c>
    </row>
    <row r="42" spans="1:11" s="12" customFormat="1">
      <c r="A42" s="15" t="s">
        <v>37</v>
      </c>
      <c r="B42" s="14">
        <v>42770</v>
      </c>
      <c r="C42" s="14">
        <v>42770</v>
      </c>
      <c r="D42" s="14">
        <v>43100</v>
      </c>
      <c r="E42" s="17">
        <v>5950</v>
      </c>
      <c r="F42" s="18">
        <v>8</v>
      </c>
      <c r="G42" s="17">
        <f>+E42/F42</f>
        <v>743.75</v>
      </c>
      <c r="H42" s="17">
        <f>+E42/F42</f>
        <v>743.75</v>
      </c>
      <c r="I42" s="17">
        <v>5950</v>
      </c>
      <c r="J42" s="17">
        <v>5950</v>
      </c>
      <c r="K42" s="17">
        <f>E42-J42</f>
        <v>0</v>
      </c>
    </row>
    <row r="43" spans="1:11" s="12" customFormat="1">
      <c r="A43" s="15" t="s">
        <v>36</v>
      </c>
      <c r="B43" s="14">
        <v>43108</v>
      </c>
      <c r="C43" s="14">
        <v>43108</v>
      </c>
      <c r="D43" s="14">
        <v>43190</v>
      </c>
      <c r="E43" s="17">
        <v>53962.89</v>
      </c>
      <c r="F43" s="18">
        <v>3</v>
      </c>
      <c r="G43" s="17">
        <f>+E43/F43</f>
        <v>17987.63</v>
      </c>
      <c r="H43" s="17">
        <f>+E43/F43</f>
        <v>17987.63</v>
      </c>
      <c r="I43" s="17">
        <v>53962.89</v>
      </c>
      <c r="J43" s="17">
        <v>53962.89</v>
      </c>
      <c r="K43" s="17">
        <f>E43-J43</f>
        <v>0</v>
      </c>
    </row>
    <row r="44" spans="1:11" s="12" customFormat="1">
      <c r="A44" s="15" t="s">
        <v>35</v>
      </c>
      <c r="B44" s="14">
        <v>43108</v>
      </c>
      <c r="C44" s="14">
        <v>43108</v>
      </c>
      <c r="D44" s="14">
        <v>43190</v>
      </c>
      <c r="E44" s="17">
        <v>109123.92</v>
      </c>
      <c r="F44" s="18">
        <v>3</v>
      </c>
      <c r="G44" s="17">
        <f>+E44/F44</f>
        <v>36374.639999999999</v>
      </c>
      <c r="H44" s="17">
        <f>+E44/F44</f>
        <v>36374.639999999999</v>
      </c>
      <c r="I44" s="17">
        <v>109123.92</v>
      </c>
      <c r="J44" s="17">
        <v>109123.92</v>
      </c>
      <c r="K44" s="17">
        <f>E44-J44</f>
        <v>0</v>
      </c>
    </row>
    <row r="45" spans="1:11" s="12" customFormat="1">
      <c r="A45" s="15" t="s">
        <v>34</v>
      </c>
      <c r="B45" s="14">
        <v>43108</v>
      </c>
      <c r="C45" s="14">
        <v>43108</v>
      </c>
      <c r="D45" s="14">
        <v>43190</v>
      </c>
      <c r="E45" s="17">
        <v>66289.22</v>
      </c>
      <c r="F45" s="18">
        <v>3</v>
      </c>
      <c r="G45" s="17">
        <f>+E45/F45</f>
        <v>22096.406666666666</v>
      </c>
      <c r="H45" s="17">
        <f>+E45/F45</f>
        <v>22096.406666666666</v>
      </c>
      <c r="I45" s="17">
        <v>66289.22</v>
      </c>
      <c r="J45" s="17">
        <v>66289.22</v>
      </c>
      <c r="K45" s="17">
        <f>E45-J45</f>
        <v>0</v>
      </c>
    </row>
    <row r="46" spans="1:11" s="12" customFormat="1">
      <c r="A46" s="15" t="s">
        <v>33</v>
      </c>
      <c r="B46" s="14">
        <v>43108</v>
      </c>
      <c r="C46" s="14">
        <v>43108</v>
      </c>
      <c r="D46" s="14">
        <v>43190</v>
      </c>
      <c r="E46" s="17">
        <v>53962.89</v>
      </c>
      <c r="F46" s="18">
        <v>3</v>
      </c>
      <c r="G46" s="17">
        <f>+E46/F46</f>
        <v>17987.63</v>
      </c>
      <c r="H46" s="17">
        <f>+E46/F46</f>
        <v>17987.63</v>
      </c>
      <c r="I46" s="17">
        <v>53962.89</v>
      </c>
      <c r="J46" s="17">
        <v>53962.89</v>
      </c>
      <c r="K46" s="17">
        <f>E46-J46</f>
        <v>0</v>
      </c>
    </row>
    <row r="47" spans="1:11" s="12" customFormat="1">
      <c r="A47" s="15" t="s">
        <v>32</v>
      </c>
      <c r="B47" s="14">
        <v>43108</v>
      </c>
      <c r="C47" s="14">
        <v>43108</v>
      </c>
      <c r="D47" s="14">
        <v>43190</v>
      </c>
      <c r="E47" s="17">
        <v>53962.89</v>
      </c>
      <c r="F47" s="18">
        <v>3</v>
      </c>
      <c r="G47" s="17">
        <f>+E47/F47</f>
        <v>17987.63</v>
      </c>
      <c r="H47" s="17">
        <f>+E47/F47</f>
        <v>17987.63</v>
      </c>
      <c r="I47" s="17">
        <v>53962.89</v>
      </c>
      <c r="J47" s="17">
        <v>53962.89</v>
      </c>
      <c r="K47" s="17">
        <f>E47-J47</f>
        <v>0</v>
      </c>
    </row>
    <row r="48" spans="1:11" s="12" customFormat="1">
      <c r="A48" s="15" t="s">
        <v>31</v>
      </c>
      <c r="B48" s="14">
        <v>43181</v>
      </c>
      <c r="C48" s="14">
        <v>43181</v>
      </c>
      <c r="D48" s="14">
        <v>43272</v>
      </c>
      <c r="E48" s="17">
        <v>1493.24</v>
      </c>
      <c r="F48" s="18">
        <v>3</v>
      </c>
      <c r="G48" s="17">
        <f>+E48/F48</f>
        <v>497.74666666666667</v>
      </c>
      <c r="H48" s="17">
        <f>+E48/F48</f>
        <v>497.74666666666667</v>
      </c>
      <c r="I48" s="17">
        <v>1493.24</v>
      </c>
      <c r="J48" s="17">
        <v>1493.24</v>
      </c>
      <c r="K48" s="17">
        <f>E48-J48</f>
        <v>0</v>
      </c>
    </row>
    <row r="49" spans="1:11" s="12" customFormat="1">
      <c r="A49" s="15" t="s">
        <v>30</v>
      </c>
      <c r="B49" s="14">
        <v>43191</v>
      </c>
      <c r="C49" s="14">
        <v>43191</v>
      </c>
      <c r="D49" s="14">
        <v>43281</v>
      </c>
      <c r="E49" s="17">
        <v>58513.98</v>
      </c>
      <c r="F49" s="18">
        <v>3</v>
      </c>
      <c r="G49" s="17">
        <f>+E49/F49</f>
        <v>19504.66</v>
      </c>
      <c r="H49" s="17">
        <f>+E49/F49</f>
        <v>19504.66</v>
      </c>
      <c r="I49" s="17">
        <v>58513.98</v>
      </c>
      <c r="J49" s="17">
        <v>58513.98</v>
      </c>
      <c r="K49" s="17">
        <f>E49-J49</f>
        <v>0</v>
      </c>
    </row>
    <row r="50" spans="1:11" s="12" customFormat="1">
      <c r="A50" s="15" t="s">
        <v>29</v>
      </c>
      <c r="B50" s="14">
        <v>43191</v>
      </c>
      <c r="C50" s="14">
        <v>43191</v>
      </c>
      <c r="D50" s="14">
        <v>43281</v>
      </c>
      <c r="E50" s="17">
        <v>118327.14</v>
      </c>
      <c r="F50" s="18">
        <v>3</v>
      </c>
      <c r="G50" s="17">
        <f>+E50/F50</f>
        <v>39442.379999999997</v>
      </c>
      <c r="H50" s="17">
        <f>+E50/F50</f>
        <v>39442.379999999997</v>
      </c>
      <c r="I50" s="17">
        <v>118327.14</v>
      </c>
      <c r="J50" s="17">
        <v>118327.14</v>
      </c>
      <c r="K50" s="17">
        <f>E50-J50</f>
        <v>0</v>
      </c>
    </row>
    <row r="51" spans="1:11" s="12" customFormat="1">
      <c r="A51" s="15" t="s">
        <v>28</v>
      </c>
      <c r="B51" s="14">
        <v>43191</v>
      </c>
      <c r="C51" s="14">
        <v>43191</v>
      </c>
      <c r="D51" s="14">
        <v>43281</v>
      </c>
      <c r="E51" s="17">
        <v>71879.88</v>
      </c>
      <c r="F51" s="18">
        <v>3</v>
      </c>
      <c r="G51" s="17">
        <f>+E51/F51</f>
        <v>23959.960000000003</v>
      </c>
      <c r="H51" s="17">
        <f>+E51/F51</f>
        <v>23959.960000000003</v>
      </c>
      <c r="I51" s="17">
        <v>71879.88</v>
      </c>
      <c r="J51" s="17">
        <v>71879.88</v>
      </c>
      <c r="K51" s="17">
        <f>E51-J51</f>
        <v>0</v>
      </c>
    </row>
    <row r="52" spans="1:11" s="12" customFormat="1">
      <c r="A52" s="15" t="s">
        <v>27</v>
      </c>
      <c r="B52" s="14">
        <v>43191</v>
      </c>
      <c r="C52" s="14">
        <v>43191</v>
      </c>
      <c r="D52" s="14">
        <v>43281</v>
      </c>
      <c r="E52" s="17">
        <v>58513.98</v>
      </c>
      <c r="F52" s="18">
        <v>3</v>
      </c>
      <c r="G52" s="17">
        <f>+E52/F52</f>
        <v>19504.66</v>
      </c>
      <c r="H52" s="17">
        <f>+E52/F52</f>
        <v>19504.66</v>
      </c>
      <c r="I52" s="17">
        <v>58513.98</v>
      </c>
      <c r="J52" s="17">
        <v>58513.98</v>
      </c>
      <c r="K52" s="17">
        <f>E52-J52</f>
        <v>0</v>
      </c>
    </row>
    <row r="53" spans="1:11" s="12" customFormat="1">
      <c r="A53" s="15" t="s">
        <v>26</v>
      </c>
      <c r="B53" s="14">
        <v>43191</v>
      </c>
      <c r="C53" s="14">
        <v>43191</v>
      </c>
      <c r="D53" s="14">
        <v>43281</v>
      </c>
      <c r="E53" s="17">
        <v>58513.98</v>
      </c>
      <c r="F53" s="18">
        <v>3</v>
      </c>
      <c r="G53" s="17">
        <f>+E53/F53</f>
        <v>19504.66</v>
      </c>
      <c r="H53" s="17">
        <f>+E53/F53</f>
        <v>19504.66</v>
      </c>
      <c r="I53" s="17">
        <v>58513.98</v>
      </c>
      <c r="J53" s="17">
        <v>58513.98</v>
      </c>
      <c r="K53" s="17">
        <f>E53-J53</f>
        <v>0</v>
      </c>
    </row>
    <row r="54" spans="1:11" s="19" customFormat="1">
      <c r="A54" s="23" t="s">
        <v>25</v>
      </c>
      <c r="B54" s="22">
        <v>43196</v>
      </c>
      <c r="C54" s="22">
        <v>43196</v>
      </c>
      <c r="D54" s="22">
        <v>43465</v>
      </c>
      <c r="E54" s="20">
        <v>82855.08</v>
      </c>
      <c r="F54" s="21">
        <v>8</v>
      </c>
      <c r="G54" s="20">
        <f>+E54/F54</f>
        <v>10356.885</v>
      </c>
      <c r="H54" s="20">
        <f>+E54/F54</f>
        <v>10356.885</v>
      </c>
      <c r="I54" s="20">
        <v>75950.490000000005</v>
      </c>
      <c r="J54" s="20">
        <f>+I54</f>
        <v>75950.490000000005</v>
      </c>
      <c r="K54" s="20">
        <f>E54-J54</f>
        <v>6904.5899999999965</v>
      </c>
    </row>
    <row r="55" spans="1:11" s="12" customFormat="1">
      <c r="A55" s="15" t="s">
        <v>24</v>
      </c>
      <c r="B55" s="14">
        <v>43202</v>
      </c>
      <c r="C55" s="14">
        <v>43202</v>
      </c>
      <c r="D55" s="14">
        <v>43272</v>
      </c>
      <c r="E55" s="17">
        <v>2485.17</v>
      </c>
      <c r="F55" s="18">
        <v>2</v>
      </c>
      <c r="G55" s="17">
        <f>+E55/F55</f>
        <v>1242.585</v>
      </c>
      <c r="H55" s="17">
        <f>+E55/F55</f>
        <v>1242.585</v>
      </c>
      <c r="I55" s="17">
        <v>2485.17</v>
      </c>
      <c r="J55" s="17">
        <v>2485.17</v>
      </c>
      <c r="K55" s="17">
        <f>E55-J55</f>
        <v>0</v>
      </c>
    </row>
    <row r="56" spans="1:11" s="12" customFormat="1">
      <c r="A56" s="15" t="s">
        <v>23</v>
      </c>
      <c r="B56" s="14">
        <v>43194</v>
      </c>
      <c r="C56" s="14">
        <v>43194</v>
      </c>
      <c r="D56" s="14">
        <v>43272</v>
      </c>
      <c r="E56" s="17">
        <v>1316.25</v>
      </c>
      <c r="F56" s="18">
        <v>2</v>
      </c>
      <c r="G56" s="17">
        <f>+E56/F56</f>
        <v>658.125</v>
      </c>
      <c r="H56" s="17">
        <f>+E56/F56</f>
        <v>658.125</v>
      </c>
      <c r="I56" s="17">
        <v>1316.25</v>
      </c>
      <c r="J56" s="17">
        <v>1316.25</v>
      </c>
      <c r="K56" s="17">
        <f>E56-J56</f>
        <v>0</v>
      </c>
    </row>
    <row r="57" spans="1:11" s="12" customFormat="1">
      <c r="A57" s="15" t="s">
        <v>22</v>
      </c>
      <c r="B57" s="14">
        <v>43293</v>
      </c>
      <c r="C57" s="14">
        <v>43293</v>
      </c>
      <c r="D57" s="14">
        <v>43373</v>
      </c>
      <c r="E57" s="17">
        <v>800000</v>
      </c>
      <c r="F57" s="18">
        <v>3</v>
      </c>
      <c r="G57" s="17">
        <f>+E57/F57</f>
        <v>266666.66666666669</v>
      </c>
      <c r="H57" s="17">
        <f>+E57/F57</f>
        <v>266666.66666666669</v>
      </c>
      <c r="I57" s="17">
        <v>800000</v>
      </c>
      <c r="J57" s="17">
        <f>+I57</f>
        <v>800000</v>
      </c>
      <c r="K57" s="17">
        <f>E57-J57</f>
        <v>0</v>
      </c>
    </row>
    <row r="58" spans="1:11" s="12" customFormat="1">
      <c r="A58" s="15" t="s">
        <v>21</v>
      </c>
      <c r="B58" s="14">
        <v>43335</v>
      </c>
      <c r="C58" s="14">
        <v>43335</v>
      </c>
      <c r="D58" s="14">
        <v>43374</v>
      </c>
      <c r="E58" s="17">
        <v>204194.2</v>
      </c>
      <c r="F58" s="18">
        <v>2</v>
      </c>
      <c r="G58" s="17">
        <f>+E58/F58</f>
        <v>102097.1</v>
      </c>
      <c r="H58" s="17">
        <f>+E58/F58</f>
        <v>102097.1</v>
      </c>
      <c r="I58" s="17">
        <v>204194.2</v>
      </c>
      <c r="J58" s="17">
        <f>+I58</f>
        <v>204194.2</v>
      </c>
      <c r="K58" s="17">
        <f>E58-J58</f>
        <v>0</v>
      </c>
    </row>
    <row r="59" spans="1:11" s="12" customFormat="1">
      <c r="A59" s="15" t="s">
        <v>20</v>
      </c>
      <c r="B59" s="14">
        <v>43276</v>
      </c>
      <c r="C59" s="14">
        <v>43282</v>
      </c>
      <c r="D59" s="14">
        <v>43465</v>
      </c>
      <c r="E59" s="17">
        <v>117027.96</v>
      </c>
      <c r="F59" s="18">
        <v>6</v>
      </c>
      <c r="G59" s="17">
        <f>+E59/F59</f>
        <v>19504.66</v>
      </c>
      <c r="H59" s="17">
        <f>+E59/F59</f>
        <v>19504.66</v>
      </c>
      <c r="I59" s="17">
        <v>114138.12000000001</v>
      </c>
      <c r="J59" s="17">
        <f>+I59</f>
        <v>114138.12000000001</v>
      </c>
      <c r="K59" s="17">
        <f>E59-J59</f>
        <v>2889.8399999999965</v>
      </c>
    </row>
    <row r="60" spans="1:11" s="12" customFormat="1">
      <c r="A60" s="15" t="s">
        <v>19</v>
      </c>
      <c r="B60" s="14">
        <v>43276</v>
      </c>
      <c r="C60" s="14">
        <v>43282</v>
      </c>
      <c r="D60" s="14">
        <v>43465</v>
      </c>
      <c r="E60" s="17">
        <v>236654.28</v>
      </c>
      <c r="F60" s="18">
        <v>6</v>
      </c>
      <c r="G60" s="17">
        <f>+E60/F60</f>
        <v>39442.379999999997</v>
      </c>
      <c r="H60" s="17">
        <f>+E60/F60</f>
        <v>39442.379999999997</v>
      </c>
      <c r="I60" s="17">
        <v>229055.62000000002</v>
      </c>
      <c r="J60" s="17">
        <f>+I60</f>
        <v>229055.62000000002</v>
      </c>
      <c r="K60" s="17">
        <f>E60-J60</f>
        <v>7598.6599999999744</v>
      </c>
    </row>
    <row r="61" spans="1:11" s="12" customFormat="1">
      <c r="A61" s="15" t="s">
        <v>18</v>
      </c>
      <c r="B61" s="14">
        <v>43276</v>
      </c>
      <c r="C61" s="14">
        <v>43282</v>
      </c>
      <c r="D61" s="14">
        <v>43465</v>
      </c>
      <c r="E61" s="17">
        <v>143759.76</v>
      </c>
      <c r="F61" s="18">
        <v>6</v>
      </c>
      <c r="G61" s="17">
        <f>+E61/F61</f>
        <v>23959.960000000003</v>
      </c>
      <c r="H61" s="17">
        <f>+E61/F61</f>
        <v>23959.960000000003</v>
      </c>
      <c r="I61" s="17">
        <v>139917.04</v>
      </c>
      <c r="J61" s="17">
        <f>+I61</f>
        <v>139917.04</v>
      </c>
      <c r="K61" s="17">
        <f>E61-J61</f>
        <v>3842.7200000000012</v>
      </c>
    </row>
    <row r="62" spans="1:11" s="12" customFormat="1">
      <c r="A62" s="15" t="s">
        <v>17</v>
      </c>
      <c r="B62" s="14">
        <v>43276</v>
      </c>
      <c r="C62" s="14">
        <v>43282</v>
      </c>
      <c r="D62" s="14">
        <v>43465</v>
      </c>
      <c r="E62" s="17">
        <v>117027.96</v>
      </c>
      <c r="F62" s="18">
        <v>6</v>
      </c>
      <c r="G62" s="17">
        <f>+E62/F62</f>
        <v>19504.66</v>
      </c>
      <c r="H62" s="17">
        <f>+E62/F62</f>
        <v>19504.66</v>
      </c>
      <c r="I62" s="17">
        <v>114138.12000000001</v>
      </c>
      <c r="J62" s="17">
        <f>+I62</f>
        <v>114138.12000000001</v>
      </c>
      <c r="K62" s="17">
        <f>E62-J62</f>
        <v>2889.8399999999965</v>
      </c>
    </row>
    <row r="63" spans="1:11" s="12" customFormat="1">
      <c r="A63" s="15" t="s">
        <v>16</v>
      </c>
      <c r="B63" s="14">
        <v>43276</v>
      </c>
      <c r="C63" s="14">
        <v>43282</v>
      </c>
      <c r="D63" s="14">
        <v>43465</v>
      </c>
      <c r="E63" s="17">
        <v>117027.96</v>
      </c>
      <c r="F63" s="18">
        <v>6</v>
      </c>
      <c r="G63" s="17">
        <f>+E63/F63</f>
        <v>19504.66</v>
      </c>
      <c r="H63" s="17">
        <f>+E63/F63</f>
        <v>19504.66</v>
      </c>
      <c r="I63" s="17">
        <v>114138.12000000001</v>
      </c>
      <c r="J63" s="17">
        <f>+I63</f>
        <v>114138.12000000001</v>
      </c>
      <c r="K63" s="17">
        <f>E63-J63</f>
        <v>2889.8399999999965</v>
      </c>
    </row>
    <row r="64" spans="1:11" s="12" customFormat="1">
      <c r="A64" s="15" t="s">
        <v>15</v>
      </c>
      <c r="B64" s="14">
        <v>43304</v>
      </c>
      <c r="C64" s="14">
        <v>43304</v>
      </c>
      <c r="D64" s="14">
        <v>43325</v>
      </c>
      <c r="E64" s="17">
        <v>7000</v>
      </c>
      <c r="F64" s="18">
        <v>1</v>
      </c>
      <c r="G64" s="17">
        <f>+E64/F64</f>
        <v>7000</v>
      </c>
      <c r="H64" s="17">
        <f>+E64/F64</f>
        <v>7000</v>
      </c>
      <c r="I64" s="17">
        <v>7000</v>
      </c>
      <c r="J64" s="17">
        <f>+I64</f>
        <v>7000</v>
      </c>
      <c r="K64" s="17">
        <f>E64-J64</f>
        <v>0</v>
      </c>
    </row>
    <row r="65" spans="1:11" s="12" customFormat="1">
      <c r="A65" s="15" t="s">
        <v>14</v>
      </c>
      <c r="B65" s="14">
        <v>43305</v>
      </c>
      <c r="C65" s="14">
        <v>43305</v>
      </c>
      <c r="D65" s="14">
        <v>43325</v>
      </c>
      <c r="E65" s="17">
        <v>3600</v>
      </c>
      <c r="F65" s="18">
        <v>1</v>
      </c>
      <c r="G65" s="17">
        <f>+E65/F65</f>
        <v>3600</v>
      </c>
      <c r="H65" s="17">
        <f>+E65/F65</f>
        <v>3600</v>
      </c>
      <c r="I65" s="17">
        <v>3600</v>
      </c>
      <c r="J65" s="17">
        <f>+I65</f>
        <v>3600</v>
      </c>
      <c r="K65" s="17">
        <f>E65-J65</f>
        <v>0</v>
      </c>
    </row>
    <row r="66" spans="1:11" s="12" customFormat="1">
      <c r="A66" s="15" t="s">
        <v>13</v>
      </c>
      <c r="B66" s="14">
        <v>43394</v>
      </c>
      <c r="C66" s="14">
        <v>43394</v>
      </c>
      <c r="D66" s="14">
        <v>43426</v>
      </c>
      <c r="E66" s="17">
        <v>85662.399999999994</v>
      </c>
      <c r="F66" s="18">
        <v>1</v>
      </c>
      <c r="G66" s="17">
        <f>+E66/F66</f>
        <v>85662.399999999994</v>
      </c>
      <c r="H66" s="17">
        <f>+E66/F66</f>
        <v>85662.399999999994</v>
      </c>
      <c r="I66" s="17">
        <v>85662.399999999994</v>
      </c>
      <c r="J66" s="17">
        <f>+I66</f>
        <v>85662.399999999994</v>
      </c>
      <c r="K66" s="17">
        <f>E66-J66</f>
        <v>0</v>
      </c>
    </row>
    <row r="67" spans="1:11" s="12" customFormat="1">
      <c r="A67" s="15" t="s">
        <v>12</v>
      </c>
      <c r="B67" s="14">
        <v>43448</v>
      </c>
      <c r="C67" s="14">
        <v>43448</v>
      </c>
      <c r="D67" s="14">
        <v>43465</v>
      </c>
      <c r="E67" s="17">
        <v>361893.15</v>
      </c>
      <c r="F67" s="18">
        <v>1</v>
      </c>
      <c r="G67" s="17">
        <f>+E67/F67</f>
        <v>361893.15</v>
      </c>
      <c r="H67" s="17">
        <f>+E67/F67</f>
        <v>361893.15</v>
      </c>
      <c r="I67" s="17">
        <v>361893.15</v>
      </c>
      <c r="J67" s="17">
        <f>+I67</f>
        <v>361893.15</v>
      </c>
      <c r="K67" s="17">
        <f>E67-J67</f>
        <v>0</v>
      </c>
    </row>
    <row r="68" spans="1:11" s="12" customFormat="1">
      <c r="A68" s="15" t="s">
        <v>11</v>
      </c>
      <c r="B68" s="14">
        <v>43381</v>
      </c>
      <c r="C68" s="14">
        <v>43381</v>
      </c>
      <c r="D68" s="14">
        <v>43383</v>
      </c>
      <c r="E68" s="17">
        <v>7250</v>
      </c>
      <c r="F68" s="18">
        <v>1</v>
      </c>
      <c r="G68" s="17">
        <f>+E68/F68</f>
        <v>7250</v>
      </c>
      <c r="H68" s="17">
        <f>+E68/F68</f>
        <v>7250</v>
      </c>
      <c r="I68" s="17">
        <v>7250</v>
      </c>
      <c r="J68" s="17">
        <f>+I68</f>
        <v>7250</v>
      </c>
      <c r="K68" s="17">
        <f>E68-J68</f>
        <v>0</v>
      </c>
    </row>
    <row r="69" spans="1:11">
      <c r="A69" s="11" t="s">
        <v>5</v>
      </c>
      <c r="B69" s="10"/>
      <c r="C69" s="10"/>
      <c r="D69" s="10"/>
      <c r="E69" s="9"/>
      <c r="F69" s="9"/>
      <c r="G69" s="9"/>
      <c r="H69" s="9"/>
      <c r="I69" s="9"/>
      <c r="J69" s="9"/>
      <c r="K69" s="9"/>
    </row>
    <row r="70" spans="1:11">
      <c r="A70" s="8" t="s">
        <v>10</v>
      </c>
      <c r="B70" s="6"/>
      <c r="C70" s="6"/>
      <c r="D70" s="6"/>
      <c r="E70" s="16">
        <f>SUM(E71:OTROS_FIN_04)</f>
        <v>0</v>
      </c>
      <c r="F70" s="6"/>
      <c r="G70" s="16">
        <f>SUM(G71:OTROS_FIN_06)</f>
        <v>0</v>
      </c>
      <c r="H70" s="16">
        <f>SUM(H71:OTROS_FIN_07)</f>
        <v>0</v>
      </c>
      <c r="I70" s="16">
        <f>SUM(I71:OTROS_FIN_08)</f>
        <v>0</v>
      </c>
      <c r="J70" s="16">
        <f>SUM(J71:OTROS_FIN_09)</f>
        <v>0</v>
      </c>
      <c r="K70" s="16">
        <f>SUM(K71:OTROS_FIN_10)</f>
        <v>0</v>
      </c>
    </row>
    <row r="71" spans="1:11" s="12" customFormat="1">
      <c r="A71" s="15" t="s">
        <v>9</v>
      </c>
      <c r="B71" s="14"/>
      <c r="C71" s="14"/>
      <c r="D71" s="14"/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f>E71-J71</f>
        <v>0</v>
      </c>
    </row>
    <row r="72" spans="1:11" s="12" customFormat="1">
      <c r="A72" s="15" t="s">
        <v>8</v>
      </c>
      <c r="B72" s="14"/>
      <c r="C72" s="14"/>
      <c r="D72" s="14"/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f>E72-J72</f>
        <v>0</v>
      </c>
    </row>
    <row r="73" spans="1:11" s="12" customFormat="1">
      <c r="A73" s="15" t="s">
        <v>7</v>
      </c>
      <c r="B73" s="14"/>
      <c r="C73" s="14"/>
      <c r="D73" s="14"/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f>E73-J73</f>
        <v>0</v>
      </c>
    </row>
    <row r="74" spans="1:11" s="12" customFormat="1">
      <c r="A74" s="15" t="s">
        <v>6</v>
      </c>
      <c r="B74" s="14"/>
      <c r="C74" s="14"/>
      <c r="D74" s="14"/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f>E74-J74</f>
        <v>0</v>
      </c>
    </row>
    <row r="75" spans="1:11">
      <c r="A75" s="11" t="s">
        <v>5</v>
      </c>
      <c r="B75" s="10"/>
      <c r="C75" s="10"/>
      <c r="D75" s="10"/>
      <c r="E75" s="9"/>
      <c r="F75" s="9"/>
      <c r="G75" s="9"/>
      <c r="H75" s="9"/>
      <c r="I75" s="9"/>
      <c r="J75" s="9"/>
      <c r="K75" s="9"/>
    </row>
    <row r="76" spans="1:11">
      <c r="A76" s="8" t="s">
        <v>4</v>
      </c>
      <c r="B76" s="6"/>
      <c r="C76" s="6"/>
      <c r="D76" s="6"/>
      <c r="E76" s="7">
        <f>APP_T4+OTROS_T4</f>
        <v>34712921.229999997</v>
      </c>
      <c r="F76" s="6"/>
      <c r="G76" s="5">
        <f>APP_T6+OTROS_T6</f>
        <v>9582371.2833333407</v>
      </c>
      <c r="H76" s="5">
        <f>APP_T7+OTROS_T7</f>
        <v>9582371.2833333407</v>
      </c>
      <c r="I76" s="5">
        <f>APP_T8+OTROS_T8</f>
        <v>34685905.739999987</v>
      </c>
      <c r="J76" s="5">
        <f>APP_T9+OTROS_T9</f>
        <v>34685905.739999987</v>
      </c>
      <c r="K76" s="5">
        <f>APP_T10+OTROS_T10</f>
        <v>27015.489999999962</v>
      </c>
    </row>
    <row r="77" spans="1:1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2"/>
      <c r="B80" s="4" t="s">
        <v>3</v>
      </c>
      <c r="C80" s="4"/>
      <c r="D80" s="1"/>
      <c r="E80" s="1"/>
      <c r="F80" s="1"/>
      <c r="G80" s="1"/>
      <c r="H80" s="4" t="s">
        <v>2</v>
      </c>
      <c r="I80" s="4"/>
      <c r="J80" s="4"/>
      <c r="K80" s="1"/>
    </row>
    <row r="81" spans="1:11">
      <c r="A81" s="2"/>
      <c r="B81" s="4" t="s">
        <v>1</v>
      </c>
      <c r="C81" s="4"/>
      <c r="D81" s="1"/>
      <c r="E81" s="1"/>
      <c r="F81" s="1"/>
      <c r="G81" s="1"/>
      <c r="H81" s="3" t="s">
        <v>0</v>
      </c>
      <c r="I81" s="3"/>
      <c r="J81" s="1"/>
      <c r="K81" s="1"/>
    </row>
    <row r="82" spans="1:1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/>
    <row r="87" spans="1:11"/>
    <row r="88" spans="1:11"/>
    <row r="89" spans="1:11"/>
  </sheetData>
  <mergeCells count="7">
    <mergeCell ref="B81:C81"/>
    <mergeCell ref="A1:K1"/>
    <mergeCell ref="A2:K2"/>
    <mergeCell ref="A3:K3"/>
    <mergeCell ref="A4:K4"/>
    <mergeCell ref="B80:C80"/>
    <mergeCell ref="H80:J80"/>
  </mergeCells>
  <dataValidations count="5"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ate" operator="greaterThanOrEqual" allowBlank="1" showInputMessage="1" showErrorMessage="1" sqref="B71:D74 B7:D68">
      <formula1>36526</formula1>
    </dataValidation>
    <dataValidation type="decimal" allowBlank="1" showInputMessage="1" showErrorMessage="1" sqref="E6:K76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0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2019-01-08T16:51:42Z</dcterms:created>
  <dcterms:modified xsi:type="dcterms:W3CDTF">2019-01-08T16:52:02Z</dcterms:modified>
</cp:coreProperties>
</file>