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'F-3'!$A$58</definedName>
    <definedName name="APP_FIN_01">'F-3'!$B$58</definedName>
    <definedName name="APP_FIN_02">'F-3'!$C$58</definedName>
    <definedName name="APP_FIN_03">'F-3'!$D$58</definedName>
    <definedName name="APP_FIN_04">'F-3'!$E$58</definedName>
    <definedName name="APP_FIN_05">'F-3'!$F$58</definedName>
    <definedName name="APP_FIN_06">'F-3'!$G$58</definedName>
    <definedName name="APP_FIN_07">'F-3'!$H$58</definedName>
    <definedName name="APP_FIN_08">'F-3'!$I$58</definedName>
    <definedName name="APP_FIN_09">'F-3'!$J$58</definedName>
    <definedName name="APP_FIN_10">'F-3'!$K$58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_xlnm.Print_Area" localSheetId="0">'F-3'!$A$1:$K$73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'F-3'!$A$59</definedName>
    <definedName name="OTROS_FIN">'F-3'!$A$64</definedName>
    <definedName name="OTROS_FIN_01">'F-3'!$B$64</definedName>
    <definedName name="OTROS_FIN_02">'F-3'!$C$64</definedName>
    <definedName name="OTROS_FIN_03">'F-3'!$D$64</definedName>
    <definedName name="OTROS_FIN_04">'F-3'!$E$64</definedName>
    <definedName name="OTROS_FIN_05">'F-3'!$F$64</definedName>
    <definedName name="OTROS_FIN_06">'F-3'!$G$64</definedName>
    <definedName name="OTROS_FIN_07">'F-3'!$H$64</definedName>
    <definedName name="OTROS_FIN_08">'F-3'!$I$64</definedName>
    <definedName name="OTROS_FIN_09">'F-3'!$J$64</definedName>
    <definedName name="OTROS_FIN_10">'F-3'!$K$64</definedName>
    <definedName name="OTROS_T1">'F-3'!$B$59</definedName>
    <definedName name="OTROS_T10">'F-3'!$K$59</definedName>
    <definedName name="OTROS_T2">'F-3'!$C$59</definedName>
    <definedName name="OTROS_T3">'F-3'!$D$59</definedName>
    <definedName name="OTROS_T4">'F-3'!$E$59</definedName>
    <definedName name="OTROS_T5">'F-3'!$F$59</definedName>
    <definedName name="OTROS_T6">'F-3'!$G$59</definedName>
    <definedName name="OTROS_T7">'F-3'!$H$59</definedName>
    <definedName name="OTROS_T8">'F-3'!$I$59</definedName>
    <definedName name="OTROS_T9">'F-3'!$J$59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'F-3'!$A$65</definedName>
    <definedName name="TOTAL_ODF_T1">'F-3'!$B$65</definedName>
    <definedName name="TOTAL_ODF_T10">'F-3'!$K$65</definedName>
    <definedName name="TOTAL_ODF_T2">'F-3'!$C$65</definedName>
    <definedName name="TOTAL_ODF_T3">'F-3'!$D$65</definedName>
    <definedName name="TOTAL_ODF_T4">'F-3'!$E$65</definedName>
    <definedName name="TOTAL_ODF_T5">'F-3'!$F$65</definedName>
    <definedName name="TOTAL_ODF_T6">'F-3'!$G$65</definedName>
    <definedName name="TOTAL_ODF_T7">'F-3'!$H$65</definedName>
    <definedName name="TOTAL_ODF_T8">'F-3'!$I$65</definedName>
    <definedName name="TOTAL_ODF_T9">'F-3'!$J$65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I7"/>
  <c r="I65" s="1"/>
  <c r="G8"/>
  <c r="G7" s="1"/>
  <c r="H8"/>
  <c r="J8"/>
  <c r="K8" s="1"/>
  <c r="G9"/>
  <c r="H9"/>
  <c r="J9"/>
  <c r="K9" s="1"/>
  <c r="G10"/>
  <c r="H10"/>
  <c r="K10"/>
  <c r="G11"/>
  <c r="H11"/>
  <c r="H7" s="1"/>
  <c r="H65" s="1"/>
  <c r="K11"/>
  <c r="G12"/>
  <c r="H12"/>
  <c r="K12"/>
  <c r="G13"/>
  <c r="H13"/>
  <c r="K13"/>
  <c r="G14"/>
  <c r="H14"/>
  <c r="K14"/>
  <c r="G15"/>
  <c r="H15"/>
  <c r="K15"/>
  <c r="G16"/>
  <c r="H16"/>
  <c r="K16"/>
  <c r="G17"/>
  <c r="H17"/>
  <c r="K17"/>
  <c r="G18"/>
  <c r="H18"/>
  <c r="K18"/>
  <c r="G19"/>
  <c r="H19"/>
  <c r="K19"/>
  <c r="G20"/>
  <c r="H20"/>
  <c r="K20"/>
  <c r="G21"/>
  <c r="H21"/>
  <c r="K21"/>
  <c r="G22"/>
  <c r="H22"/>
  <c r="K22"/>
  <c r="G23"/>
  <c r="H23"/>
  <c r="K23"/>
  <c r="G24"/>
  <c r="H24"/>
  <c r="K24"/>
  <c r="G25"/>
  <c r="H25"/>
  <c r="K25"/>
  <c r="G26"/>
  <c r="H26"/>
  <c r="K26"/>
  <c r="G27"/>
  <c r="H27"/>
  <c r="K27"/>
  <c r="G28"/>
  <c r="H28"/>
  <c r="K28"/>
  <c r="G29"/>
  <c r="H29"/>
  <c r="K29"/>
  <c r="G30"/>
  <c r="H30"/>
  <c r="K30"/>
  <c r="G31"/>
  <c r="H31"/>
  <c r="K31"/>
  <c r="G32"/>
  <c r="H32"/>
  <c r="K32"/>
  <c r="G33"/>
  <c r="H33"/>
  <c r="K33"/>
  <c r="G34"/>
  <c r="H34"/>
  <c r="K34"/>
  <c r="G35"/>
  <c r="H35"/>
  <c r="K35"/>
  <c r="G36"/>
  <c r="H36"/>
  <c r="K36"/>
  <c r="G37"/>
  <c r="H37"/>
  <c r="K37"/>
  <c r="G38"/>
  <c r="H38"/>
  <c r="K38"/>
  <c r="G39"/>
  <c r="H39"/>
  <c r="K39"/>
  <c r="G40"/>
  <c r="H40"/>
  <c r="K40"/>
  <c r="G41"/>
  <c r="H41"/>
  <c r="K41"/>
  <c r="G42"/>
  <c r="H42"/>
  <c r="K42"/>
  <c r="G43"/>
  <c r="H43"/>
  <c r="K43"/>
  <c r="G44"/>
  <c r="H44"/>
  <c r="K44"/>
  <c r="G45"/>
  <c r="H45"/>
  <c r="K45"/>
  <c r="G46"/>
  <c r="H46"/>
  <c r="K46"/>
  <c r="G47"/>
  <c r="H47"/>
  <c r="K47"/>
  <c r="G48"/>
  <c r="H48"/>
  <c r="K48"/>
  <c r="G49"/>
  <c r="H49"/>
  <c r="K49"/>
  <c r="G50"/>
  <c r="H50"/>
  <c r="K50"/>
  <c r="G51"/>
  <c r="H51"/>
  <c r="K51"/>
  <c r="G52"/>
  <c r="H52"/>
  <c r="K52"/>
  <c r="G53"/>
  <c r="H53"/>
  <c r="K53"/>
  <c r="G54"/>
  <c r="H54"/>
  <c r="K54"/>
  <c r="G55"/>
  <c r="H55"/>
  <c r="K55"/>
  <c r="G56"/>
  <c r="H56"/>
  <c r="K56"/>
  <c r="G57"/>
  <c r="H57"/>
  <c r="K57"/>
  <c r="E59"/>
  <c r="E65" s="1"/>
  <c r="G59"/>
  <c r="H59"/>
  <c r="I59"/>
  <c r="J59"/>
  <c r="K60"/>
  <c r="K61"/>
  <c r="K62"/>
  <c r="K59" s="1"/>
  <c r="K63"/>
  <c r="G65" l="1"/>
  <c r="K7"/>
  <c r="K65" s="1"/>
  <c r="J7"/>
  <c r="J65" s="1"/>
</calcChain>
</file>

<file path=xl/sharedStrings.xml><?xml version="1.0" encoding="utf-8"?>
<sst xmlns="http://schemas.openxmlformats.org/spreadsheetml/2006/main" count="73" uniqueCount="72">
  <si>
    <t>Coordinación de Seguimiento y Control de Fideicomisos</t>
  </si>
  <si>
    <t xml:space="preserve">Presidente del Comité Técnico </t>
  </si>
  <si>
    <t>Miguel Espino Salgado</t>
  </si>
  <si>
    <t>Paulo Bañuelos Rosales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</si>
  <si>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</si>
  <si>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</si>
  <si>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</si>
  <si>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</si>
  <si>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</si>
  <si>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</si>
  <si>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</si>
  <si>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av) Distribuidora Andy de León SA de CV</t>
  </si>
  <si>
    <t>au) Distribuidora Andy de León SA de CV</t>
  </si>
  <si>
    <t>at) Contabilidad Administrativa Empresarial SC</t>
  </si>
  <si>
    <t>as) Juan Diego Martínez Rosas</t>
  </si>
  <si>
    <t>ar) Alejandro Chávez Bojórquez</t>
  </si>
  <si>
    <t>aq) Rodrigo Gutiérrez Mont</t>
  </si>
  <si>
    <t>ap) David Ruiz Camacho</t>
  </si>
  <si>
    <t>ao) Cecilio Mancera Rodríguez</t>
  </si>
  <si>
    <t>añ) Jesús Enrique Ortega Montes</t>
  </si>
  <si>
    <t>an) Juan Diego Martínez Rosas</t>
  </si>
  <si>
    <t>am) Alejandro Chávez Bojórquez</t>
  </si>
  <si>
    <t>al) Rodrigo Gutiérrez Mont</t>
  </si>
  <si>
    <t>ak) David Ruiz Camacho</t>
  </si>
  <si>
    <t>aj) Cecilio Mancera Rodríguez</t>
  </si>
  <si>
    <t>ai) Tierra Blanca</t>
  </si>
  <si>
    <t>ah) Miryam Guadalupe Pichardo Cerritos</t>
  </si>
  <si>
    <t>ag) Miryam Guadalupe Pichardo Cerritos</t>
  </si>
  <si>
    <t>af) Ejido Ballesteros</t>
  </si>
  <si>
    <t>ae) Apaseo el Grande</t>
  </si>
  <si>
    <t>ad) Salvatierra</t>
  </si>
  <si>
    <t>ac) Dolores Hidalgo</t>
  </si>
  <si>
    <t>ab) Romita</t>
  </si>
  <si>
    <t>aa) Guanajuato</t>
  </si>
  <si>
    <t>z) Tierra Blanca</t>
  </si>
  <si>
    <t>y) Salamanca</t>
  </si>
  <si>
    <t>x) Apaseo el Alto</t>
  </si>
  <si>
    <t>w) Uriangato</t>
  </si>
  <si>
    <t>v) Ocampo</t>
  </si>
  <si>
    <t>u) Cortazar</t>
  </si>
  <si>
    <t>t) Moroleón</t>
  </si>
  <si>
    <t>s) Tarimoro</t>
  </si>
  <si>
    <t>r) Victoria</t>
  </si>
  <si>
    <t>q) Valle de Santiago</t>
  </si>
  <si>
    <t>p) San Luis de la Paz</t>
  </si>
  <si>
    <t>o) Pénjamo</t>
  </si>
  <si>
    <t>ñ) San Francisco del Rincón</t>
  </si>
  <si>
    <t>n) Doctor Mora</t>
  </si>
  <si>
    <t>m) Santiago Maravatio</t>
  </si>
  <si>
    <t>l) Santa Cruz de Juventino Rosas</t>
  </si>
  <si>
    <t>k) Coroneo</t>
  </si>
  <si>
    <t>j) Apaseo el Grande</t>
  </si>
  <si>
    <t>i) Jerécuaro</t>
  </si>
  <si>
    <t>h) Irapuato</t>
  </si>
  <si>
    <t>g) Cd. Manuel Doblado</t>
  </si>
  <si>
    <t>f) León</t>
  </si>
  <si>
    <t>e) San José Iturbide</t>
  </si>
  <si>
    <t>d) San Diego de la Unión</t>
  </si>
  <si>
    <t>c) San Felipe</t>
  </si>
  <si>
    <t>b) Acámbaro</t>
  </si>
  <si>
    <t>a) Xichú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</si>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</sst>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BIR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46968687.740000002</v>
          </cell>
          <cell r="D8">
            <v>46968687.740000002</v>
          </cell>
          <cell r="E8">
            <v>7223658.71</v>
          </cell>
          <cell r="F8">
            <v>6208409.71</v>
          </cell>
          <cell r="G8">
            <v>39745029.030000001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46968687.740000002</v>
          </cell>
          <cell r="D14">
            <v>46968687.740000002</v>
          </cell>
          <cell r="E14">
            <v>7223658.71</v>
          </cell>
          <cell r="F14">
            <v>6208409.71</v>
          </cell>
          <cell r="G14">
            <v>39745029.030000001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00B050"/>
    <pageSetUpPr fitToPage="1"/>
  </sheetPr>
  <dimension ref="A1:K77"/>
  <sheetViews>
    <sheetView showGridLines="0" tabSelected="1" zoomScale="60" zoomScaleNormal="60" workbookViewId="0">
      <selection sqref="A1:K73"/>
    </sheetView>
  </sheetViews>
  <sheetFormatPr baseColWidth="10" defaultColWidth="0" defaultRowHeight="15" zeroHeight="1"/>
  <cols>
    <col min="1" max="1" width="38.42578125" customWidth="1"/>
    <col min="2" max="2" width="15.5703125" customWidth="1"/>
    <col min="3" max="3" width="20.7109375" customWidth="1"/>
    <col min="4" max="4" width="14.85546875" customWidth="1"/>
    <col min="5" max="5" width="20.7109375" customWidth="1"/>
    <col min="6" max="6" width="15.28515625" customWidth="1"/>
    <col min="7" max="7" width="23.140625" customWidth="1"/>
    <col min="8" max="8" width="25.7109375" customWidth="1"/>
    <col min="9" max="9" width="18.85546875" customWidth="1"/>
    <col min="10" max="10" width="20" customWidth="1"/>
    <col min="11" max="11" width="24.570312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de Bordería e Infraestructura Rural para el Estado de Guanajuato &lt;&lt;FIBIR&gt;&gt;,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30 de junio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69</v>
      </c>
      <c r="B5" s="24" t="s">
        <v>68</v>
      </c>
      <c r="C5" s="24" t="s">
        <v>67</v>
      </c>
      <c r="D5" s="24" t="s">
        <v>66</v>
      </c>
      <c r="E5" s="24" t="s">
        <v>65</v>
      </c>
      <c r="F5" s="24" t="s">
        <v>64</v>
      </c>
      <c r="G5" s="24" t="s">
        <v>63</v>
      </c>
      <c r="H5" s="24" t="s">
        <v>62</v>
      </c>
      <c r="I5" s="23" t="str">
        <f>MONTO1</f>
        <v>Monto pagado de la inversión al 30 de junio de 2018 (k)</v>
      </c>
      <c r="J5" s="23" t="str">
        <f>MONTO2</f>
        <v>Monto pagado de la inversión actualizado al 30 de junio de 2018 (l)</v>
      </c>
      <c r="K5" s="23" t="str">
        <f>SALDO_PENDIENTE</f>
        <v>Saldo pendiente por pagar de la inversión al 30 de junio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61</v>
      </c>
      <c r="B7" s="7"/>
      <c r="C7" s="7"/>
      <c r="D7" s="7"/>
      <c r="E7" s="8">
        <f>SUM(E8:APP_FIN_04)</f>
        <v>32353880.510000002</v>
      </c>
      <c r="F7" s="7"/>
      <c r="G7" s="8">
        <f>SUM(G8:APP_FIN_06)</f>
        <v>8980182.7650000043</v>
      </c>
      <c r="H7" s="8">
        <f>SUM(H8:APP_FIN_07)</f>
        <v>8980182.7650000043</v>
      </c>
      <c r="I7" s="8">
        <f>SUM(I8:APP_FIN_08)</f>
        <v>6140232.9799999995</v>
      </c>
      <c r="J7" s="8">
        <f>SUM(J8:APP_FIN_09)</f>
        <v>6140232.9799999995</v>
      </c>
      <c r="K7" s="8">
        <f>SUM(K8:APP_FIN_10)</f>
        <v>26213647.530000001</v>
      </c>
    </row>
    <row r="8" spans="1:11" s="13" customFormat="1">
      <c r="A8" s="16" t="s">
        <v>60</v>
      </c>
      <c r="B8" s="15">
        <v>43137</v>
      </c>
      <c r="C8" s="15">
        <v>43137</v>
      </c>
      <c r="D8" s="15">
        <v>43251</v>
      </c>
      <c r="E8" s="20">
        <v>500000</v>
      </c>
      <c r="F8" s="19">
        <v>4</v>
      </c>
      <c r="G8" s="18">
        <f>+E8/F8</f>
        <v>125000</v>
      </c>
      <c r="H8" s="18">
        <f>+E8/F8</f>
        <v>125000</v>
      </c>
      <c r="I8" s="18">
        <v>0</v>
      </c>
      <c r="J8" s="21">
        <f>+I8</f>
        <v>0</v>
      </c>
      <c r="K8" s="18">
        <f>E8-J8</f>
        <v>500000</v>
      </c>
    </row>
    <row r="9" spans="1:11" s="13" customFormat="1">
      <c r="A9" s="16" t="s">
        <v>59</v>
      </c>
      <c r="B9" s="15">
        <v>43137</v>
      </c>
      <c r="C9" s="15">
        <v>43137</v>
      </c>
      <c r="D9" s="15">
        <v>43281</v>
      </c>
      <c r="E9" s="20">
        <v>688500</v>
      </c>
      <c r="F9" s="19">
        <v>3</v>
      </c>
      <c r="G9" s="18">
        <f>+E9/F9</f>
        <v>229500</v>
      </c>
      <c r="H9" s="18">
        <f>+E9/F9</f>
        <v>229500</v>
      </c>
      <c r="I9" s="18">
        <v>0</v>
      </c>
      <c r="J9" s="21">
        <f>+I9</f>
        <v>0</v>
      </c>
      <c r="K9" s="18">
        <f>E9-J9</f>
        <v>688500</v>
      </c>
    </row>
    <row r="10" spans="1:11" s="13" customFormat="1">
      <c r="A10" s="16" t="s">
        <v>58</v>
      </c>
      <c r="B10" s="15">
        <v>43137</v>
      </c>
      <c r="C10" s="15">
        <v>43137</v>
      </c>
      <c r="D10" s="15">
        <v>43312</v>
      </c>
      <c r="E10" s="20">
        <v>3000000</v>
      </c>
      <c r="F10" s="19">
        <v>4</v>
      </c>
      <c r="G10" s="18">
        <f>+E10/F10</f>
        <v>750000</v>
      </c>
      <c r="H10" s="18">
        <f>+E10/F10</f>
        <v>750000</v>
      </c>
      <c r="I10" s="18">
        <v>1854990</v>
      </c>
      <c r="J10" s="18">
        <v>1854990</v>
      </c>
      <c r="K10" s="18">
        <f>E10-J10</f>
        <v>1145010</v>
      </c>
    </row>
    <row r="11" spans="1:11" s="13" customFormat="1">
      <c r="A11" s="16" t="s">
        <v>57</v>
      </c>
      <c r="B11" s="15">
        <v>43137</v>
      </c>
      <c r="C11" s="15">
        <v>43137</v>
      </c>
      <c r="D11" s="15">
        <v>43312</v>
      </c>
      <c r="E11" s="20">
        <v>1200000</v>
      </c>
      <c r="F11" s="19">
        <v>4</v>
      </c>
      <c r="G11" s="18">
        <f>+E11/F11</f>
        <v>300000</v>
      </c>
      <c r="H11" s="18">
        <f>+E11/F11</f>
        <v>300000</v>
      </c>
      <c r="I11" s="18">
        <v>287675</v>
      </c>
      <c r="J11" s="18">
        <v>287675</v>
      </c>
      <c r="K11" s="18">
        <f>E11-J11</f>
        <v>912325</v>
      </c>
    </row>
    <row r="12" spans="1:11" s="13" customFormat="1">
      <c r="A12" s="16" t="s">
        <v>56</v>
      </c>
      <c r="B12" s="15">
        <v>43137</v>
      </c>
      <c r="C12" s="15">
        <v>43137</v>
      </c>
      <c r="D12" s="15">
        <v>43342</v>
      </c>
      <c r="E12" s="20">
        <v>1399500</v>
      </c>
      <c r="F12" s="19">
        <v>4</v>
      </c>
      <c r="G12" s="18">
        <f>+E12/F12</f>
        <v>349875</v>
      </c>
      <c r="H12" s="18">
        <f>+E12/F12</f>
        <v>349875</v>
      </c>
      <c r="I12" s="18">
        <v>598500</v>
      </c>
      <c r="J12" s="18">
        <v>598500</v>
      </c>
      <c r="K12" s="18">
        <f>E12-J12</f>
        <v>801000</v>
      </c>
    </row>
    <row r="13" spans="1:11" s="13" customFormat="1">
      <c r="A13" s="16" t="s">
        <v>55</v>
      </c>
      <c r="B13" s="15">
        <v>43137</v>
      </c>
      <c r="C13" s="15">
        <v>43137</v>
      </c>
      <c r="D13" s="15">
        <v>43327</v>
      </c>
      <c r="E13" s="20">
        <v>1600000</v>
      </c>
      <c r="F13" s="19">
        <v>4</v>
      </c>
      <c r="G13" s="18">
        <f>+E13/F13</f>
        <v>400000</v>
      </c>
      <c r="H13" s="18">
        <f>+E13/F13</f>
        <v>400000</v>
      </c>
      <c r="I13" s="18">
        <v>0</v>
      </c>
      <c r="J13" s="18">
        <v>0</v>
      </c>
      <c r="K13" s="18">
        <f>E13-J13</f>
        <v>1600000</v>
      </c>
    </row>
    <row r="14" spans="1:11" s="13" customFormat="1">
      <c r="A14" s="16" t="s">
        <v>54</v>
      </c>
      <c r="B14" s="15">
        <v>43137</v>
      </c>
      <c r="C14" s="15">
        <v>43137</v>
      </c>
      <c r="D14" s="15">
        <v>43312</v>
      </c>
      <c r="E14" s="20">
        <v>1200000</v>
      </c>
      <c r="F14" s="19">
        <v>4</v>
      </c>
      <c r="G14" s="18">
        <f>+E14/F14</f>
        <v>300000</v>
      </c>
      <c r="H14" s="18">
        <f>+E14/F14</f>
        <v>300000</v>
      </c>
      <c r="I14" s="18">
        <v>0</v>
      </c>
      <c r="J14" s="18">
        <v>0</v>
      </c>
      <c r="K14" s="18">
        <f>E14-J14</f>
        <v>1200000</v>
      </c>
    </row>
    <row r="15" spans="1:11" s="13" customFormat="1">
      <c r="A15" s="16" t="s">
        <v>53</v>
      </c>
      <c r="B15" s="15">
        <v>43137</v>
      </c>
      <c r="C15" s="15">
        <v>43137</v>
      </c>
      <c r="D15" s="15">
        <v>43322</v>
      </c>
      <c r="E15" s="20">
        <v>966225</v>
      </c>
      <c r="F15" s="19">
        <v>4</v>
      </c>
      <c r="G15" s="18">
        <f>+E15/F15</f>
        <v>241556.25</v>
      </c>
      <c r="H15" s="18">
        <f>+E15/F15</f>
        <v>241556.25</v>
      </c>
      <c r="I15" s="18">
        <v>0</v>
      </c>
      <c r="J15" s="18">
        <v>0</v>
      </c>
      <c r="K15" s="18">
        <f>E15-J15</f>
        <v>966225</v>
      </c>
    </row>
    <row r="16" spans="1:11" s="13" customFormat="1">
      <c r="A16" s="16" t="s">
        <v>52</v>
      </c>
      <c r="B16" s="15">
        <v>43137</v>
      </c>
      <c r="C16" s="15">
        <v>43137</v>
      </c>
      <c r="D16" s="15">
        <v>43343</v>
      </c>
      <c r="E16" s="20">
        <v>1999200</v>
      </c>
      <c r="F16" s="19">
        <v>4</v>
      </c>
      <c r="G16" s="18">
        <f>+E16/F16</f>
        <v>499800</v>
      </c>
      <c r="H16" s="18">
        <f>+E16/F16</f>
        <v>499800</v>
      </c>
      <c r="I16" s="18">
        <v>0</v>
      </c>
      <c r="J16" s="18">
        <v>0</v>
      </c>
      <c r="K16" s="18">
        <f>E16-J16</f>
        <v>1999200</v>
      </c>
    </row>
    <row r="17" spans="1:11" s="13" customFormat="1">
      <c r="A17" s="16" t="s">
        <v>51</v>
      </c>
      <c r="B17" s="15">
        <v>43137</v>
      </c>
      <c r="C17" s="15">
        <v>43137</v>
      </c>
      <c r="D17" s="15">
        <v>43220</v>
      </c>
      <c r="E17" s="20">
        <v>585000</v>
      </c>
      <c r="F17" s="19">
        <v>3</v>
      </c>
      <c r="G17" s="18">
        <f>+E17/F17</f>
        <v>195000</v>
      </c>
      <c r="H17" s="18">
        <f>+E17/F17</f>
        <v>195000</v>
      </c>
      <c r="I17" s="18">
        <v>508500</v>
      </c>
      <c r="J17" s="18">
        <v>508500</v>
      </c>
      <c r="K17" s="18">
        <f>E17-J17</f>
        <v>76500</v>
      </c>
    </row>
    <row r="18" spans="1:11" s="13" customFormat="1">
      <c r="A18" s="16" t="s">
        <v>50</v>
      </c>
      <c r="B18" s="15">
        <v>43137</v>
      </c>
      <c r="C18" s="15">
        <v>43137</v>
      </c>
      <c r="D18" s="15">
        <v>43312</v>
      </c>
      <c r="E18" s="20">
        <v>600250</v>
      </c>
      <c r="F18" s="19">
        <v>4</v>
      </c>
      <c r="G18" s="18">
        <f>+E18/F18</f>
        <v>150062.5</v>
      </c>
      <c r="H18" s="18">
        <f>+E18/F18</f>
        <v>150062.5</v>
      </c>
      <c r="I18" s="18">
        <v>0</v>
      </c>
      <c r="J18" s="18">
        <v>0</v>
      </c>
      <c r="K18" s="18">
        <f>E18-J18</f>
        <v>600250</v>
      </c>
    </row>
    <row r="19" spans="1:11" s="13" customFormat="1">
      <c r="A19" s="16" t="s">
        <v>49</v>
      </c>
      <c r="B19" s="15">
        <v>43137</v>
      </c>
      <c r="C19" s="15">
        <v>43137</v>
      </c>
      <c r="D19" s="15">
        <v>43294</v>
      </c>
      <c r="E19" s="20">
        <v>425000</v>
      </c>
      <c r="F19" s="19">
        <v>3</v>
      </c>
      <c r="G19" s="18">
        <f>+E19/F19</f>
        <v>141666.66666666666</v>
      </c>
      <c r="H19" s="18">
        <f>+E19/F19</f>
        <v>141666.66666666666</v>
      </c>
      <c r="I19" s="18">
        <v>195300</v>
      </c>
      <c r="J19" s="18">
        <v>195300</v>
      </c>
      <c r="K19" s="18">
        <f>E19-J19</f>
        <v>229700</v>
      </c>
    </row>
    <row r="20" spans="1:11" s="13" customFormat="1">
      <c r="A20" s="16" t="s">
        <v>48</v>
      </c>
      <c r="B20" s="15">
        <v>43139</v>
      </c>
      <c r="C20" s="15">
        <v>43139</v>
      </c>
      <c r="D20" s="15">
        <v>43281</v>
      </c>
      <c r="E20" s="20">
        <v>99900</v>
      </c>
      <c r="F20" s="19">
        <v>2</v>
      </c>
      <c r="G20" s="18">
        <f>+E20/F20</f>
        <v>49950</v>
      </c>
      <c r="H20" s="18">
        <f>+E20/F20</f>
        <v>49950</v>
      </c>
      <c r="I20" s="18">
        <v>0</v>
      </c>
      <c r="J20" s="18">
        <v>0</v>
      </c>
      <c r="K20" s="18">
        <f>E20-J20</f>
        <v>99900</v>
      </c>
    </row>
    <row r="21" spans="1:11" s="13" customFormat="1">
      <c r="A21" s="16" t="s">
        <v>47</v>
      </c>
      <c r="B21" s="15">
        <v>43137</v>
      </c>
      <c r="C21" s="15">
        <v>43137</v>
      </c>
      <c r="D21" s="15">
        <v>43281</v>
      </c>
      <c r="E21" s="20">
        <v>555000</v>
      </c>
      <c r="F21" s="19">
        <v>4</v>
      </c>
      <c r="G21" s="18">
        <f>+E21/F21</f>
        <v>138750</v>
      </c>
      <c r="H21" s="18">
        <f>+E21/F21</f>
        <v>138750</v>
      </c>
      <c r="I21" s="18">
        <v>277500</v>
      </c>
      <c r="J21" s="18">
        <v>277500</v>
      </c>
      <c r="K21" s="18">
        <f>E21-J21</f>
        <v>277500</v>
      </c>
    </row>
    <row r="22" spans="1:11" s="13" customFormat="1">
      <c r="A22" s="16" t="s">
        <v>46</v>
      </c>
      <c r="B22" s="15">
        <v>43137</v>
      </c>
      <c r="C22" s="15">
        <v>43137</v>
      </c>
      <c r="D22" s="15">
        <v>43292</v>
      </c>
      <c r="E22" s="20">
        <v>154700</v>
      </c>
      <c r="F22" s="19">
        <v>4</v>
      </c>
      <c r="G22" s="18">
        <f>+E22/F22</f>
        <v>38675</v>
      </c>
      <c r="H22" s="18">
        <f>+E22/F22</f>
        <v>38675</v>
      </c>
      <c r="I22" s="18">
        <v>0</v>
      </c>
      <c r="J22" s="18">
        <v>0</v>
      </c>
      <c r="K22" s="18">
        <f>E22-J22</f>
        <v>154700</v>
      </c>
    </row>
    <row r="23" spans="1:11" s="13" customFormat="1">
      <c r="A23" s="16" t="s">
        <v>45</v>
      </c>
      <c r="B23" s="15">
        <v>43137</v>
      </c>
      <c r="C23" s="15">
        <v>43137</v>
      </c>
      <c r="D23" s="15">
        <v>43312</v>
      </c>
      <c r="E23" s="20">
        <v>2541600</v>
      </c>
      <c r="F23" s="19">
        <v>4</v>
      </c>
      <c r="G23" s="18">
        <f>+E23/F23</f>
        <v>635400</v>
      </c>
      <c r="H23" s="18">
        <f>+E23/F23</f>
        <v>635400</v>
      </c>
      <c r="I23" s="18">
        <v>0</v>
      </c>
      <c r="J23" s="18">
        <v>0</v>
      </c>
      <c r="K23" s="18">
        <f>E23-J23</f>
        <v>2541600</v>
      </c>
    </row>
    <row r="24" spans="1:11" s="13" customFormat="1">
      <c r="A24" s="16" t="s">
        <v>44</v>
      </c>
      <c r="B24" s="15">
        <v>43151</v>
      </c>
      <c r="C24" s="15">
        <v>43151</v>
      </c>
      <c r="D24" s="15">
        <v>43302</v>
      </c>
      <c r="E24" s="20">
        <v>1000000</v>
      </c>
      <c r="F24" s="19">
        <v>2</v>
      </c>
      <c r="G24" s="18">
        <f>+E24/F24</f>
        <v>500000</v>
      </c>
      <c r="H24" s="18">
        <f>+E24/F24</f>
        <v>500000</v>
      </c>
      <c r="I24" s="18">
        <v>0</v>
      </c>
      <c r="J24" s="18">
        <v>0</v>
      </c>
      <c r="K24" s="18">
        <f>E24-J24</f>
        <v>1000000</v>
      </c>
    </row>
    <row r="25" spans="1:11" s="13" customFormat="1">
      <c r="A25" s="16" t="s">
        <v>43</v>
      </c>
      <c r="B25" s="15">
        <v>43151</v>
      </c>
      <c r="C25" s="15">
        <v>43151</v>
      </c>
      <c r="D25" s="15">
        <v>43350</v>
      </c>
      <c r="E25" s="20">
        <v>610500</v>
      </c>
      <c r="F25" s="19">
        <v>4</v>
      </c>
      <c r="G25" s="18">
        <f>+E25/F25</f>
        <v>152625</v>
      </c>
      <c r="H25" s="18">
        <f>+E25/F25</f>
        <v>152625</v>
      </c>
      <c r="I25" s="18">
        <v>0</v>
      </c>
      <c r="J25" s="18">
        <v>0</v>
      </c>
      <c r="K25" s="18">
        <f>E25-J25</f>
        <v>610500</v>
      </c>
    </row>
    <row r="26" spans="1:11" s="13" customFormat="1">
      <c r="A26" s="16" t="s">
        <v>42</v>
      </c>
      <c r="B26" s="15">
        <v>43151</v>
      </c>
      <c r="C26" s="15">
        <v>43151</v>
      </c>
      <c r="D26" s="15">
        <v>43337</v>
      </c>
      <c r="E26" s="20">
        <v>699300</v>
      </c>
      <c r="F26" s="19">
        <v>3</v>
      </c>
      <c r="G26" s="18">
        <f>+E26/F26</f>
        <v>233100</v>
      </c>
      <c r="H26" s="18">
        <f>+E26/F26</f>
        <v>233100</v>
      </c>
      <c r="I26" s="18">
        <v>0</v>
      </c>
      <c r="J26" s="18">
        <v>0</v>
      </c>
      <c r="K26" s="18">
        <f>E26-J26</f>
        <v>699300</v>
      </c>
    </row>
    <row r="27" spans="1:11" s="13" customFormat="1">
      <c r="A27" s="16" t="s">
        <v>41</v>
      </c>
      <c r="B27" s="15">
        <v>43151</v>
      </c>
      <c r="C27" s="15">
        <v>43151</v>
      </c>
      <c r="D27" s="15">
        <v>43312</v>
      </c>
      <c r="E27" s="20">
        <v>1000000</v>
      </c>
      <c r="F27" s="19">
        <v>4</v>
      </c>
      <c r="G27" s="18">
        <f>+E27/F27</f>
        <v>250000</v>
      </c>
      <c r="H27" s="18">
        <f>+E27/F27</f>
        <v>250000</v>
      </c>
      <c r="I27" s="18">
        <v>0</v>
      </c>
      <c r="J27" s="18">
        <v>0</v>
      </c>
      <c r="K27" s="18">
        <f>E27-J27</f>
        <v>1000000</v>
      </c>
    </row>
    <row r="28" spans="1:11" s="13" customFormat="1">
      <c r="A28" s="16" t="s">
        <v>40</v>
      </c>
      <c r="B28" s="15">
        <v>43151</v>
      </c>
      <c r="C28" s="15">
        <v>43151</v>
      </c>
      <c r="D28" s="15">
        <v>43280</v>
      </c>
      <c r="E28" s="20">
        <v>323750</v>
      </c>
      <c r="F28" s="19">
        <v>3</v>
      </c>
      <c r="G28" s="18">
        <f>+E28/F28</f>
        <v>107916.66666666667</v>
      </c>
      <c r="H28" s="18">
        <f>+E28/F28</f>
        <v>107916.66666666667</v>
      </c>
      <c r="I28" s="18">
        <v>0</v>
      </c>
      <c r="J28" s="18">
        <v>0</v>
      </c>
      <c r="K28" s="18">
        <f>E28-J28</f>
        <v>323750</v>
      </c>
    </row>
    <row r="29" spans="1:11" s="13" customFormat="1">
      <c r="A29" s="16" t="s">
        <v>39</v>
      </c>
      <c r="B29" s="15">
        <v>43151</v>
      </c>
      <c r="C29" s="15">
        <v>43151</v>
      </c>
      <c r="D29" s="15">
        <v>43281</v>
      </c>
      <c r="E29" s="20">
        <v>396165</v>
      </c>
      <c r="F29" s="19">
        <v>3</v>
      </c>
      <c r="G29" s="18">
        <f>+E29/F29</f>
        <v>132055</v>
      </c>
      <c r="H29" s="18">
        <f>+E29/F29</f>
        <v>132055</v>
      </c>
      <c r="I29" s="18">
        <v>0</v>
      </c>
      <c r="J29" s="18">
        <v>0</v>
      </c>
      <c r="K29" s="18">
        <f>E29-J29</f>
        <v>396165</v>
      </c>
    </row>
    <row r="30" spans="1:11" s="13" customFormat="1">
      <c r="A30" s="16" t="s">
        <v>38</v>
      </c>
      <c r="B30" s="15">
        <v>43151</v>
      </c>
      <c r="C30" s="15">
        <v>43151</v>
      </c>
      <c r="D30" s="15">
        <v>43238</v>
      </c>
      <c r="E30" s="20">
        <v>399900</v>
      </c>
      <c r="F30" s="19">
        <v>3</v>
      </c>
      <c r="G30" s="18">
        <f>+E30/F30</f>
        <v>133300</v>
      </c>
      <c r="H30" s="18">
        <f>+E30/F30</f>
        <v>133300</v>
      </c>
      <c r="I30" s="18">
        <v>399900</v>
      </c>
      <c r="J30" s="18">
        <v>399900</v>
      </c>
      <c r="K30" s="18">
        <f>E30-J30</f>
        <v>0</v>
      </c>
    </row>
    <row r="31" spans="1:11" s="13" customFormat="1">
      <c r="A31" s="16" t="s">
        <v>37</v>
      </c>
      <c r="B31" s="15">
        <v>43180</v>
      </c>
      <c r="C31" s="15">
        <v>43180</v>
      </c>
      <c r="D31" s="15">
        <v>43280</v>
      </c>
      <c r="E31" s="20">
        <v>259000</v>
      </c>
      <c r="F31" s="19">
        <v>2</v>
      </c>
      <c r="G31" s="18">
        <f>+E31/F31</f>
        <v>129500</v>
      </c>
      <c r="H31" s="18">
        <f>+E31/F31</f>
        <v>129500</v>
      </c>
      <c r="I31" s="18">
        <v>0</v>
      </c>
      <c r="J31" s="18">
        <v>0</v>
      </c>
      <c r="K31" s="18">
        <f>E31-J31</f>
        <v>259000</v>
      </c>
    </row>
    <row r="32" spans="1:11" s="13" customFormat="1">
      <c r="A32" s="16" t="s">
        <v>36</v>
      </c>
      <c r="B32" s="15">
        <v>43180</v>
      </c>
      <c r="C32" s="15">
        <v>43180</v>
      </c>
      <c r="D32" s="15">
        <v>43311</v>
      </c>
      <c r="E32" s="20">
        <v>864900</v>
      </c>
      <c r="F32" s="19">
        <v>4</v>
      </c>
      <c r="G32" s="18">
        <f>+E32/F32</f>
        <v>216225</v>
      </c>
      <c r="H32" s="18">
        <f>+E32/F32</f>
        <v>216225</v>
      </c>
      <c r="I32" s="18">
        <v>0</v>
      </c>
      <c r="J32" s="18">
        <v>0</v>
      </c>
      <c r="K32" s="18">
        <f>E32-J32</f>
        <v>864900</v>
      </c>
    </row>
    <row r="33" spans="1:11" s="13" customFormat="1">
      <c r="A33" s="16" t="s">
        <v>35</v>
      </c>
      <c r="B33" s="15">
        <v>43180</v>
      </c>
      <c r="C33" s="15">
        <v>43180</v>
      </c>
      <c r="D33" s="15">
        <v>43281</v>
      </c>
      <c r="E33" s="20">
        <v>444000</v>
      </c>
      <c r="F33" s="19">
        <v>4</v>
      </c>
      <c r="G33" s="18">
        <f>+E33/F33</f>
        <v>111000</v>
      </c>
      <c r="H33" s="18">
        <f>+E33/F33</f>
        <v>111000</v>
      </c>
      <c r="I33" s="18">
        <v>0</v>
      </c>
      <c r="J33" s="18">
        <v>0</v>
      </c>
      <c r="K33" s="18">
        <f>E33-J33</f>
        <v>444000</v>
      </c>
    </row>
    <row r="34" spans="1:11" s="13" customFormat="1">
      <c r="A34" s="16" t="s">
        <v>34</v>
      </c>
      <c r="B34" s="15">
        <v>43180</v>
      </c>
      <c r="C34" s="15">
        <v>43180</v>
      </c>
      <c r="D34" s="15">
        <v>43281</v>
      </c>
      <c r="E34" s="20">
        <v>300000</v>
      </c>
      <c r="F34" s="19">
        <v>4</v>
      </c>
      <c r="G34" s="18">
        <f>+E34/F34</f>
        <v>75000</v>
      </c>
      <c r="H34" s="18">
        <f>+E34/F34</f>
        <v>75000</v>
      </c>
      <c r="I34" s="18">
        <v>0</v>
      </c>
      <c r="J34" s="18">
        <v>0</v>
      </c>
      <c r="K34" s="18">
        <f>E34-J34</f>
        <v>300000</v>
      </c>
    </row>
    <row r="35" spans="1:11" s="13" customFormat="1">
      <c r="A35" s="16" t="s">
        <v>33</v>
      </c>
      <c r="B35" s="15">
        <v>43192</v>
      </c>
      <c r="C35" s="15">
        <v>43192</v>
      </c>
      <c r="D35" s="15">
        <v>43281</v>
      </c>
      <c r="E35" s="20">
        <v>499950</v>
      </c>
      <c r="F35" s="19">
        <v>3</v>
      </c>
      <c r="G35" s="18">
        <f>+E35/F35</f>
        <v>166650</v>
      </c>
      <c r="H35" s="18">
        <f>+E35/F35</f>
        <v>166650</v>
      </c>
      <c r="I35" s="18">
        <v>0</v>
      </c>
      <c r="J35" s="18">
        <v>0</v>
      </c>
      <c r="K35" s="18">
        <f>E35-J35</f>
        <v>499950</v>
      </c>
    </row>
    <row r="36" spans="1:11" s="13" customFormat="1">
      <c r="A36" s="16" t="s">
        <v>32</v>
      </c>
      <c r="B36" s="15">
        <v>43180</v>
      </c>
      <c r="C36" s="15">
        <v>43180</v>
      </c>
      <c r="D36" s="15">
        <v>43312</v>
      </c>
      <c r="E36" s="20">
        <v>300000</v>
      </c>
      <c r="F36" s="19">
        <v>4</v>
      </c>
      <c r="G36" s="18">
        <f>+E36/F36</f>
        <v>75000</v>
      </c>
      <c r="H36" s="18">
        <f>+E36/F36</f>
        <v>75000</v>
      </c>
      <c r="I36" s="18">
        <v>0</v>
      </c>
      <c r="J36" s="18">
        <v>0</v>
      </c>
      <c r="K36" s="18">
        <f>E36-J36</f>
        <v>300000</v>
      </c>
    </row>
    <row r="37" spans="1:11" s="13" customFormat="1">
      <c r="A37" s="16" t="s">
        <v>31</v>
      </c>
      <c r="B37" s="15">
        <v>43180</v>
      </c>
      <c r="C37" s="15">
        <v>43180</v>
      </c>
      <c r="D37" s="15">
        <v>43371</v>
      </c>
      <c r="E37" s="20">
        <v>4625000</v>
      </c>
      <c r="F37" s="19">
        <v>4</v>
      </c>
      <c r="G37" s="18">
        <f>+E37/F37</f>
        <v>1156250</v>
      </c>
      <c r="H37" s="18">
        <f>+E37/F37</f>
        <v>1156250</v>
      </c>
      <c r="I37" s="18">
        <v>618825</v>
      </c>
      <c r="J37" s="18">
        <v>618825</v>
      </c>
      <c r="K37" s="18">
        <f>E37-J37</f>
        <v>4006175</v>
      </c>
    </row>
    <row r="38" spans="1:11" s="13" customFormat="1">
      <c r="A38" s="16" t="s">
        <v>30</v>
      </c>
      <c r="B38" s="15">
        <v>43182</v>
      </c>
      <c r="C38" s="15">
        <v>43182</v>
      </c>
      <c r="D38" s="15">
        <v>43318</v>
      </c>
      <c r="E38" s="20">
        <v>510000</v>
      </c>
      <c r="F38" s="19">
        <v>4</v>
      </c>
      <c r="G38" s="18">
        <f>+E38/F38</f>
        <v>127500</v>
      </c>
      <c r="H38" s="18">
        <f>+E38/F38</f>
        <v>127500</v>
      </c>
      <c r="I38" s="18">
        <v>0</v>
      </c>
      <c r="J38" s="18">
        <v>0</v>
      </c>
      <c r="K38" s="18">
        <f>E38-J38</f>
        <v>510000</v>
      </c>
    </row>
    <row r="39" spans="1:11" s="13" customFormat="1">
      <c r="A39" s="16" t="s">
        <v>29</v>
      </c>
      <c r="B39" s="15">
        <v>43214</v>
      </c>
      <c r="C39" s="15">
        <v>43214</v>
      </c>
      <c r="D39" s="15">
        <v>43297</v>
      </c>
      <c r="E39" s="18">
        <v>1435312</v>
      </c>
      <c r="F39" s="19">
        <v>3</v>
      </c>
      <c r="G39" s="18">
        <f>+E39/F39</f>
        <v>478437.33333333331</v>
      </c>
      <c r="H39" s="18">
        <f>+E39/F39</f>
        <v>478437.33333333331</v>
      </c>
      <c r="I39" s="18">
        <v>523629.20000000007</v>
      </c>
      <c r="J39" s="18">
        <v>523629.20000000007</v>
      </c>
      <c r="K39" s="18">
        <f>E39-J39</f>
        <v>911682.79999999993</v>
      </c>
    </row>
    <row r="40" spans="1:11" s="13" customFormat="1">
      <c r="A40" s="16" t="s">
        <v>28</v>
      </c>
      <c r="B40" s="15">
        <v>43242</v>
      </c>
      <c r="C40" s="15">
        <v>43242</v>
      </c>
      <c r="D40" s="15">
        <v>43277</v>
      </c>
      <c r="E40" s="18">
        <v>107078</v>
      </c>
      <c r="F40" s="19">
        <v>2</v>
      </c>
      <c r="G40" s="18">
        <f>+E40/F40</f>
        <v>53539</v>
      </c>
      <c r="H40" s="18">
        <f>+E40/F40</f>
        <v>53539</v>
      </c>
      <c r="I40" s="18">
        <v>0</v>
      </c>
      <c r="J40" s="18">
        <v>0</v>
      </c>
      <c r="K40" s="18">
        <f>E40-J40</f>
        <v>107078</v>
      </c>
    </row>
    <row r="41" spans="1:11" s="13" customFormat="1">
      <c r="A41" s="16" t="s">
        <v>27</v>
      </c>
      <c r="B41" s="15">
        <v>43115</v>
      </c>
      <c r="C41" s="15">
        <v>43115</v>
      </c>
      <c r="D41" s="15">
        <v>43206</v>
      </c>
      <c r="E41" s="18">
        <v>132000</v>
      </c>
      <c r="F41" s="19">
        <v>3</v>
      </c>
      <c r="G41" s="18">
        <f>+E41/F41</f>
        <v>44000</v>
      </c>
      <c r="H41" s="18">
        <f>+E41/F41</f>
        <v>44000</v>
      </c>
      <c r="I41" s="18">
        <v>66000</v>
      </c>
      <c r="J41" s="18">
        <v>66000</v>
      </c>
      <c r="K41" s="18">
        <f>E41-J41</f>
        <v>66000</v>
      </c>
    </row>
    <row r="42" spans="1:11" s="13" customFormat="1">
      <c r="A42" s="16" t="s">
        <v>26</v>
      </c>
      <c r="B42" s="15">
        <v>43115</v>
      </c>
      <c r="C42" s="15">
        <v>43115</v>
      </c>
      <c r="D42" s="15">
        <v>43206</v>
      </c>
      <c r="E42" s="18">
        <v>135000</v>
      </c>
      <c r="F42" s="19">
        <v>3</v>
      </c>
      <c r="G42" s="18">
        <f>+E42/F42</f>
        <v>45000</v>
      </c>
      <c r="H42" s="18">
        <f>+E42/F42</f>
        <v>45000</v>
      </c>
      <c r="I42" s="18">
        <v>67500</v>
      </c>
      <c r="J42" s="18">
        <v>67500</v>
      </c>
      <c r="K42" s="18">
        <f>E42-J42</f>
        <v>67500</v>
      </c>
    </row>
    <row r="43" spans="1:11" s="13" customFormat="1">
      <c r="A43" s="16" t="s">
        <v>25</v>
      </c>
      <c r="B43" s="15">
        <v>42770</v>
      </c>
      <c r="C43" s="15">
        <v>42770</v>
      </c>
      <c r="D43" s="15">
        <v>43100</v>
      </c>
      <c r="E43" s="18">
        <v>5950</v>
      </c>
      <c r="F43" s="19">
        <v>8</v>
      </c>
      <c r="G43" s="18">
        <f>+E43/F43</f>
        <v>743.75</v>
      </c>
      <c r="H43" s="18">
        <f>+E43/F43</f>
        <v>743.75</v>
      </c>
      <c r="I43" s="18">
        <v>5950</v>
      </c>
      <c r="J43" s="18">
        <v>5950</v>
      </c>
      <c r="K43" s="18">
        <f>E43-J43</f>
        <v>0</v>
      </c>
    </row>
    <row r="44" spans="1:11" s="13" customFormat="1">
      <c r="A44" s="16" t="s">
        <v>24</v>
      </c>
      <c r="B44" s="15">
        <v>43108</v>
      </c>
      <c r="C44" s="15">
        <v>43108</v>
      </c>
      <c r="D44" s="15">
        <v>43190</v>
      </c>
      <c r="E44" s="18">
        <v>53962.89</v>
      </c>
      <c r="F44" s="19">
        <v>3</v>
      </c>
      <c r="G44" s="18">
        <f>+E44/F44</f>
        <v>17987.63</v>
      </c>
      <c r="H44" s="18">
        <f>+E44/F44</f>
        <v>17987.63</v>
      </c>
      <c r="I44" s="18">
        <v>53962.89</v>
      </c>
      <c r="J44" s="18">
        <v>53962.89</v>
      </c>
      <c r="K44" s="18">
        <f>E44-J44</f>
        <v>0</v>
      </c>
    </row>
    <row r="45" spans="1:11" s="13" customFormat="1">
      <c r="A45" s="16" t="s">
        <v>23</v>
      </c>
      <c r="B45" s="15">
        <v>43108</v>
      </c>
      <c r="C45" s="15">
        <v>43108</v>
      </c>
      <c r="D45" s="15">
        <v>43190</v>
      </c>
      <c r="E45" s="18">
        <v>109123.92</v>
      </c>
      <c r="F45" s="19">
        <v>3</v>
      </c>
      <c r="G45" s="18">
        <f>+E45/F45</f>
        <v>36374.639999999999</v>
      </c>
      <c r="H45" s="18">
        <f>+E45/F45</f>
        <v>36374.639999999999</v>
      </c>
      <c r="I45" s="18">
        <v>109123.92</v>
      </c>
      <c r="J45" s="18">
        <v>109123.92</v>
      </c>
      <c r="K45" s="18">
        <f>E45-J45</f>
        <v>0</v>
      </c>
    </row>
    <row r="46" spans="1:11" s="13" customFormat="1">
      <c r="A46" s="16" t="s">
        <v>22</v>
      </c>
      <c r="B46" s="15">
        <v>43108</v>
      </c>
      <c r="C46" s="15">
        <v>43108</v>
      </c>
      <c r="D46" s="15">
        <v>43190</v>
      </c>
      <c r="E46" s="18">
        <v>66289.22</v>
      </c>
      <c r="F46" s="19">
        <v>3</v>
      </c>
      <c r="G46" s="18">
        <f>+E46/F46</f>
        <v>22096.406666666666</v>
      </c>
      <c r="H46" s="18">
        <f>+E46/F46</f>
        <v>22096.406666666666</v>
      </c>
      <c r="I46" s="18">
        <v>66289.22</v>
      </c>
      <c r="J46" s="18">
        <v>66289.22</v>
      </c>
      <c r="K46" s="18">
        <f>E46-J46</f>
        <v>0</v>
      </c>
    </row>
    <row r="47" spans="1:11" s="13" customFormat="1">
      <c r="A47" s="16" t="s">
        <v>21</v>
      </c>
      <c r="B47" s="15">
        <v>43108</v>
      </c>
      <c r="C47" s="15">
        <v>43108</v>
      </c>
      <c r="D47" s="15">
        <v>43190</v>
      </c>
      <c r="E47" s="18">
        <v>53962.89</v>
      </c>
      <c r="F47" s="19">
        <v>3</v>
      </c>
      <c r="G47" s="18">
        <f>+E47/F47</f>
        <v>17987.63</v>
      </c>
      <c r="H47" s="18">
        <f>+E47/F47</f>
        <v>17987.63</v>
      </c>
      <c r="I47" s="18">
        <v>53962.89</v>
      </c>
      <c r="J47" s="18">
        <v>53962.89</v>
      </c>
      <c r="K47" s="18">
        <f>E47-J47</f>
        <v>0</v>
      </c>
    </row>
    <row r="48" spans="1:11" s="13" customFormat="1">
      <c r="A48" s="16" t="s">
        <v>20</v>
      </c>
      <c r="B48" s="15">
        <v>43108</v>
      </c>
      <c r="C48" s="15">
        <v>43108</v>
      </c>
      <c r="D48" s="15">
        <v>43190</v>
      </c>
      <c r="E48" s="18">
        <v>53962.89</v>
      </c>
      <c r="F48" s="19">
        <v>3</v>
      </c>
      <c r="G48" s="18">
        <f>+E48/F48</f>
        <v>17987.63</v>
      </c>
      <c r="H48" s="18">
        <f>+E48/F48</f>
        <v>17987.63</v>
      </c>
      <c r="I48" s="18">
        <v>53962.89</v>
      </c>
      <c r="J48" s="18">
        <v>53962.89</v>
      </c>
      <c r="K48" s="18">
        <f>E48-J48</f>
        <v>0</v>
      </c>
    </row>
    <row r="49" spans="1:11" s="13" customFormat="1">
      <c r="A49" s="16" t="s">
        <v>19</v>
      </c>
      <c r="B49" s="15">
        <v>43181</v>
      </c>
      <c r="C49" s="15">
        <v>43181</v>
      </c>
      <c r="D49" s="15">
        <v>43272</v>
      </c>
      <c r="E49" s="18">
        <v>1493.24</v>
      </c>
      <c r="F49" s="19">
        <v>3</v>
      </c>
      <c r="G49" s="18">
        <f>+E49/F49</f>
        <v>497.74666666666667</v>
      </c>
      <c r="H49" s="18">
        <f>+E49/F49</f>
        <v>497.74666666666667</v>
      </c>
      <c r="I49" s="18">
        <v>1493.24</v>
      </c>
      <c r="J49" s="18">
        <v>1493.24</v>
      </c>
      <c r="K49" s="18">
        <f>E49-J49</f>
        <v>0</v>
      </c>
    </row>
    <row r="50" spans="1:11" s="13" customFormat="1">
      <c r="A50" s="16" t="s">
        <v>18</v>
      </c>
      <c r="B50" s="15">
        <v>43191</v>
      </c>
      <c r="C50" s="15">
        <v>43191</v>
      </c>
      <c r="D50" s="15">
        <v>43281</v>
      </c>
      <c r="E50" s="18">
        <v>58513.98</v>
      </c>
      <c r="F50" s="19">
        <v>3</v>
      </c>
      <c r="G50" s="18">
        <f>+E50/F50</f>
        <v>19504.66</v>
      </c>
      <c r="H50" s="18">
        <f>+E50/F50</f>
        <v>19504.66</v>
      </c>
      <c r="I50" s="18">
        <v>58513.98</v>
      </c>
      <c r="J50" s="18">
        <v>58513.98</v>
      </c>
      <c r="K50" s="18">
        <f>E50-J50</f>
        <v>0</v>
      </c>
    </row>
    <row r="51" spans="1:11" s="13" customFormat="1">
      <c r="A51" s="16" t="s">
        <v>17</v>
      </c>
      <c r="B51" s="15">
        <v>43191</v>
      </c>
      <c r="C51" s="15">
        <v>43191</v>
      </c>
      <c r="D51" s="15">
        <v>43281</v>
      </c>
      <c r="E51" s="18">
        <v>118327.14</v>
      </c>
      <c r="F51" s="19">
        <v>3</v>
      </c>
      <c r="G51" s="18">
        <f>+E51/F51</f>
        <v>39442.379999999997</v>
      </c>
      <c r="H51" s="18">
        <f>+E51/F51</f>
        <v>39442.379999999997</v>
      </c>
      <c r="I51" s="18">
        <v>118327.14</v>
      </c>
      <c r="J51" s="18">
        <v>118327.14</v>
      </c>
      <c r="K51" s="18">
        <f>E51-J51</f>
        <v>0</v>
      </c>
    </row>
    <row r="52" spans="1:11" s="13" customFormat="1">
      <c r="A52" s="16" t="s">
        <v>16</v>
      </c>
      <c r="B52" s="15">
        <v>43191</v>
      </c>
      <c r="C52" s="15">
        <v>43191</v>
      </c>
      <c r="D52" s="15">
        <v>43281</v>
      </c>
      <c r="E52" s="18">
        <v>71879.88</v>
      </c>
      <c r="F52" s="19">
        <v>3</v>
      </c>
      <c r="G52" s="18">
        <f>+E52/F52</f>
        <v>23959.960000000003</v>
      </c>
      <c r="H52" s="18">
        <f>+E52/F52</f>
        <v>23959.960000000003</v>
      </c>
      <c r="I52" s="18">
        <v>71879.88</v>
      </c>
      <c r="J52" s="18">
        <v>71879.88</v>
      </c>
      <c r="K52" s="18">
        <f>E52-J52</f>
        <v>0</v>
      </c>
    </row>
    <row r="53" spans="1:11" s="13" customFormat="1">
      <c r="A53" s="16" t="s">
        <v>15</v>
      </c>
      <c r="B53" s="15">
        <v>43191</v>
      </c>
      <c r="C53" s="15">
        <v>43191</v>
      </c>
      <c r="D53" s="15">
        <v>43281</v>
      </c>
      <c r="E53" s="18">
        <v>58513.98</v>
      </c>
      <c r="F53" s="19">
        <v>3</v>
      </c>
      <c r="G53" s="18">
        <f>+E53/F53</f>
        <v>19504.66</v>
      </c>
      <c r="H53" s="18">
        <f>+E53/F53</f>
        <v>19504.66</v>
      </c>
      <c r="I53" s="18">
        <v>58513.98</v>
      </c>
      <c r="J53" s="18">
        <v>58513.98</v>
      </c>
      <c r="K53" s="18">
        <f>E53-J53</f>
        <v>0</v>
      </c>
    </row>
    <row r="54" spans="1:11" s="13" customFormat="1">
      <c r="A54" s="16" t="s">
        <v>14</v>
      </c>
      <c r="B54" s="15">
        <v>43191</v>
      </c>
      <c r="C54" s="15">
        <v>43191</v>
      </c>
      <c r="D54" s="15">
        <v>43281</v>
      </c>
      <c r="E54" s="18">
        <v>58513.98</v>
      </c>
      <c r="F54" s="19">
        <v>3</v>
      </c>
      <c r="G54" s="18">
        <f>+E54/F54</f>
        <v>19504.66</v>
      </c>
      <c r="H54" s="18">
        <f>+E54/F54</f>
        <v>19504.66</v>
      </c>
      <c r="I54" s="18">
        <v>58513.98</v>
      </c>
      <c r="J54" s="18">
        <v>58513.98</v>
      </c>
      <c r="K54" s="18">
        <f>E54-J54</f>
        <v>0</v>
      </c>
    </row>
    <row r="55" spans="1:11" s="13" customFormat="1">
      <c r="A55" s="16" t="s">
        <v>13</v>
      </c>
      <c r="B55" s="15">
        <v>43196</v>
      </c>
      <c r="C55" s="15">
        <v>43196</v>
      </c>
      <c r="D55" s="15">
        <v>43465</v>
      </c>
      <c r="E55" s="18">
        <v>82855.08</v>
      </c>
      <c r="F55" s="19">
        <v>8</v>
      </c>
      <c r="G55" s="18">
        <f>+E55/F55</f>
        <v>10356.885</v>
      </c>
      <c r="H55" s="18">
        <f>+E55/F55</f>
        <v>10356.885</v>
      </c>
      <c r="I55" s="18">
        <v>27618.35</v>
      </c>
      <c r="J55" s="18">
        <v>27618.35</v>
      </c>
      <c r="K55" s="18">
        <f>E55-J55</f>
        <v>55236.73</v>
      </c>
    </row>
    <row r="56" spans="1:11" s="13" customFormat="1">
      <c r="A56" s="16" t="s">
        <v>12</v>
      </c>
      <c r="B56" s="15">
        <v>43202</v>
      </c>
      <c r="C56" s="15">
        <v>43202</v>
      </c>
      <c r="D56" s="15">
        <v>43272</v>
      </c>
      <c r="E56" s="18">
        <v>2485.17</v>
      </c>
      <c r="F56" s="19">
        <v>2</v>
      </c>
      <c r="G56" s="18">
        <f>+E56/F56</f>
        <v>1242.585</v>
      </c>
      <c r="H56" s="18">
        <f>+E56/F56</f>
        <v>1242.585</v>
      </c>
      <c r="I56" s="18">
        <v>2485.17</v>
      </c>
      <c r="J56" s="18">
        <v>2485.17</v>
      </c>
      <c r="K56" s="18">
        <f>E56-J56</f>
        <v>0</v>
      </c>
    </row>
    <row r="57" spans="1:11" s="13" customFormat="1">
      <c r="A57" s="16" t="s">
        <v>11</v>
      </c>
      <c r="B57" s="15">
        <v>43194</v>
      </c>
      <c r="C57" s="15">
        <v>43194</v>
      </c>
      <c r="D57" s="15">
        <v>43272</v>
      </c>
      <c r="E57" s="18">
        <v>1316.25</v>
      </c>
      <c r="F57" s="19">
        <v>2</v>
      </c>
      <c r="G57" s="18">
        <f>+E57/F57</f>
        <v>658.125</v>
      </c>
      <c r="H57" s="18">
        <f>+E57/F57</f>
        <v>658.125</v>
      </c>
      <c r="I57" s="18">
        <v>1316.25</v>
      </c>
      <c r="J57" s="18">
        <v>1316.25</v>
      </c>
      <c r="K57" s="18">
        <f>E57-J57</f>
        <v>0</v>
      </c>
    </row>
    <row r="58" spans="1:11">
      <c r="A58" s="12" t="s">
        <v>5</v>
      </c>
      <c r="B58" s="11"/>
      <c r="C58" s="11"/>
      <c r="D58" s="11"/>
      <c r="E58" s="10"/>
      <c r="F58" s="10"/>
      <c r="G58" s="10"/>
      <c r="H58" s="10"/>
      <c r="I58" s="10"/>
      <c r="J58" s="10"/>
      <c r="K58" s="10"/>
    </row>
    <row r="59" spans="1:11">
      <c r="A59" s="9" t="s">
        <v>10</v>
      </c>
      <c r="B59" s="7"/>
      <c r="C59" s="7"/>
      <c r="D59" s="7"/>
      <c r="E59" s="17">
        <f>SUM(E60:OTROS_FIN_04)</f>
        <v>0</v>
      </c>
      <c r="F59" s="7"/>
      <c r="G59" s="17">
        <f>SUM(G60:OTROS_FIN_06)</f>
        <v>0</v>
      </c>
      <c r="H59" s="17">
        <f>SUM(H60:OTROS_FIN_07)</f>
        <v>0</v>
      </c>
      <c r="I59" s="17">
        <f>SUM(I60:OTROS_FIN_08)</f>
        <v>0</v>
      </c>
      <c r="J59" s="17">
        <f>SUM(J60:OTROS_FIN_09)</f>
        <v>0</v>
      </c>
      <c r="K59" s="17">
        <f>SUM(K60:OTROS_FIN_10)</f>
        <v>0</v>
      </c>
    </row>
    <row r="60" spans="1:11" s="13" customFormat="1">
      <c r="A60" s="16" t="s">
        <v>9</v>
      </c>
      <c r="B60" s="15"/>
      <c r="C60" s="15"/>
      <c r="D60" s="15"/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>E60-J60</f>
        <v>0</v>
      </c>
    </row>
    <row r="61" spans="1:11" s="13" customFormat="1">
      <c r="A61" s="16" t="s">
        <v>8</v>
      </c>
      <c r="B61" s="15"/>
      <c r="C61" s="15"/>
      <c r="D61" s="15"/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>E61-J61</f>
        <v>0</v>
      </c>
    </row>
    <row r="62" spans="1:11" s="13" customFormat="1">
      <c r="A62" s="16" t="s">
        <v>7</v>
      </c>
      <c r="B62" s="15"/>
      <c r="C62" s="15"/>
      <c r="D62" s="15"/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>E62-J62</f>
        <v>0</v>
      </c>
    </row>
    <row r="63" spans="1:11" s="13" customFormat="1">
      <c r="A63" s="16" t="s">
        <v>6</v>
      </c>
      <c r="B63" s="15"/>
      <c r="C63" s="15"/>
      <c r="D63" s="15"/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>E63-J63</f>
        <v>0</v>
      </c>
    </row>
    <row r="64" spans="1:11">
      <c r="A64" s="12" t="s">
        <v>5</v>
      </c>
      <c r="B64" s="11"/>
      <c r="C64" s="11"/>
      <c r="D64" s="11"/>
      <c r="E64" s="10"/>
      <c r="F64" s="10"/>
      <c r="G64" s="10"/>
      <c r="H64" s="10"/>
      <c r="I64" s="10"/>
      <c r="J64" s="10"/>
      <c r="K64" s="10"/>
    </row>
    <row r="65" spans="1:11">
      <c r="A65" s="9" t="s">
        <v>4</v>
      </c>
      <c r="B65" s="7"/>
      <c r="C65" s="7"/>
      <c r="D65" s="7"/>
      <c r="E65" s="8">
        <f>APP_T4+OTROS_T4</f>
        <v>32353880.510000002</v>
      </c>
      <c r="F65" s="7"/>
      <c r="G65" s="6">
        <f>APP_T6+OTROS_T6</f>
        <v>8980182.7650000043</v>
      </c>
      <c r="H65" s="6">
        <f>APP_T7+OTROS_T7</f>
        <v>8980182.7650000043</v>
      </c>
      <c r="I65" s="6">
        <f>APP_T8+OTROS_T8</f>
        <v>6140232.9799999995</v>
      </c>
      <c r="J65" s="6">
        <f>APP_T9+OTROS_T9</f>
        <v>6140232.9799999995</v>
      </c>
      <c r="K65" s="6">
        <f>APP_T10+OTROS_T10</f>
        <v>26213647.530000001</v>
      </c>
    </row>
    <row r="66" spans="1:1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2"/>
      <c r="B71" s="3" t="s">
        <v>3</v>
      </c>
      <c r="C71" s="3"/>
      <c r="D71" s="1"/>
      <c r="E71" s="1"/>
      <c r="F71" s="1"/>
      <c r="G71" s="1"/>
      <c r="H71" s="3" t="s">
        <v>2</v>
      </c>
      <c r="I71" s="3"/>
      <c r="J71" s="1"/>
      <c r="K71" s="1"/>
    </row>
    <row r="72" spans="1:11">
      <c r="A72" s="2"/>
      <c r="B72" s="3" t="s">
        <v>1</v>
      </c>
      <c r="C72" s="3"/>
      <c r="D72" s="1"/>
      <c r="E72" s="1"/>
      <c r="F72" s="1"/>
      <c r="G72" s="1"/>
      <c r="H72" s="3" t="s">
        <v>0</v>
      </c>
      <c r="I72" s="3"/>
      <c r="J72" s="1"/>
      <c r="K72" s="1"/>
    </row>
    <row r="73" spans="1:1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/>
  </sheetData>
  <mergeCells count="8">
    <mergeCell ref="B72:C72"/>
    <mergeCell ref="H71:I71"/>
    <mergeCell ref="H72:I72"/>
    <mergeCell ref="A1:K1"/>
    <mergeCell ref="A2:K2"/>
    <mergeCell ref="A3:K3"/>
    <mergeCell ref="A4:K4"/>
    <mergeCell ref="B71:C71"/>
  </mergeCells>
  <dataValidations count="5">
    <dataValidation type="date" operator="greaterThanOrEqual" allowBlank="1" showInputMessage="1" showErrorMessage="1" sqref="B60:D63 B8:D57">
      <formula1>36526</formula1>
    </dataValidation>
    <dataValidation type="decimal" allowBlank="1" showInputMessage="1" showErrorMessage="1" sqref="E7:K65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0866141732283472" right="0.70866141732283472" top="0.74803149606299213" bottom="0.74803149606299213" header="0.31496062992125984" footer="0.31496062992125984"/>
  <pageSetup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57</vt:i4>
      </vt:variant>
    </vt:vector>
  </HeadingPairs>
  <TitlesOfParts>
    <vt:vector size="58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'F-3'!Área_de_impresión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2018-07-12T18:39:31Z</cp:lastPrinted>
  <dcterms:created xsi:type="dcterms:W3CDTF">2018-07-12T18:36:42Z</dcterms:created>
  <dcterms:modified xsi:type="dcterms:W3CDTF">2018-07-12T18:39:59Z</dcterms:modified>
</cp:coreProperties>
</file>