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15" windowWidth="10320" windowHeight="7485" tabRatio="821" activeTab="15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PC" sheetId="26" r:id="rId9"/>
    <sheet name="NOTAS" sheetId="25" r:id="rId10"/>
    <sheet name="EAI" sheetId="12" r:id="rId11"/>
    <sheet name="CAdmon" sheetId="13" r:id="rId12"/>
    <sheet name="CTG" sheetId="14" r:id="rId13"/>
    <sheet name="COG" sheetId="15" r:id="rId14"/>
    <sheet name="CFG" sheetId="16" r:id="rId15"/>
    <sheet name="EN" sheetId="27" r:id="rId16"/>
    <sheet name="ID" sheetId="28" r:id="rId17"/>
    <sheet name="IPF" sheetId="29" r:id="rId18"/>
    <sheet name="CProg" sheetId="19" r:id="rId19"/>
    <sheet name="PyPI" sheetId="34" r:id="rId20"/>
    <sheet name="IR" sheetId="35" r:id="rId21"/>
    <sheet name="Rel Cta Banc" sheetId="30" r:id="rId22"/>
    <sheet name="Esq Bur" sheetId="32" r:id="rId23"/>
  </sheets>
  <externalReferences>
    <externalReference r:id="rId24"/>
    <externalReference r:id="rId25"/>
  </externalReferences>
  <definedNames>
    <definedName name="_xlnm.Print_Area" localSheetId="0">EA!$A$1:$L$65</definedName>
    <definedName name="_xlnm.Print_Area" localSheetId="4">EAA!$A$1:$I$44</definedName>
    <definedName name="_xlnm.Print_Area" localSheetId="5">EADP!$A$1:$J$51</definedName>
    <definedName name="_xlnm.Print_Area" localSheetId="2">ECSF!$A$1:$K$62</definedName>
    <definedName name="_xlnm.Print_Area" localSheetId="7">EFE!$A$1:$Q$57</definedName>
    <definedName name="_xlnm.Print_Area" localSheetId="15">EN!$B$1:$I$40</definedName>
    <definedName name="_xlnm.Print_Area" localSheetId="1">ESF!$A$1:$L$73</definedName>
    <definedName name="_xlnm.Print_Area" localSheetId="6">EVHP!$A$1:$I$46</definedName>
    <definedName name="_xlnm.Print_Area" localSheetId="16">ID!$A$1:$D$43</definedName>
    <definedName name="_xlnm.Print_Area" localSheetId="17">IPF!$A$1:$F$44</definedName>
    <definedName name="_xlnm.Print_Area" localSheetId="9">NOTAS!$A$2:$L$316</definedName>
  </definedNames>
  <calcPr calcId="125725"/>
  <fileRecoveryPr repairLoad="1"/>
</workbook>
</file>

<file path=xl/calcChain.xml><?xml version="1.0" encoding="utf-8"?>
<calcChain xmlns="http://schemas.openxmlformats.org/spreadsheetml/2006/main">
  <c r="J40" i="12"/>
  <c r="H39"/>
  <c r="F39"/>
  <c r="E39"/>
  <c r="J39" s="1"/>
  <c r="J38"/>
  <c r="I38"/>
  <c r="I56" s="1"/>
  <c r="H38"/>
  <c r="H35" s="1"/>
  <c r="F38"/>
  <c r="F35" s="1"/>
  <c r="E38"/>
  <c r="G38" s="1"/>
  <c r="E37"/>
  <c r="E56" s="1"/>
  <c r="J36"/>
  <c r="G36"/>
  <c r="I35"/>
  <c r="E35"/>
  <c r="I28"/>
  <c r="J28" s="1"/>
  <c r="H28"/>
  <c r="F28"/>
  <c r="E28"/>
  <c r="J25"/>
  <c r="G25"/>
  <c r="J24"/>
  <c r="J23"/>
  <c r="G23"/>
  <c r="J14"/>
  <c r="J13"/>
  <c r="G13"/>
  <c r="J12"/>
  <c r="G12"/>
  <c r="J11"/>
  <c r="G11"/>
  <c r="G28" s="1"/>
  <c r="W41" i="35"/>
  <c r="V41"/>
  <c r="U41"/>
  <c r="H41"/>
  <c r="G41"/>
  <c r="E41"/>
  <c r="Y14"/>
  <c r="Y41" s="1"/>
  <c r="X14"/>
  <c r="X41" s="1"/>
  <c r="Y13"/>
  <c r="X13"/>
  <c r="Y12"/>
  <c r="X12"/>
  <c r="Y11"/>
  <c r="X11"/>
  <c r="W10"/>
  <c r="X10" s="1"/>
  <c r="O11" i="34"/>
  <c r="P11"/>
  <c r="Q11"/>
  <c r="O12"/>
  <c r="P12"/>
  <c r="Q12"/>
  <c r="O13"/>
  <c r="P13"/>
  <c r="Q13"/>
  <c r="E14"/>
  <c r="G14"/>
  <c r="L14"/>
  <c r="N14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E23"/>
  <c r="G23"/>
  <c r="L23"/>
  <c r="N23"/>
  <c r="O23"/>
  <c r="P23"/>
  <c r="Q23"/>
  <c r="O24"/>
  <c r="P24"/>
  <c r="Q24"/>
  <c r="O25"/>
  <c r="P25"/>
  <c r="Q25"/>
  <c r="O26"/>
  <c r="P26"/>
  <c r="Q26"/>
  <c r="E27"/>
  <c r="G27"/>
  <c r="L27"/>
  <c r="N27"/>
  <c r="O27"/>
  <c r="P27"/>
  <c r="Q27"/>
  <c r="O28"/>
  <c r="P28"/>
  <c r="Q28"/>
  <c r="O29"/>
  <c r="P29"/>
  <c r="Q29"/>
  <c r="E30"/>
  <c r="G30"/>
  <c r="L30"/>
  <c r="P30" s="1"/>
  <c r="N30"/>
  <c r="O30"/>
  <c r="Q30"/>
  <c r="O31"/>
  <c r="P31"/>
  <c r="Q31"/>
  <c r="O32"/>
  <c r="P32"/>
  <c r="Q32"/>
  <c r="O33"/>
  <c r="P33"/>
  <c r="Q33"/>
  <c r="O34"/>
  <c r="P34"/>
  <c r="Q34"/>
  <c r="E35"/>
  <c r="G35"/>
  <c r="L35"/>
  <c r="N35"/>
  <c r="O35"/>
  <c r="P35"/>
  <c r="Q35"/>
  <c r="O36"/>
  <c r="P36"/>
  <c r="Q36"/>
  <c r="O37"/>
  <c r="P37"/>
  <c r="Q37"/>
  <c r="O38"/>
  <c r="P38"/>
  <c r="Q38"/>
  <c r="O39"/>
  <c r="P39"/>
  <c r="Q39"/>
  <c r="L39" i="19"/>
  <c r="L38"/>
  <c r="L37"/>
  <c r="L36"/>
  <c r="L35"/>
  <c r="E35"/>
  <c r="L34"/>
  <c r="L33"/>
  <c r="L32"/>
  <c r="L31"/>
  <c r="L30"/>
  <c r="E30"/>
  <c r="L29"/>
  <c r="L28"/>
  <c r="L27"/>
  <c r="E27"/>
  <c r="L26"/>
  <c r="L25"/>
  <c r="G24"/>
  <c r="L24" s="1"/>
  <c r="K23"/>
  <c r="J23"/>
  <c r="I23"/>
  <c r="H23"/>
  <c r="G23"/>
  <c r="L23" s="1"/>
  <c r="F23"/>
  <c r="E23"/>
  <c r="L22"/>
  <c r="L21"/>
  <c r="L20"/>
  <c r="L19"/>
  <c r="L18"/>
  <c r="L17"/>
  <c r="L16"/>
  <c r="L15"/>
  <c r="K14"/>
  <c r="I14"/>
  <c r="L14" s="1"/>
  <c r="F14"/>
  <c r="E14"/>
  <c r="L13"/>
  <c r="L12"/>
  <c r="L11"/>
  <c r="L41" s="1"/>
  <c r="K11"/>
  <c r="K41" s="1"/>
  <c r="J11"/>
  <c r="J41" s="1"/>
  <c r="I11"/>
  <c r="I41" s="1"/>
  <c r="H11"/>
  <c r="H41" s="1"/>
  <c r="G11"/>
  <c r="G41" s="1"/>
  <c r="F11"/>
  <c r="F41" s="1"/>
  <c r="E11"/>
  <c r="E41" s="1"/>
  <c r="E29" i="29"/>
  <c r="E33" s="1"/>
  <c r="D29"/>
  <c r="D33" s="1"/>
  <c r="C29"/>
  <c r="C33" s="1"/>
  <c r="E14"/>
  <c r="D14"/>
  <c r="C14"/>
  <c r="E12"/>
  <c r="E11" s="1"/>
  <c r="E17" s="1"/>
  <c r="E21" s="1"/>
  <c r="E25" s="1"/>
  <c r="D12"/>
  <c r="C12"/>
  <c r="D11"/>
  <c r="D17" s="1"/>
  <c r="D21" s="1"/>
  <c r="D25" s="1"/>
  <c r="C11"/>
  <c r="C17" s="1"/>
  <c r="C21" s="1"/>
  <c r="C25" s="1"/>
  <c r="D34" i="28"/>
  <c r="C34"/>
  <c r="D19"/>
  <c r="D36" s="1"/>
  <c r="C19"/>
  <c r="C36" s="1"/>
  <c r="F31" i="27"/>
  <c r="D31"/>
  <c r="H31" s="1"/>
  <c r="H30"/>
  <c r="H29"/>
  <c r="H28"/>
  <c r="H27"/>
  <c r="H26"/>
  <c r="H25"/>
  <c r="H24"/>
  <c r="H23"/>
  <c r="H19"/>
  <c r="F19"/>
  <c r="F33" s="1"/>
  <c r="D19"/>
  <c r="D33" s="1"/>
  <c r="H18"/>
  <c r="H17"/>
  <c r="H16"/>
  <c r="H15"/>
  <c r="H14"/>
  <c r="H13"/>
  <c r="H12"/>
  <c r="H11"/>
  <c r="H10"/>
  <c r="F45" i="16"/>
  <c r="K45" s="1"/>
  <c r="F44"/>
  <c r="K44" s="1"/>
  <c r="K43"/>
  <c r="F42"/>
  <c r="K42" s="1"/>
  <c r="J41"/>
  <c r="I41"/>
  <c r="H41"/>
  <c r="G41"/>
  <c r="E41"/>
  <c r="D41"/>
  <c r="F41" s="1"/>
  <c r="K41" s="1"/>
  <c r="F39"/>
  <c r="K39" s="1"/>
  <c r="F38"/>
  <c r="K38" s="1"/>
  <c r="F37"/>
  <c r="K37" s="1"/>
  <c r="F36"/>
  <c r="K36" s="1"/>
  <c r="F35"/>
  <c r="K35" s="1"/>
  <c r="F34"/>
  <c r="K34" s="1"/>
  <c r="F33"/>
  <c r="K33" s="1"/>
  <c r="E32"/>
  <c r="F32" s="1"/>
  <c r="K32" s="1"/>
  <c r="F31"/>
  <c r="K31" s="1"/>
  <c r="J30"/>
  <c r="H30"/>
  <c r="D30"/>
  <c r="F29"/>
  <c r="F28"/>
  <c r="K28" s="1"/>
  <c r="F27"/>
  <c r="K27" s="1"/>
  <c r="F26"/>
  <c r="K26" s="1"/>
  <c r="F25"/>
  <c r="K25" s="1"/>
  <c r="F24"/>
  <c r="K24" s="1"/>
  <c r="F23"/>
  <c r="K23" s="1"/>
  <c r="F22"/>
  <c r="K22" s="1"/>
  <c r="J21"/>
  <c r="H21"/>
  <c r="E21"/>
  <c r="D21"/>
  <c r="F21" s="1"/>
  <c r="K21" s="1"/>
  <c r="F20"/>
  <c r="K19"/>
  <c r="F19"/>
  <c r="K18"/>
  <c r="F18"/>
  <c r="K17"/>
  <c r="F17"/>
  <c r="K16"/>
  <c r="F16"/>
  <c r="K15"/>
  <c r="F15"/>
  <c r="K14"/>
  <c r="F14"/>
  <c r="K13"/>
  <c r="F13"/>
  <c r="K12"/>
  <c r="F12"/>
  <c r="K11"/>
  <c r="J11"/>
  <c r="J47" s="1"/>
  <c r="I11"/>
  <c r="I47" s="1"/>
  <c r="H11"/>
  <c r="G11"/>
  <c r="G47" s="1"/>
  <c r="F11"/>
  <c r="E11"/>
  <c r="D11"/>
  <c r="F36" i="15"/>
  <c r="K36" s="1"/>
  <c r="K35"/>
  <c r="F34"/>
  <c r="K34" s="1"/>
  <c r="F33"/>
  <c r="K33" s="1"/>
  <c r="J32"/>
  <c r="I32"/>
  <c r="H32"/>
  <c r="G32"/>
  <c r="E32"/>
  <c r="D32"/>
  <c r="F31"/>
  <c r="K31" s="1"/>
  <c r="J30"/>
  <c r="H30"/>
  <c r="E30"/>
  <c r="D30"/>
  <c r="F30" s="1"/>
  <c r="K30" s="1"/>
  <c r="F29"/>
  <c r="K29" s="1"/>
  <c r="F28"/>
  <c r="K28" s="1"/>
  <c r="K27"/>
  <c r="F26"/>
  <c r="K26" s="1"/>
  <c r="F25"/>
  <c r="K25" s="1"/>
  <c r="F24"/>
  <c r="K24" s="1"/>
  <c r="K23"/>
  <c r="K22"/>
  <c r="F22"/>
  <c r="K21"/>
  <c r="F21"/>
  <c r="F20"/>
  <c r="K20" s="1"/>
  <c r="F19"/>
  <c r="K19" s="1"/>
  <c r="F18"/>
  <c r="K18" s="1"/>
  <c r="O17"/>
  <c r="F17"/>
  <c r="K17" s="1"/>
  <c r="J16"/>
  <c r="I16"/>
  <c r="H16"/>
  <c r="G16"/>
  <c r="E16"/>
  <c r="D16"/>
  <c r="F16" s="1"/>
  <c r="K16" s="1"/>
  <c r="F15"/>
  <c r="K15" s="1"/>
  <c r="F14"/>
  <c r="K14" s="1"/>
  <c r="F13"/>
  <c r="K13" s="1"/>
  <c r="J12"/>
  <c r="I12"/>
  <c r="H12"/>
  <c r="G12"/>
  <c r="E12"/>
  <c r="D12"/>
  <c r="F11"/>
  <c r="K11" s="1"/>
  <c r="J10"/>
  <c r="I10"/>
  <c r="I37" s="1"/>
  <c r="H10"/>
  <c r="E10"/>
  <c r="E37" s="1"/>
  <c r="D10"/>
  <c r="J17" i="14"/>
  <c r="H17"/>
  <c r="G17"/>
  <c r="D17"/>
  <c r="F15"/>
  <c r="K15" s="1"/>
  <c r="E13"/>
  <c r="E17" s="1"/>
  <c r="I11"/>
  <c r="I17" s="1"/>
  <c r="F11"/>
  <c r="J22" i="13"/>
  <c r="I22"/>
  <c r="H22"/>
  <c r="G22"/>
  <c r="E22"/>
  <c r="D22"/>
  <c r="K20"/>
  <c r="F19"/>
  <c r="K19" s="1"/>
  <c r="F18"/>
  <c r="K18" s="1"/>
  <c r="F17"/>
  <c r="K17" s="1"/>
  <c r="F16"/>
  <c r="K16" s="1"/>
  <c r="F15"/>
  <c r="K15" s="1"/>
  <c r="F14"/>
  <c r="K14" s="1"/>
  <c r="F13"/>
  <c r="K13" s="1"/>
  <c r="F12"/>
  <c r="F22" s="1"/>
  <c r="H43" i="9"/>
  <c r="F22" i="8"/>
  <c r="E22"/>
  <c r="D12"/>
  <c r="O32" i="10"/>
  <c r="O28" s="1"/>
  <c r="O17"/>
  <c r="O16"/>
  <c r="J42" i="2"/>
  <c r="J34" s="1"/>
  <c r="J25"/>
  <c r="J14"/>
  <c r="J12"/>
  <c r="I42"/>
  <c r="I34" s="1"/>
  <c r="I25"/>
  <c r="I14"/>
  <c r="I12"/>
  <c r="D24"/>
  <c r="D14"/>
  <c r="D12"/>
  <c r="E24"/>
  <c r="E14"/>
  <c r="E12"/>
  <c r="F16" i="1"/>
  <c r="D201" i="25"/>
  <c r="E121"/>
  <c r="E123"/>
  <c r="D88"/>
  <c r="C88"/>
  <c r="E86"/>
  <c r="O34" i="10"/>
  <c r="O20"/>
  <c r="O19" s="1"/>
  <c r="G30"/>
  <c r="G29"/>
  <c r="G28"/>
  <c r="G24"/>
  <c r="G21"/>
  <c r="G14" l="1"/>
  <c r="G48" s="1"/>
  <c r="G27"/>
  <c r="F13" i="14"/>
  <c r="K13" s="1"/>
  <c r="D37" i="15"/>
  <c r="H37"/>
  <c r="J37"/>
  <c r="F12"/>
  <c r="K12" s="1"/>
  <c r="G37"/>
  <c r="F32"/>
  <c r="K32" s="1"/>
  <c r="D47" i="16"/>
  <c r="H47"/>
  <c r="E30"/>
  <c r="E47" s="1"/>
  <c r="J56" i="12"/>
  <c r="J37"/>
  <c r="J35" s="1"/>
  <c r="F56"/>
  <c r="H56"/>
  <c r="G37"/>
  <c r="G56" s="1"/>
  <c r="G39"/>
  <c r="Y10" i="35"/>
  <c r="H33" i="27"/>
  <c r="F10" i="15"/>
  <c r="K11" i="14"/>
  <c r="K17" s="1"/>
  <c r="K12" i="13"/>
  <c r="K22" s="1"/>
  <c r="O14" i="10"/>
  <c r="O23"/>
  <c r="O40"/>
  <c r="F17" i="14" l="1"/>
  <c r="F30" i="16"/>
  <c r="G35" i="12"/>
  <c r="F37" i="15"/>
  <c r="K10"/>
  <c r="K37" s="1"/>
  <c r="O43" i="10"/>
  <c r="K30" i="16" l="1"/>
  <c r="K47" s="1"/>
  <c r="F47"/>
  <c r="O48" i="10"/>
  <c r="I23" i="1"/>
  <c r="J48"/>
  <c r="J42"/>
  <c r="J61" s="1"/>
  <c r="J36"/>
  <c r="J25"/>
  <c r="J38" s="1"/>
  <c r="J63" s="1"/>
  <c r="E39"/>
  <c r="E24"/>
  <c r="E41" s="1"/>
  <c r="I47" i="5"/>
  <c r="J49"/>
  <c r="J47"/>
  <c r="J42"/>
  <c r="J41" s="1"/>
  <c r="J34"/>
  <c r="J29"/>
  <c r="J18"/>
  <c r="J13"/>
  <c r="D32"/>
  <c r="E32"/>
  <c r="E27"/>
  <c r="E23"/>
  <c r="E13"/>
  <c r="E34" s="1"/>
  <c r="J52" l="1"/>
  <c r="J54" s="1"/>
  <c r="E201" i="25" l="1"/>
  <c r="I43" i="9"/>
  <c r="D24" i="8"/>
  <c r="D14"/>
  <c r="D196" i="25" l="1"/>
  <c r="C196"/>
  <c r="C204"/>
  <c r="D215"/>
  <c r="C215"/>
  <c r="D204"/>
  <c r="C186"/>
  <c r="D184" s="1"/>
  <c r="C133"/>
  <c r="E125"/>
  <c r="C125"/>
  <c r="D98"/>
  <c r="C98"/>
  <c r="D185" l="1"/>
  <c r="D182"/>
  <c r="D183"/>
  <c r="E303"/>
  <c r="D303"/>
  <c r="C303"/>
  <c r="E281"/>
  <c r="E262"/>
  <c r="E290" s="1"/>
  <c r="E248"/>
  <c r="E241"/>
  <c r="E211"/>
  <c r="E215" s="1"/>
  <c r="E193"/>
  <c r="C154"/>
  <c r="C147"/>
  <c r="C140"/>
  <c r="F125"/>
  <c r="C114"/>
  <c r="C105"/>
  <c r="E94"/>
  <c r="E92"/>
  <c r="E84"/>
  <c r="E88" s="1"/>
  <c r="C72"/>
  <c r="C65"/>
  <c r="C54"/>
  <c r="F43"/>
  <c r="E43"/>
  <c r="D43"/>
  <c r="C43"/>
  <c r="E35"/>
  <c r="D35"/>
  <c r="C35"/>
  <c r="E23"/>
  <c r="C23"/>
  <c r="H36" i="7"/>
  <c r="H35"/>
  <c r="H34"/>
  <c r="H33"/>
  <c r="G32"/>
  <c r="F32"/>
  <c r="E32"/>
  <c r="D32"/>
  <c r="H30"/>
  <c r="H29"/>
  <c r="G27"/>
  <c r="F27"/>
  <c r="E27"/>
  <c r="H23"/>
  <c r="H22"/>
  <c r="H21"/>
  <c r="H20"/>
  <c r="G19"/>
  <c r="F19"/>
  <c r="D19"/>
  <c r="H17"/>
  <c r="H16"/>
  <c r="H15"/>
  <c r="G14"/>
  <c r="F14"/>
  <c r="E14"/>
  <c r="D14"/>
  <c r="D25" s="1"/>
  <c r="H12"/>
  <c r="I33" i="9"/>
  <c r="H33"/>
  <c r="I28"/>
  <c r="I39" s="1"/>
  <c r="H28"/>
  <c r="I19"/>
  <c r="H19"/>
  <c r="I14"/>
  <c r="I25" s="1"/>
  <c r="H14"/>
  <c r="G34" i="8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F24"/>
  <c r="E24"/>
  <c r="G22"/>
  <c r="G21"/>
  <c r="H21" s="1"/>
  <c r="G20"/>
  <c r="H20" s="1"/>
  <c r="G19"/>
  <c r="H19" s="1"/>
  <c r="G18"/>
  <c r="H18" s="1"/>
  <c r="G17"/>
  <c r="H17" s="1"/>
  <c r="G16"/>
  <c r="H16" s="1"/>
  <c r="F14"/>
  <c r="E14"/>
  <c r="E12" s="1"/>
  <c r="G13"/>
  <c r="I48" i="1"/>
  <c r="I42"/>
  <c r="D39"/>
  <c r="I36"/>
  <c r="I25"/>
  <c r="D24"/>
  <c r="D13" i="5"/>
  <c r="I13"/>
  <c r="I18"/>
  <c r="D23"/>
  <c r="D27"/>
  <c r="I29"/>
  <c r="I34"/>
  <c r="I41"/>
  <c r="I49"/>
  <c r="F25" i="7" l="1"/>
  <c r="I38" i="1"/>
  <c r="G25" i="7"/>
  <c r="E98" i="25"/>
  <c r="I52" i="5"/>
  <c r="E19" i="7"/>
  <c r="H19" s="1"/>
  <c r="H32"/>
  <c r="E25"/>
  <c r="E38" s="1"/>
  <c r="I61" i="1"/>
  <c r="I63" s="1"/>
  <c r="H25" i="9"/>
  <c r="H39"/>
  <c r="G38" i="7"/>
  <c r="E254" i="25"/>
  <c r="F290" s="1"/>
  <c r="G24" i="8"/>
  <c r="H24" s="1"/>
  <c r="H22"/>
  <c r="F38" i="7"/>
  <c r="D41" i="1"/>
  <c r="D34" i="5"/>
  <c r="F12" i="8"/>
  <c r="G14"/>
  <c r="H14" s="1"/>
  <c r="H14" i="7"/>
  <c r="D28"/>
  <c r="K20" i="8"/>
  <c r="K21"/>
  <c r="K34"/>
  <c r="G12" l="1"/>
  <c r="H12" s="1"/>
  <c r="I54" i="5"/>
  <c r="H25" i="7"/>
  <c r="H28"/>
  <c r="D27"/>
  <c r="H27" l="1"/>
  <c r="D38"/>
  <c r="H38" s="1"/>
  <c r="E148" i="3" l="1"/>
  <c r="E120"/>
  <c r="E139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217"/>
  <c r="E166"/>
  <c r="E161"/>
  <c r="E162"/>
  <c r="E213"/>
  <c r="E214"/>
  <c r="E207"/>
  <c r="E208"/>
  <c r="E156"/>
  <c r="E199"/>
  <c r="E150"/>
  <c r="E151"/>
  <c r="E202"/>
  <c r="E203"/>
  <c r="E190"/>
  <c r="E191"/>
  <c r="E142"/>
  <c r="E143"/>
  <c r="E194"/>
  <c r="E195"/>
  <c r="E146"/>
  <c r="E212"/>
  <c r="E145"/>
  <c r="E201"/>
  <c r="E179"/>
  <c r="E130"/>
  <c r="E182"/>
  <c r="E133"/>
  <c r="E184"/>
  <c r="E135"/>
  <c r="E186"/>
  <c r="E178"/>
  <c r="E171"/>
  <c r="E172"/>
  <c r="E123"/>
  <c r="E124"/>
  <c r="E125"/>
  <c r="E176"/>
  <c r="E122"/>
  <c r="E105"/>
  <c r="E53"/>
  <c r="E95"/>
  <c r="E43"/>
  <c r="E24"/>
  <c r="E93"/>
  <c r="E86"/>
  <c r="E34"/>
  <c r="E14"/>
  <c r="E66" l="1"/>
  <c r="E164"/>
  <c r="E153"/>
  <c r="E193"/>
  <c r="E175"/>
  <c r="E173"/>
  <c r="E126"/>
  <c r="E134"/>
  <c r="E163"/>
  <c r="E180"/>
  <c r="E121"/>
  <c r="E132"/>
  <c r="E140"/>
  <c r="E192"/>
  <c r="E157"/>
  <c r="E185"/>
  <c r="E119"/>
  <c r="E167"/>
  <c r="E196"/>
  <c r="E144"/>
  <c r="E131"/>
  <c r="E206"/>
  <c r="E136"/>
  <c r="E198"/>
  <c r="E129"/>
  <c r="E149"/>
  <c r="E155"/>
  <c r="E165"/>
  <c r="E128"/>
  <c r="E141"/>
  <c r="E152"/>
  <c r="E138"/>
  <c r="E158"/>
  <c r="E77"/>
  <c r="E94"/>
  <c r="E170"/>
  <c r="E25"/>
  <c r="E183"/>
  <c r="E76"/>
  <c r="E211"/>
  <c r="E41"/>
  <c r="E147"/>
  <c r="E200"/>
  <c r="E188" l="1"/>
  <c r="E127"/>
  <c r="E118"/>
  <c r="E205"/>
  <c r="E189"/>
  <c r="E100"/>
  <c r="E215"/>
  <c r="E216"/>
  <c r="E99"/>
  <c r="E42"/>
  <c r="E181"/>
  <c r="E137"/>
  <c r="E174"/>
  <c r="E187" l="1"/>
  <c r="E177"/>
  <c r="E168"/>
  <c r="E48"/>
  <c r="E197"/>
  <c r="E169"/>
  <c r="E108" l="1"/>
  <c r="E47"/>
  <c r="E160"/>
  <c r="E154"/>
  <c r="E109"/>
  <c r="E210"/>
  <c r="E56"/>
  <c r="E159" l="1"/>
  <c r="E57"/>
  <c r="E204"/>
  <c r="E209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3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4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5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6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7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<sst xmlns="http://schemas.openxmlformats.org/spreadsheetml/2006/main" count="1399" uniqueCount="646">
  <si>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</si>
  <si>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</si>
  <si>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</si>
  <si>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</si>
  <si>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</si>
  <si>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</si>
  <si>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</si>
  <si>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</si>
  <si>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</si>
  <si>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</si>
  <si>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</si>
  <si>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</si>
  <si>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</si>
  <si>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</si>
  <si>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</si>
  <si>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</si>
  <si>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</si>
  <si>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</si>
  <si>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</si>
  <si>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</si>
  <si>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</si>
  <si>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</si>
  <si>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</si>
  <si>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</si>
  <si>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</si>
  <si>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</si>
  <si>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</si>
  <si>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</si>
  <si>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</si>
  <si>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</si>
  <si>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</si>
  <si>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</si>
  <si>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</si>
  <si>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</si>
  <si>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</si>
  <si>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</si>
  <si>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</si>
  <si>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</si>
  <si>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</si>
  <si>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</si>
  <si>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</si>
  <si>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</si>
  <si>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</si>
  <si>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</si>
  <si>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</si>
  <si>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</si>
  <si>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</si>
  <si>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</si>
  <si>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</si>
  <si>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</si>
  <si>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</si>
  <si>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</si>
  <si>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</si>
  <si>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</si>
  <si>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</si>
  <si>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</si>
  <si>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</si>
  <si>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</si>
  <si>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</si>
  <si>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</si>
  <si>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</si>
  <si>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</si>
  <si>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</si>
  <si>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</si>
  <si>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</si>
  <si>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</si>
  <si>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</si>
  <si>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</si>
  <si>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</si>
  <si>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</si>
  <si>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</si>
  <si>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</si>
  <si>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</si>
  <si>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</si>
  <si>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</si>
  <si>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</si>
  <si>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</si>
  <si>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</si>
  <si>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</si>
  <si>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</si>
  <si>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</si>
  <si>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</si>
  <si>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</si>
  <si>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</si>
  <si>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</si>
  <si>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</si>
  <si>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</si>
  <si>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</si>
  <si>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</si>
  <si>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</si>
  <si>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</si>
  <si>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</si>
  <si>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</si>
  <si>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</si>
  <si>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</si>
  <si>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</si>
  <si>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</si>
  <si>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</si>
  <si>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</si>
  <si>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</si>
  <si>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</si>
  <si>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</si>
  <si>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</si>
  <si>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</si>
  <si>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</si>
  <si>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</si>
  <si>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</si>
  <si>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</si>
  <si>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</si>
  <si>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</si>
  <si>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</si>
  <si>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</si>
  <si>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</si>
  <si>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</si>
  <si>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</si>
  <si>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</si>
  <si>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</si>
  <si>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</si>
  <si>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</si>
  <si>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</si>
  <si>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</si>
  <si>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</si>
  <si>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</si>
  <si>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</si>
  <si>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</si>
  <si>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</si>
  <si>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</si>
  <si>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</si>
  <si>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</si>
  <si>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</si>
  <si>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</si>
  <si>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</si>
  <si>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</si>
  <si>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</si>
  <si>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</si>
  <si>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</si>
  <si>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</si>
  <si>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</si>
  <si>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</si>
  <si>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</si>
  <si>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</si>
  <si>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</si>
  <si>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</si>
  <si>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</si>
  <si>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</si>
  <si>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</si>
  <si>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</si>
  <si>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</si>
  <si>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</si>
  <si>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</si>
  <si>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</si>
  <si>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</si>
  <si>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</si>
  <si>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</si>
  <si>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</si>
  <si>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</si>
  <si>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</si>
  <si>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</si>
  <si>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</si>
  <si>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</si>
  <si>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</si>
  <si>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</si>
  <si>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</si>
  <si>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</si>
  <si>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</si>
  <si>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</si>
  <si>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</si>
  <si>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</si>
  <si>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</si>
  <si>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</si>
  <si>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</si>
  <si>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</si>
  <si>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</si>
  <si>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</si>
  <si>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</si>
  <si>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</si>
  <si>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</si>
  <si>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</si>
  <si>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</si>
  <si>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</si>
  <si>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</si>
  <si>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</si>
  <si>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</si>
  <si>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</si>
  <si>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</si>
  <si>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</si>
  <si>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</si>
  <si>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</si>
  <si>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</si>
  <si>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</si>
  <si>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</si>
  <si>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</si>
  <si>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</si>
  <si>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</si>
  <si>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</si>
  <si>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</si>
  <si>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</si>
  <si>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</si>
  <si>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</si>
  <si>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</si>
  <si>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</si>
  <si>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</si>
  <si>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</si>
  <si>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</si>
  <si>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</si>
  <si>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</si>
  <si>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</si>
  <si>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</si>
  <si>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</si>
  <si>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</si>
  <si>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</si>
  <si>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</si>
  <si>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</si>
  <si>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</si>
  <si>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</si>
  <si>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</si>
  <si>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</si>
  <si>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</si>
  <si>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</si>
  <si>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</si>
  <si>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</si>
  <si>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</si>
  <si>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</si>
  <si>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</si>
  <si>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</si>
  <si>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</si>
  <si>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</si>
  <si>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</si>
  <si>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</si>
  <si>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</si>
  <si>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</si>
  <si>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</si>
  <si>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</si>
  <si>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Transitorio</t>
  </si>
  <si>
    <t>Combustibles, Lubricantes y Aditivos</t>
  </si>
  <si>
    <t>Otros Servicios Generales</t>
  </si>
  <si>
    <t>Bienes Muebles, Inmuebles e Intangibles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</si>
  <si>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</si>
  <si>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</si>
  <si>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</si>
  <si>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</si>
  <si>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</si>
  <si>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</si>
  <si>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</si>
  <si>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</si>
  <si>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</si>
  <si>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</si>
  <si>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</si>
  <si>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</si>
  <si>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</si>
  <si>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</si>
  <si>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</si>
  <si>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</si>
  <si>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</si>
  <si>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</si>
  <si>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</si>
  <si>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</si>
  <si>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</si>
  <si>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</si>
  <si>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</si>
  <si>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</si>
  <si>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</si>
  <si>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</si>
  <si>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</si>
  <si>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</si>
  <si>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</si>
  <si>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</si>
  <si>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</si>
  <si>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</si>
  <si>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</si>
  <si>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</si>
  <si>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</si>
  <si>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</si>
  <si>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</si>
  <si>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</si>
  <si>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</si>
  <si>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</si>
  <si>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</si>
  <si>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</si>
  <si>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</si>
  <si>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</si>
  <si>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</si>
  <si>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</si>
  <si>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</si>
  <si>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</si>
  <si>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</si>
  <si>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</si>
  <si>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</si>
  <si>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</si>
  <si>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</si>
  <si>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</si>
  <si>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</si>
  <si>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</si>
  <si>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</si>
  <si>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</si>
  <si>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</si>
  <si>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</si>
  <si>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</si>
  <si>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</si>
  <si>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</si>
  <si>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</si>
  <si>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Mat, útiles y equipos menores tecno info</t>
  </si>
  <si>
    <t>Arrendamiento de maquinaria</t>
  </si>
  <si>
    <t>Servicios de contabilidad</t>
  </si>
  <si>
    <t>Serv. De diseño, arq, ingeniería y acts relac</t>
  </si>
  <si>
    <t>Serv. Prof., científicos y tecnicos integrales</t>
  </si>
  <si>
    <t>Servicios financieros y bancarios</t>
  </si>
  <si>
    <t>Seguros</t>
  </si>
  <si>
    <t>Impuesto sobre nómina</t>
  </si>
  <si>
    <t>Equipo de Cómputo y Tecnología de la Informac</t>
  </si>
  <si>
    <t>Cámaras Fotográficas y de Video</t>
  </si>
  <si>
    <t>Maquinaria y equipo Agropecuario</t>
  </si>
  <si>
    <t>Equipo de Comunicación y Telecomunicación</t>
  </si>
  <si>
    <t>Herramientas menores</t>
  </si>
  <si>
    <t xml:space="preserve">DIRECCIÓN GENERAL </t>
  </si>
  <si>
    <t>COORDINACIÓN ADMINISTRATIVA</t>
  </si>
  <si>
    <t>COORDINACIÓN ACADEMICA</t>
  </si>
  <si>
    <t>Servicios Básicos</t>
  </si>
  <si>
    <t>Mantenimiento de Inmueble</t>
  </si>
  <si>
    <t>Servicios de Comunicación Social</t>
  </si>
  <si>
    <t>De Transporte y Viáticos</t>
  </si>
  <si>
    <t>Servicios Oficiales</t>
  </si>
  <si>
    <t>MONTO</t>
  </si>
  <si>
    <t>ESF-08 BIENES MUEBLES E INMUEBLES</t>
  </si>
  <si>
    <t>SALDO INICIAL</t>
  </si>
  <si>
    <t>SALDO FINAL</t>
  </si>
  <si>
    <t>FLUJO</t>
  </si>
  <si>
    <t>CRITERIO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</si>
  <si>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</si>
  <si>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</si>
  <si>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</si>
  <si>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</si>
  <si>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</si>
  <si>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</si>
  <si>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</si>
  <si>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</si>
  <si>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</si>
  <si>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</si>
  <si>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</si>
  <si>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</si>
  <si>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</si>
  <si>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</si>
  <si>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</si>
  <si>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</si>
  <si>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$XXX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</si>
  <si>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</si>
  <si>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</si>
  <si>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</si>
  <si>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</si>
  <si>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</si>
  <si>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</si>
  <si>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</si>
  <si>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</si>
  <si>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</si>
  <si>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</si>
  <si>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</si>
  <si>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</si>
  <si>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</si>
  <si>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</si>
  <si>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</si>
  <si>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</si>
  <si>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</si>
  <si>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</si>
  <si>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</si>
  <si>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</si>
  <si>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</si>
  <si>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</si>
  <si>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</si>
  <si>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</si>
  <si>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</si>
  <si>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</si>
  <si>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</si>
  <si>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</si>
  <si>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</si>
  <si>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</si>
  <si>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</si>
  <si>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</si>
  <si>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</si>
  <si>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</si>
  <si>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</si>
  <si>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</si>
  <si>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</si>
  <si>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</si>
  <si>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</si>
  <si>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</si>
  <si>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</si>
  <si>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</si>
  <si>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</si>
  <si>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</si>
  <si>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</si>
  <si>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</si>
  <si>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</si>
  <si>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</si>
  <si>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</si>
  <si>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</si>
  <si>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</si>
  <si>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</si>
  <si>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</si>
  <si>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</si>
  <si>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</si>
  <si>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</si>
  <si>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</si>
  <si>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</si>
  <si>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</si>
  <si>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</si>
  <si>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</si>
  <si>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</si>
  <si>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</si>
  <si>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</si>
  <si>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</si>
  <si>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</si>
  <si>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</si>
  <si>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</si>
  <si>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</si>
  <si>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</si>
  <si>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III) NOTAS AL ESTADO DE VARIACIÓN A LA HACIEDA PÚBLICA</t>
  </si>
  <si>
    <t>VHP-01 PATRIMONIO CONTRIBUIDO</t>
  </si>
  <si>
    <t>VHP-02 PATRIMONIO GENERADO</t>
  </si>
  <si>
    <t>IV) NOTAS AL ESTADO DE FLUJO DE EFECTIVO</t>
  </si>
  <si>
    <t>EFE-01 FLUJO DE EFECTIVO</t>
  </si>
  <si>
    <t>EFE-02 ADQ. BIENES MUEBLES E INMUEBLES</t>
  </si>
  <si>
    <t xml:space="preserve">IV) CONCILIACIÓN DE LOS INGRESOS PRESUPUESTARIOS Y CONTABLES, ASI COMO ENTRE LOS EGRESOS </t>
  </si>
  <si>
    <t>PRESUPUESTARIOS Y LOS GASTOS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</si>
  <si>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</si>
  <si>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</si>
  <si>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</si>
  <si>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</si>
  <si>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</si>
  <si>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</si>
  <si>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</si>
  <si>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</si>
  <si>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</si>
  <si>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</si>
  <si>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</si>
  <si>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</si>
  <si>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</si>
  <si>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</si>
  <si>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</si>
  <si>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</si>
  <si>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</si>
  <si>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</si>
  <si>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 de Intereses de Créditos Bancarios</t>
  </si>
  <si>
    <t>Total de Intereses de Otros Instrumentos de Deuda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</si>
  <si>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</si>
  <si>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</si>
  <si>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</si>
  <si>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</si>
  <si>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</si>
  <si>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</si>
  <si>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</si>
  <si>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</si>
  <si>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</si>
  <si>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</si>
  <si>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</si>
  <si>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</si>
  <si>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Fondo, Programa o Convenio</t>
  </si>
  <si>
    <t>Datos de la Cuenta Bancaria</t>
  </si>
  <si>
    <t>Institución Bancaria</t>
  </si>
  <si>
    <t>Número de Cuenta</t>
  </si>
  <si>
    <t xml:space="preserve">Instrumentos Financieros </t>
  </si>
  <si>
    <t xml:space="preserve">Valor Razonable </t>
  </si>
  <si>
    <t>Riesgos</t>
  </si>
  <si>
    <t>RELACIÓN DE ESQUEMAS BURSÁTILES Y DE COBERTURAS FINANCIERAS</t>
  </si>
  <si>
    <t>RELACIÓN DE CUENTAS BANCARIAS PRODUCTIVAS ESPECÍFICAS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</si>
  <si>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</si>
  <si>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</si>
  <si>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</si>
  <si>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</si>
  <si>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</si>
  <si>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DE LA HACIENDA PÚBLICA</t>
  </si>
  <si>
    <t>ESTADOS DE FLUJOS DE EFECTIVO</t>
  </si>
  <si>
    <t>INFORME DE PASIVOS CONTIGENTES</t>
  </si>
  <si>
    <t xml:space="preserve">NOTAS A LOS ESTADOS FINANCIEROS </t>
  </si>
  <si>
    <t>ESTADO ANALÍTICO DE INGRESOS</t>
  </si>
  <si>
    <t>ESTADO ANALÍTICO DEL EJERCICIO DEL PRESUPUESTO DE EGRESOS</t>
  </si>
  <si>
    <t>CLASIFICACIÓN ADMINISTRATIVA</t>
  </si>
  <si>
    <t>CLASIFICACIÓN ECONÓMICA (POR TIPO DE GASTO)</t>
  </si>
  <si>
    <t>CLASIFICACIÓN POR OBJETO DEL GASTO (CAPÍTULO Y CONCEPTO)</t>
  </si>
  <si>
    <t>CLASIFICACIÓN FUNCIONAL (FINALIDAD Y FUNCIÓN)</t>
  </si>
  <si>
    <t>ENDEUDAMIENTO NETO</t>
  </si>
  <si>
    <t>INTERESES DE LA DEUDA</t>
  </si>
  <si>
    <t>INDICADORES DE POSTURA FISCAL</t>
  </si>
  <si>
    <t>GASTO POR CATEGORIA PROGRAMÁTICA</t>
  </si>
  <si>
    <t>UR</t>
  </si>
  <si>
    <t>PROGRAMAS Y PROYECTOS DE INVERSIÓN</t>
  </si>
  <si>
    <t>Tipo de Programas y Proyectos</t>
  </si>
  <si>
    <t>Programa o Proyecto</t>
  </si>
  <si>
    <t>Denominación</t>
  </si>
  <si>
    <t>POR FUENTE DE FINANCIAMIENTO Y FUENTE DE FINANCIAMIENTO/RUBRO</t>
  </si>
  <si>
    <t>6 = ( 3 - 5 )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</si>
  <si>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</si>
  <si>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</si>
  <si>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</si>
  <si>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</si>
  <si>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</si>
  <si>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</si>
  <si>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</si>
  <si>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</si>
  <si>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</si>
  <si>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</si>
  <si>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</si>
  <si>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</si>
  <si>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</si>
  <si>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</si>
  <si>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</si>
  <si>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</si>
  <si>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</si>
  <si>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</si>
  <si>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</si>
  <si>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</si>
  <si>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</si>
  <si>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</si>
  <si>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</si>
  <si>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</si>
  <si>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</si>
  <si>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</si>
  <si>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</si>
  <si>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INDICADORES PARA RESULTADOS</t>
  </si>
  <si>
    <t>% Avance Financiero</t>
  </si>
  <si>
    <t>Devengado/ Aprobado</t>
  </si>
  <si>
    <t>Devengado/ Modificado</t>
  </si>
  <si>
    <t>5/1</t>
  </si>
  <si>
    <t>5/3</t>
  </si>
  <si>
    <t>No Comprendidos en las fracciones de la Ley de Ingresos causadas en</t>
  </si>
  <si>
    <t>ejercicios fiscales anteriores pendiente de liquidación o pago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</si>
  <si>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</si>
  <si>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</si>
  <si>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</si>
  <si>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</si>
  <si>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</si>
  <si>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1114 Inversiones a 3 meses</t>
  </si>
  <si>
    <t>1121 Inversiones mayores a 3 meses hasta 12.</t>
  </si>
  <si>
    <t>* EFECTIVO Y EQUIVALENTES</t>
  </si>
  <si>
    <t>1140 INVENTARIOS</t>
  </si>
  <si>
    <t>1150 ALMACENES</t>
  </si>
  <si>
    <t>1125 DEUDORES POR ANTICIPOS</t>
  </si>
  <si>
    <t>1123 DEUDORES PENDIENTES POR RECUPERAR</t>
  </si>
  <si>
    <t>1124 INGRESOS POR RECUPERAR CP</t>
  </si>
  <si>
    <t>1122 CUENTAS POR COBRAR CP</t>
  </si>
  <si>
    <t>1211 INVERSIONES A LP</t>
  </si>
  <si>
    <t>1213 FIDEICOMISOS, MANDATOS Y CONTRATOS ANÁLOGOS</t>
  </si>
  <si>
    <t>1214 PARTICIPACIONES Y APORTACIONES DE CAPITAL</t>
  </si>
  <si>
    <t>ESF-07 PARTICIPACIONES Y APORTACIONES DE CAPITAL</t>
  </si>
  <si>
    <t>1230 BIENES INMUEBLES, INFRAESTRUCTURA Y CONTRUCCIONES EN PROCESO</t>
  </si>
  <si>
    <t>1240 BIENES MUEBLES</t>
  </si>
  <si>
    <t>1260 DEPRECIACIÓN, DETERIORO Y AMORTIZACIÓN ACUMULADA DE BIENES</t>
  </si>
  <si>
    <t>1250 ACTIVOS INTANGIBLES</t>
  </si>
  <si>
    <t>1270 ACTIVOS DIFERIDOS</t>
  </si>
  <si>
    <t>1280 ESTIMACIÓN POR PÉRDIDA O DETERIORO DE ACTIVOS NO CIRCULANTES</t>
  </si>
  <si>
    <t>2110 CUENTAS POR PAGAR A CORTO PLAZO</t>
  </si>
  <si>
    <t>ESF-12 CUENTAS Y DOCUMENTOS POR PAGAR</t>
  </si>
  <si>
    <t>2120 DOCUMENTOS POR PAGAR A CORTO PLAZO</t>
  </si>
  <si>
    <t>2159 OTROS PASIVOS DIFERIDOS A CORTO PLAZO</t>
  </si>
  <si>
    <t>2160 FONDOS Y BIENES DE TERCEROS EN GARANTÍA Y/O ADMINISTRACIÓN CP</t>
  </si>
  <si>
    <t>2240 PASIVOS DIFERIDOS A LARGO PLAZO</t>
  </si>
  <si>
    <t>2199 OTROS PASIVOS CIRCULANTES</t>
  </si>
  <si>
    <t>4100 INGRESOS DE GESTIÓN</t>
  </si>
  <si>
    <t>4200 PARTICIPACIONES, APORTACIONES, TRANSFERENCIAS, ASIGNACIONES, SUBSIDIOS Y OTRAS AYUDAS</t>
  </si>
  <si>
    <t xml:space="preserve">4300 OTROS INGRESOS Y BENEFICIOS
</t>
  </si>
  <si>
    <t>5000 GASTOS Y OTRAS PERDIDAS</t>
  </si>
  <si>
    <t>3110 HACIENDA PUBLICA/PATRIMONIO CONTRIBUIDO</t>
  </si>
  <si>
    <t>3210 HACIENDA PUBLICA /PATRIMONIO GENERADO</t>
  </si>
  <si>
    <t>1110 EFECTIVO Y EQUIVALENTES</t>
  </si>
  <si>
    <t>1210 INVERSIONES FINANCIERAS A LARGO PLAZO</t>
  </si>
  <si>
    <t>1230 BIENES INMUEBLES, INFRAESTRUCTURA Y CONSTRUCCIONES EN PROCESO</t>
  </si>
  <si>
    <t>7000 CUENTAS DE ORDEN CONTABLES</t>
  </si>
  <si>
    <t>Martín Soto Rodríguez</t>
  </si>
  <si>
    <t>Coordinador Administrativo</t>
  </si>
  <si>
    <t>Ingresos de Organismos y Empresas</t>
  </si>
  <si>
    <t>Cuotas y Sportaciones de Seguridad Social</t>
  </si>
  <si>
    <t>PARQUE AGRO TECNOLÓGICO XONOTLI, SA DE CV</t>
  </si>
  <si>
    <t>PARQUE AGRO TECNÓLOGICO XONOTLI, SA DE CV</t>
  </si>
  <si>
    <t>III Empleo y Prosperidad</t>
  </si>
  <si>
    <t>III.2 Cadenas de Valor</t>
  </si>
  <si>
    <t>03 02 04</t>
  </si>
  <si>
    <t>P812</t>
  </si>
  <si>
    <t>Capacitación En técnicas de cultivo de maíz</t>
  </si>
  <si>
    <t>Capacitación En técnicas de cultivo de sorgo</t>
  </si>
  <si>
    <t>Capacitación En técnicas de cultivo de Hortalizas</t>
  </si>
  <si>
    <t>Programa de Asesorias y Capacitación</t>
  </si>
  <si>
    <t>Informe de cosechas</t>
  </si>
  <si>
    <t>Trimestral</t>
  </si>
  <si>
    <t>Anual</t>
  </si>
  <si>
    <t>Personas Capacitadas</t>
  </si>
  <si>
    <t>Programa</t>
  </si>
  <si>
    <t>Informe</t>
  </si>
  <si>
    <t>Ente Público:    PARQUE AGRO TECNOLÓGICO XONOTLI, SA DE CV</t>
  </si>
  <si>
    <t>No aplica</t>
  </si>
  <si>
    <t>Ente Público: PARQUE AGRO TECNOLÓGICO XONOTLI, SA DE CV</t>
  </si>
  <si>
    <t>NO APLICA</t>
  </si>
  <si>
    <t>PARQUE AGRO TECNOLÓGICO XONOTLI SA DE CV</t>
  </si>
  <si>
    <t>Precio promedio</t>
  </si>
  <si>
    <t>Gobierno del Estado</t>
  </si>
  <si>
    <t>Trasferencias</t>
  </si>
  <si>
    <t>operación</t>
  </si>
  <si>
    <t>Ingresos propios</t>
  </si>
  <si>
    <t>utilidades generadas</t>
  </si>
  <si>
    <t>0</t>
  </si>
  <si>
    <t>Encargado del Despacho de la Direción General</t>
  </si>
  <si>
    <t>Encargado del Despacho de la Dirección General</t>
  </si>
  <si>
    <t>Encargado del Despacho de la  Dirección General</t>
  </si>
  <si>
    <t>Encrgado del Despacho de la Dirección General</t>
  </si>
  <si>
    <t>Encargado de la Dirección General</t>
  </si>
  <si>
    <t>Lic. Jonatan Rincon Navarro</t>
  </si>
  <si>
    <t>Encargado de Despacho de la Direcciòn General</t>
  </si>
  <si>
    <t>Lic. Jonatan Rincón Navarro</t>
  </si>
  <si>
    <t>C.P. Martín Soto Rodríguez</t>
  </si>
  <si>
    <t>Encargado de Despacho de la Dirección General</t>
  </si>
  <si>
    <t>2017</t>
  </si>
  <si>
    <t>Contribuciones por pagar</t>
  </si>
  <si>
    <t>148592.73</t>
  </si>
  <si>
    <t>Costo de venta</t>
  </si>
  <si>
    <t>Otros gastos</t>
  </si>
  <si>
    <t>Gastos financieros</t>
  </si>
  <si>
    <t>Pesos mexicanos</t>
  </si>
  <si>
    <t>Gobierno del Estado de Gto.</t>
  </si>
  <si>
    <t>Productos financieros</t>
  </si>
  <si>
    <t>100</t>
  </si>
  <si>
    <t>Contrato de mutuo</t>
  </si>
  <si>
    <t>Contrato de Mutuo</t>
  </si>
  <si>
    <t>Recursos Propios (cuenta maestra)</t>
  </si>
  <si>
    <t>Banco del Bajio, SA de CV</t>
  </si>
  <si>
    <t>Del 01 de Enero al 31 de Marzo 2018 y Ejercicio 2017</t>
  </si>
  <si>
    <t>1 de Enero al 31 de Marzo de 2018</t>
  </si>
  <si>
    <t>1 de Enero al 31 de Marzo del 2018</t>
  </si>
  <si>
    <t>Del 1 de enero al 31 de Marzo del 2018</t>
  </si>
  <si>
    <t>1 de Enero al 31 de Marzo del 2018 y 2017</t>
  </si>
  <si>
    <t>2018</t>
  </si>
  <si>
    <t>1619,9</t>
  </si>
  <si>
    <t>Depósitos en garantía</t>
  </si>
  <si>
    <t>Subsidio Gob del Edo Gto</t>
  </si>
  <si>
    <t>4591348</t>
  </si>
  <si>
    <t>Gastos de operación</t>
  </si>
  <si>
    <t>Correspondiente del 1 de enero al 31 de Marzo de 2018</t>
  </si>
  <si>
    <t>Hacienda Pública/Patrimonio Neto Final del Ejercicio 2017</t>
  </si>
  <si>
    <t>Cambios en la Hacienda Pública/Patrimonio Neto del Ejercicio 2018</t>
  </si>
  <si>
    <t>Saldo Neto en la Hacienda Pública / Patrimonio 2018</t>
  </si>
  <si>
    <t>Del 1 de Enero al 31 de Marzo de 2018</t>
  </si>
  <si>
    <t>Del 01 de Enero al 31 de Marzo de  2018</t>
  </si>
  <si>
    <t>Del 01 de Enero al 31 de Marzo de 2018</t>
  </si>
  <si>
    <t>Del 01 Enero al 31 de Marzo del 2018</t>
  </si>
  <si>
    <t>Del 1 de Enero al 31 de Marzo 2018</t>
  </si>
  <si>
    <t>NO APLICA NO SE TIENEN PROYECTOS DE INVERSIÓN EN 2018</t>
  </si>
  <si>
    <t>1 de Enero al 31 de Marzo 2018</t>
  </si>
  <si>
    <t>Correspondiente del 1 de enero al 30 Marzo de 2018</t>
  </si>
  <si>
    <t>Del 1 de Enero al 31 Maro 2018</t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</si>
</sst>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"/>
    <numFmt numFmtId="170" formatCode="_-[$€-2]* #,##0.00_-;\-[$€-2]* #,##0.00_-;_-[$€-2]* &quot;-&quot;??_-"/>
    <numFmt numFmtId="171" formatCode="_-* #,##0.00\ _€_-;\-* #,##0.00\ _€_-;_-* &quot;-&quot;??\ _€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11"/>
      <color rgb="FF00206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</borders>
  <cellStyleXfs count="24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2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9" borderId="49" applyNumberFormat="0" applyFont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0" fontId="45" fillId="0" borderId="50" applyNumberFormat="0" applyFill="0" applyAlignment="0" applyProtection="0"/>
    <xf numFmtId="171" fontId="1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4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8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49" fontId="12" fillId="4" borderId="19" xfId="0" applyNumberFormat="1" applyFont="1" applyFill="1" applyBorder="1" applyAlignment="1">
      <alignment horizontal="left"/>
    </xf>
    <xf numFmtId="167" fontId="12" fillId="4" borderId="19" xfId="0" applyNumberFormat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167" fontId="12" fillId="4" borderId="5" xfId="0" applyNumberFormat="1" applyFont="1" applyFill="1" applyBorder="1"/>
    <xf numFmtId="168" fontId="12" fillId="4" borderId="5" xfId="0" applyNumberFormat="1" applyFont="1" applyFill="1" applyBorder="1"/>
    <xf numFmtId="0" fontId="17" fillId="7" borderId="0" xfId="0" applyFont="1" applyFill="1"/>
    <xf numFmtId="0" fontId="18" fillId="7" borderId="0" xfId="0" applyFont="1" applyFill="1" applyBorder="1" applyAlignment="1"/>
    <xf numFmtId="0" fontId="17" fillId="4" borderId="0" xfId="0" applyFont="1" applyFill="1"/>
    <xf numFmtId="0" fontId="12" fillId="0" borderId="0" xfId="3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2" fillId="4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2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17" fillId="4" borderId="0" xfId="0" applyFont="1" applyFill="1" applyBorder="1" applyAlignment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12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0" fontId="17" fillId="4" borderId="2" xfId="0" applyFont="1" applyFill="1" applyBorder="1"/>
    <xf numFmtId="0" fontId="12" fillId="4" borderId="1" xfId="0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vertical="top"/>
    </xf>
    <xf numFmtId="0" fontId="17" fillId="4" borderId="2" xfId="0" applyFont="1" applyFill="1" applyBorder="1" applyAlignment="1"/>
    <xf numFmtId="0" fontId="17" fillId="4" borderId="0" xfId="0" applyFont="1" applyFill="1" applyAlignment="1"/>
    <xf numFmtId="0" fontId="12" fillId="4" borderId="1" xfId="0" applyFont="1" applyFill="1" applyBorder="1" applyAlignment="1">
      <alignment horizontal="left" vertical="top"/>
    </xf>
    <xf numFmtId="3" fontId="12" fillId="4" borderId="0" xfId="0" applyNumberFormat="1" applyFont="1" applyFill="1" applyBorder="1" applyAlignment="1">
      <alignment vertical="top"/>
    </xf>
    <xf numFmtId="0" fontId="17" fillId="4" borderId="2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1" fillId="4" borderId="0" xfId="0" applyFont="1" applyFill="1" applyBorder="1" applyAlignment="1">
      <alignment vertical="top"/>
    </xf>
    <xf numFmtId="0" fontId="21" fillId="4" borderId="1" xfId="0" applyFont="1" applyFill="1" applyBorder="1" applyAlignment="1">
      <alignment horizontal="left" vertical="top"/>
    </xf>
    <xf numFmtId="3" fontId="21" fillId="4" borderId="0" xfId="0" applyNumberFormat="1" applyFont="1" applyFill="1" applyBorder="1" applyAlignment="1">
      <alignment vertical="top"/>
    </xf>
    <xf numFmtId="0" fontId="22" fillId="4" borderId="0" xfId="0" applyFont="1" applyFill="1" applyBorder="1" applyAlignment="1">
      <alignment vertical="top"/>
    </xf>
    <xf numFmtId="3" fontId="12" fillId="4" borderId="0" xfId="2" applyNumberFormat="1" applyFont="1" applyFill="1" applyBorder="1" applyAlignment="1">
      <alignment vertical="top"/>
    </xf>
    <xf numFmtId="0" fontId="17" fillId="4" borderId="1" xfId="0" applyFont="1" applyFill="1" applyBorder="1"/>
    <xf numFmtId="3" fontId="21" fillId="4" borderId="0" xfId="2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0" fontId="17" fillId="4" borderId="3" xfId="0" applyFont="1" applyFill="1" applyBorder="1"/>
    <xf numFmtId="0" fontId="17" fillId="4" borderId="4" xfId="0" applyFont="1" applyFill="1" applyBorder="1"/>
    <xf numFmtId="0" fontId="17" fillId="4" borderId="4" xfId="0" applyFont="1" applyFill="1" applyBorder="1" applyAlignment="1"/>
    <xf numFmtId="0" fontId="17" fillId="4" borderId="5" xfId="0" applyFont="1" applyFill="1" applyBorder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2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17" fillId="7" borderId="0" xfId="0" applyFont="1" applyFill="1" applyBorder="1"/>
    <xf numFmtId="0" fontId="17" fillId="7" borderId="0" xfId="0" applyFont="1" applyFill="1" applyBorder="1" applyAlignment="1">
      <alignment vertical="top"/>
    </xf>
    <xf numFmtId="0" fontId="17" fillId="7" borderId="0" xfId="0" applyFont="1" applyFill="1" applyBorder="1" applyAlignment="1">
      <alignment horizontal="right" vertical="top"/>
    </xf>
    <xf numFmtId="0" fontId="12" fillId="7" borderId="0" xfId="0" applyFont="1" applyFill="1" applyBorder="1" applyAlignment="1"/>
    <xf numFmtId="0" fontId="17" fillId="4" borderId="0" xfId="0" applyFont="1" applyFill="1" applyAlignment="1">
      <alignment vertical="top"/>
    </xf>
    <xf numFmtId="0" fontId="12" fillId="7" borderId="0" xfId="1" applyNumberFormat="1" applyFont="1" applyFill="1" applyBorder="1" applyAlignment="1">
      <alignment vertical="center"/>
    </xf>
    <xf numFmtId="0" fontId="12" fillId="4" borderId="0" xfId="1" applyNumberFormat="1" applyFont="1" applyFill="1" applyBorder="1" applyAlignment="1">
      <alignment horizontal="centerContinuous" vertical="center"/>
    </xf>
    <xf numFmtId="0" fontId="12" fillId="4" borderId="0" xfId="1" applyNumberFormat="1" applyFont="1" applyFill="1" applyBorder="1" applyAlignment="1">
      <alignment vertical="center"/>
    </xf>
    <xf numFmtId="0" fontId="12" fillId="4" borderId="0" xfId="1" applyNumberFormat="1" applyFont="1" applyFill="1" applyBorder="1" applyAlignment="1">
      <alignment horizontal="right" vertical="top"/>
    </xf>
    <xf numFmtId="0" fontId="3" fillId="7" borderId="8" xfId="0" applyFont="1" applyFill="1" applyBorder="1"/>
    <xf numFmtId="0" fontId="19" fillId="4" borderId="0" xfId="0" applyFont="1" applyFill="1" applyAlignment="1">
      <alignment vertical="top"/>
    </xf>
    <xf numFmtId="0" fontId="19" fillId="4" borderId="0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3" fillId="7" borderId="2" xfId="0" applyFont="1" applyFill="1" applyBorder="1"/>
    <xf numFmtId="166" fontId="3" fillId="4" borderId="0" xfId="2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right"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2" fillId="4" borderId="0" xfId="0" applyNumberFormat="1" applyFont="1" applyFill="1" applyBorder="1" applyAlignment="1" applyProtection="1">
      <alignment vertical="top"/>
    </xf>
    <xf numFmtId="0" fontId="18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left" vertical="top"/>
    </xf>
    <xf numFmtId="3" fontId="20" fillId="4" borderId="0" xfId="2" applyNumberFormat="1" applyFont="1" applyFill="1" applyBorder="1" applyAlignment="1">
      <alignment vertical="top"/>
    </xf>
    <xf numFmtId="0" fontId="3" fillId="4" borderId="0" xfId="0" applyFont="1" applyFill="1" applyBorder="1" applyAlignment="1">
      <alignment horizontal="left" vertical="top"/>
    </xf>
    <xf numFmtId="0" fontId="17" fillId="4" borderId="4" xfId="0" applyFont="1" applyFill="1" applyBorder="1" applyAlignment="1">
      <alignment vertical="top"/>
    </xf>
    <xf numFmtId="0" fontId="17" fillId="4" borderId="4" xfId="0" applyFont="1" applyFill="1" applyBorder="1" applyAlignment="1">
      <alignment horizontal="right" vertical="top"/>
    </xf>
    <xf numFmtId="0" fontId="17" fillId="7" borderId="0" xfId="0" applyFont="1" applyFill="1" applyBorder="1" applyAlignment="1"/>
    <xf numFmtId="0" fontId="12" fillId="7" borderId="0" xfId="3" applyFont="1" applyFill="1" applyBorder="1" applyAlignment="1"/>
    <xf numFmtId="0" fontId="12" fillId="4" borderId="0" xfId="3" applyFont="1" applyFill="1" applyBorder="1" applyAlignment="1"/>
    <xf numFmtId="0" fontId="17" fillId="4" borderId="0" xfId="0" applyFont="1" applyFill="1" applyAlignment="1">
      <alignment wrapText="1"/>
    </xf>
    <xf numFmtId="0" fontId="17" fillId="4" borderId="0" xfId="0" applyFont="1" applyFill="1" applyBorder="1" applyAlignment="1">
      <alignment wrapText="1"/>
    </xf>
    <xf numFmtId="0" fontId="17" fillId="4" borderId="1" xfId="0" applyFont="1" applyFill="1" applyBorder="1" applyAlignment="1">
      <alignment vertical="top"/>
    </xf>
    <xf numFmtId="0" fontId="12" fillId="4" borderId="0" xfId="3" applyFont="1" applyFill="1" applyBorder="1" applyAlignment="1">
      <alignment vertical="top"/>
    </xf>
    <xf numFmtId="0" fontId="23" fillId="4" borderId="0" xfId="3" applyFont="1" applyFill="1" applyBorder="1" applyAlignment="1">
      <alignment horizontal="center"/>
    </xf>
    <xf numFmtId="3" fontId="12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0" fontId="23" fillId="4" borderId="0" xfId="3" applyFont="1" applyFill="1" applyBorder="1" applyAlignment="1" applyProtection="1">
      <alignment horizontal="center"/>
    </xf>
    <xf numFmtId="0" fontId="3" fillId="4" borderId="3" xfId="0" applyFont="1" applyFill="1" applyBorder="1" applyAlignment="1">
      <alignment horizontal="left" vertical="top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17" fillId="4" borderId="6" xfId="0" applyFont="1" applyFill="1" applyBorder="1"/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2" fillId="4" borderId="0" xfId="0" applyFont="1" applyFill="1" applyBorder="1" applyAlignment="1"/>
    <xf numFmtId="0" fontId="24" fillId="7" borderId="11" xfId="3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 wrapText="1"/>
    </xf>
    <xf numFmtId="0" fontId="24" fillId="4" borderId="0" xfId="0" applyFont="1" applyFill="1" applyBorder="1"/>
    <xf numFmtId="0" fontId="24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top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5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5" fillId="4" borderId="2" xfId="0" applyFont="1" applyFill="1" applyBorder="1" applyAlignment="1">
      <alignment vertical="top"/>
    </xf>
    <xf numFmtId="0" fontId="26" fillId="4" borderId="0" xfId="0" applyFont="1" applyFill="1"/>
    <xf numFmtId="3" fontId="17" fillId="4" borderId="0" xfId="0" applyNumberFormat="1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4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>
      <protection locked="0"/>
    </xf>
    <xf numFmtId="0" fontId="17" fillId="7" borderId="0" xfId="0" applyFont="1" applyFill="1" applyBorder="1" applyAlignment="1" applyProtection="1"/>
    <xf numFmtId="0" fontId="12" fillId="7" borderId="0" xfId="3" applyFont="1" applyFill="1" applyBorder="1" applyAlignment="1" applyProtection="1"/>
    <xf numFmtId="0" fontId="17" fillId="4" borderId="0" xfId="0" applyFont="1" applyFill="1" applyBorder="1" applyProtection="1"/>
    <xf numFmtId="0" fontId="12" fillId="7" borderId="0" xfId="1" applyNumberFormat="1" applyFont="1" applyFill="1" applyBorder="1" applyAlignment="1" applyProtection="1">
      <alignment horizontal="centerContinuous" vertical="center"/>
    </xf>
    <xf numFmtId="0" fontId="12" fillId="7" borderId="0" xfId="0" applyFont="1" applyFill="1" applyBorder="1" applyAlignment="1" applyProtection="1">
      <alignment horizontal="centerContinuous"/>
    </xf>
    <xf numFmtId="0" fontId="12" fillId="4" borderId="0" xfId="1" applyNumberFormat="1" applyFont="1" applyFill="1" applyBorder="1" applyAlignment="1" applyProtection="1">
      <alignment horizontal="centerContinuous" vertical="center"/>
    </xf>
    <xf numFmtId="0" fontId="12" fillId="4" borderId="0" xfId="0" applyFont="1" applyFill="1" applyBorder="1" applyAlignment="1" applyProtection="1"/>
    <xf numFmtId="164" fontId="3" fillId="4" borderId="0" xfId="1" applyFont="1" applyFill="1" applyBorder="1" applyProtection="1"/>
    <xf numFmtId="0" fontId="12" fillId="7" borderId="9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10" xfId="3" applyFont="1" applyFill="1" applyBorder="1" applyAlignment="1" applyProtection="1">
      <alignment horizontal="center" vertical="center" wrapText="1"/>
    </xf>
    <xf numFmtId="0" fontId="12" fillId="4" borderId="1" xfId="1" applyNumberFormat="1" applyFont="1" applyFill="1" applyBorder="1" applyAlignment="1" applyProtection="1">
      <alignment horizontal="centerContinuous" vertical="center"/>
    </xf>
    <xf numFmtId="0" fontId="12" fillId="4" borderId="1" xfId="1" applyNumberFormat="1" applyFont="1" applyFill="1" applyBorder="1" applyAlignment="1" applyProtection="1">
      <alignment vertical="center"/>
    </xf>
    <xf numFmtId="0" fontId="12" fillId="4" borderId="0" xfId="1" applyNumberFormat="1" applyFont="1" applyFill="1" applyBorder="1" applyAlignment="1" applyProtection="1">
      <alignment vertical="top"/>
    </xf>
    <xf numFmtId="0" fontId="12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12" fillId="4" borderId="0" xfId="0" applyFont="1" applyFill="1" applyBorder="1" applyAlignment="1" applyProtection="1">
      <alignment vertical="top"/>
    </xf>
    <xf numFmtId="0" fontId="12" fillId="4" borderId="2" xfId="0" applyFont="1" applyFill="1" applyBorder="1" applyAlignment="1" applyProtection="1">
      <alignment vertical="top"/>
    </xf>
    <xf numFmtId="3" fontId="12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23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center" vertical="top"/>
      <protection locked="0"/>
    </xf>
    <xf numFmtId="0" fontId="12" fillId="4" borderId="0" xfId="0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2" fillId="4" borderId="0" xfId="0" applyFont="1" applyFill="1" applyBorder="1" applyAlignment="1" applyProtection="1">
      <alignment horizontal="right" vertical="top"/>
    </xf>
    <xf numFmtId="0" fontId="25" fillId="4" borderId="1" xfId="0" applyFont="1" applyFill="1" applyBorder="1" applyAlignment="1" applyProtection="1"/>
    <xf numFmtId="0" fontId="21" fillId="4" borderId="0" xfId="0" applyFont="1" applyFill="1" applyBorder="1" applyAlignment="1" applyProtection="1">
      <alignment vertical="top"/>
    </xf>
    <xf numFmtId="3" fontId="21" fillId="4" borderId="0" xfId="0" applyNumberFormat="1" applyFont="1" applyFill="1" applyBorder="1" applyAlignment="1" applyProtection="1">
      <alignment horizontal="center" vertical="top"/>
      <protection locked="0"/>
    </xf>
    <xf numFmtId="3" fontId="21" fillId="4" borderId="0" xfId="0" applyNumberFormat="1" applyFont="1" applyFill="1" applyBorder="1" applyAlignment="1" applyProtection="1">
      <alignment horizontal="right" vertical="top"/>
    </xf>
    <xf numFmtId="0" fontId="25" fillId="4" borderId="2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21" fillId="4" borderId="0" xfId="0" applyNumberFormat="1" applyFont="1" applyFill="1" applyBorder="1" applyAlignment="1" applyProtection="1">
      <alignment horizontal="center" vertical="top"/>
    </xf>
    <xf numFmtId="3" fontId="12" fillId="4" borderId="0" xfId="0" applyNumberFormat="1" applyFont="1" applyFill="1" applyBorder="1" applyAlignment="1" applyProtection="1">
      <alignment horizontal="right" vertical="top"/>
      <protection locked="0"/>
    </xf>
    <xf numFmtId="0" fontId="25" fillId="4" borderId="3" xfId="0" applyFont="1" applyFill="1" applyBorder="1" applyAlignment="1" applyProtection="1"/>
    <xf numFmtId="0" fontId="21" fillId="4" borderId="4" xfId="0" applyFont="1" applyFill="1" applyBorder="1" applyAlignment="1" applyProtection="1">
      <alignment vertical="top"/>
    </xf>
    <xf numFmtId="3" fontId="21" fillId="4" borderId="4" xfId="0" applyNumberFormat="1" applyFont="1" applyFill="1" applyBorder="1" applyAlignment="1" applyProtection="1">
      <alignment horizontal="center" vertical="top"/>
    </xf>
    <xf numFmtId="3" fontId="21" fillId="4" borderId="4" xfId="0" applyNumberFormat="1" applyFont="1" applyFill="1" applyBorder="1" applyAlignment="1" applyProtection="1">
      <alignment horizontal="right" vertical="top"/>
    </xf>
    <xf numFmtId="0" fontId="25" fillId="4" borderId="5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/>
    <xf numFmtId="3" fontId="12" fillId="4" borderId="0" xfId="0" applyNumberFormat="1" applyFont="1" applyFill="1" applyBorder="1" applyAlignment="1" applyProtection="1">
      <alignment horizontal="center" vertical="center"/>
    </xf>
    <xf numFmtId="3" fontId="12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17" fillId="4" borderId="0" xfId="0" applyFont="1" applyFill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6" fillId="4" borderId="0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right"/>
    </xf>
    <xf numFmtId="43" fontId="3" fillId="4" borderId="0" xfId="2" applyFont="1" applyFill="1" applyBorder="1" applyAlignment="1" applyProtection="1">
      <alignment vertical="top"/>
    </xf>
    <xf numFmtId="0" fontId="3" fillId="7" borderId="0" xfId="0" applyFont="1" applyFill="1"/>
    <xf numFmtId="165" fontId="12" fillId="7" borderId="9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10" xfId="2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Continuous" vertical="center"/>
    </xf>
    <xf numFmtId="0" fontId="12" fillId="4" borderId="2" xfId="1" applyNumberFormat="1" applyFont="1" applyFill="1" applyBorder="1" applyAlignment="1">
      <alignment horizontal="centerContinuous" vertical="center"/>
    </xf>
    <xf numFmtId="0" fontId="27" fillId="4" borderId="0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4" xfId="0" applyNumberFormat="1" applyFont="1" applyFill="1" applyBorder="1" applyAlignment="1">
      <alignment horizontal="right" vertical="top"/>
    </xf>
    <xf numFmtId="3" fontId="26" fillId="4" borderId="0" xfId="0" applyNumberFormat="1" applyFont="1" applyFill="1" applyAlignment="1">
      <alignment horizontal="center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12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12" fillId="4" borderId="6" xfId="0" applyFont="1" applyFill="1" applyBorder="1" applyAlignment="1">
      <alignment vertical="top" wrapText="1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2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19" fillId="7" borderId="9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7" borderId="10" xfId="0" applyFont="1" applyFill="1" applyBorder="1"/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2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2" fillId="4" borderId="0" xfId="3" applyNumberFormat="1" applyFont="1" applyFill="1" applyBorder="1" applyAlignment="1">
      <alignment horizontal="right" vertical="top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43" fontId="17" fillId="4" borderId="0" xfId="2" applyFont="1" applyFill="1" applyAlignment="1">
      <alignment horizontal="right" wrapText="1"/>
    </xf>
    <xf numFmtId="0" fontId="17" fillId="4" borderId="3" xfId="0" applyFont="1" applyFill="1" applyBorder="1" applyAlignment="1">
      <alignment vertical="top"/>
    </xf>
    <xf numFmtId="0" fontId="12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17" fillId="4" borderId="4" xfId="2" applyFont="1" applyFill="1" applyBorder="1"/>
    <xf numFmtId="0" fontId="26" fillId="4" borderId="0" xfId="0" applyFont="1" applyFill="1" applyAlignment="1">
      <alignment horizontal="center"/>
    </xf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17" fillId="0" borderId="0" xfId="0" applyFont="1"/>
    <xf numFmtId="0" fontId="17" fillId="4" borderId="11" xfId="0" applyFont="1" applyFill="1" applyBorder="1"/>
    <xf numFmtId="0" fontId="17" fillId="0" borderId="7" xfId="0" applyFont="1" applyBorder="1"/>
    <xf numFmtId="0" fontId="17" fillId="0" borderId="8" xfId="0" applyFont="1" applyBorder="1"/>
    <xf numFmtId="0" fontId="17" fillId="0" borderId="0" xfId="0" applyFont="1" applyBorder="1"/>
    <xf numFmtId="0" fontId="17" fillId="0" borderId="2" xfId="0" applyFont="1" applyBorder="1"/>
    <xf numFmtId="0" fontId="17" fillId="0" borderId="4" xfId="0" applyFont="1" applyBorder="1"/>
    <xf numFmtId="0" fontId="17" fillId="0" borderId="5" xfId="0" applyFont="1" applyBorder="1"/>
    <xf numFmtId="0" fontId="28" fillId="0" borderId="4" xfId="0" applyFont="1" applyBorder="1"/>
    <xf numFmtId="0" fontId="29" fillId="0" borderId="0" xfId="0" applyFont="1" applyAlignment="1">
      <alignment horizontal="center"/>
    </xf>
    <xf numFmtId="0" fontId="30" fillId="0" borderId="0" xfId="0" applyFont="1"/>
    <xf numFmtId="0" fontId="12" fillId="4" borderId="0" xfId="0" applyFont="1" applyFill="1" applyBorder="1" applyAlignment="1">
      <alignment horizontal="left" vertical="center"/>
    </xf>
    <xf numFmtId="0" fontId="12" fillId="4" borderId="4" xfId="0" applyFont="1" applyFill="1" applyBorder="1" applyAlignment="1"/>
    <xf numFmtId="0" fontId="12" fillId="4" borderId="4" xfId="0" applyNumberFormat="1" applyFont="1" applyFill="1" applyBorder="1" applyAlignment="1" applyProtection="1">
      <protection locked="0"/>
    </xf>
    <xf numFmtId="0" fontId="31" fillId="4" borderId="0" xfId="0" applyFont="1" applyFill="1" applyBorder="1" applyAlignment="1">
      <alignment horizontal="right"/>
    </xf>
    <xf numFmtId="0" fontId="18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32" fillId="4" borderId="0" xfId="0" applyFont="1" applyFill="1" applyBorder="1"/>
    <xf numFmtId="0" fontId="18" fillId="4" borderId="0" xfId="0" applyFont="1" applyFill="1" applyBorder="1"/>
    <xf numFmtId="49" fontId="12" fillId="7" borderId="16" xfId="0" applyNumberFormat="1" applyFont="1" applyFill="1" applyBorder="1" applyAlignment="1">
      <alignment horizontal="left" vertical="center"/>
    </xf>
    <xf numFmtId="49" fontId="12" fillId="7" borderId="16" xfId="0" applyNumberFormat="1" applyFont="1" applyFill="1" applyBorder="1" applyAlignment="1">
      <alignment horizontal="center" vertical="center"/>
    </xf>
    <xf numFmtId="49" fontId="12" fillId="4" borderId="17" xfId="0" applyNumberFormat="1" applyFont="1" applyFill="1" applyBorder="1" applyAlignment="1">
      <alignment horizontal="left"/>
    </xf>
    <xf numFmtId="167" fontId="30" fillId="4" borderId="17" xfId="0" applyNumberFormat="1" applyFont="1" applyFill="1" applyBorder="1"/>
    <xf numFmtId="49" fontId="12" fillId="4" borderId="18" xfId="0" applyNumberFormat="1" applyFont="1" applyFill="1" applyBorder="1" applyAlignment="1">
      <alignment horizontal="left"/>
    </xf>
    <xf numFmtId="167" fontId="30" fillId="4" borderId="18" xfId="0" applyNumberFormat="1" applyFont="1" applyFill="1" applyBorder="1"/>
    <xf numFmtId="167" fontId="30" fillId="4" borderId="19" xfId="0" applyNumberFormat="1" applyFont="1" applyFill="1" applyBorder="1"/>
    <xf numFmtId="0" fontId="28" fillId="4" borderId="0" xfId="0" applyFont="1" applyFill="1" applyBorder="1"/>
    <xf numFmtId="167" fontId="17" fillId="4" borderId="18" xfId="0" applyNumberFormat="1" applyFont="1" applyFill="1" applyBorder="1"/>
    <xf numFmtId="167" fontId="17" fillId="4" borderId="19" xfId="0" applyNumberFormat="1" applyFont="1" applyFill="1" applyBorder="1"/>
    <xf numFmtId="49" fontId="12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/>
    <xf numFmtId="49" fontId="12" fillId="4" borderId="0" xfId="0" applyNumberFormat="1" applyFont="1" applyFill="1" applyBorder="1" applyAlignment="1">
      <alignment horizontal="left"/>
    </xf>
    <xf numFmtId="167" fontId="30" fillId="4" borderId="0" xfId="0" applyNumberFormat="1" applyFont="1" applyFill="1" applyBorder="1"/>
    <xf numFmtId="49" fontId="12" fillId="7" borderId="16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/>
    </xf>
    <xf numFmtId="167" fontId="30" fillId="4" borderId="2" xfId="0" applyNumberFormat="1" applyFont="1" applyFill="1" applyBorder="1"/>
    <xf numFmtId="49" fontId="12" fillId="4" borderId="3" xfId="0" applyNumberFormat="1" applyFont="1" applyFill="1" applyBorder="1" applyAlignment="1">
      <alignment horizontal="left"/>
    </xf>
    <xf numFmtId="167" fontId="30" fillId="4" borderId="4" xfId="0" applyNumberFormat="1" applyFont="1" applyFill="1" applyBorder="1"/>
    <xf numFmtId="167" fontId="30" fillId="4" borderId="5" xfId="0" applyNumberFormat="1" applyFont="1" applyFill="1" applyBorder="1"/>
    <xf numFmtId="167" fontId="12" fillId="7" borderId="9" xfId="0" applyNumberFormat="1" applyFont="1" applyFill="1" applyBorder="1"/>
    <xf numFmtId="167" fontId="12" fillId="7" borderId="6" xfId="0" applyNumberFormat="1" applyFont="1" applyFill="1" applyBorder="1"/>
    <xf numFmtId="167" fontId="12" fillId="7" borderId="10" xfId="0" applyNumberFormat="1" applyFont="1" applyFill="1" applyBorder="1"/>
    <xf numFmtId="167" fontId="12" fillId="4" borderId="0" xfId="0" applyNumberFormat="1" applyFont="1" applyFill="1" applyBorder="1"/>
    <xf numFmtId="167" fontId="17" fillId="4" borderId="17" xfId="0" applyNumberFormat="1" applyFont="1" applyFill="1" applyBorder="1"/>
    <xf numFmtId="168" fontId="17" fillId="4" borderId="18" xfId="0" applyNumberFormat="1" applyFont="1" applyFill="1" applyBorder="1"/>
    <xf numFmtId="0" fontId="17" fillId="7" borderId="16" xfId="0" applyFont="1" applyFill="1" applyBorder="1"/>
    <xf numFmtId="0" fontId="18" fillId="7" borderId="17" xfId="6" applyFont="1" applyFill="1" applyBorder="1" applyAlignment="1">
      <alignment horizontal="left" vertical="center" wrapText="1"/>
    </xf>
    <xf numFmtId="4" fontId="18" fillId="7" borderId="17" xfId="5" applyNumberFormat="1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4" fontId="17" fillId="0" borderId="17" xfId="0" applyNumberFormat="1" applyFont="1" applyBorder="1" applyAlignment="1"/>
    <xf numFmtId="0" fontId="17" fillId="0" borderId="1" xfId="0" applyFont="1" applyFill="1" applyBorder="1" applyAlignment="1">
      <alignment wrapText="1"/>
    </xf>
    <xf numFmtId="0" fontId="17" fillId="0" borderId="18" xfId="0" applyFont="1" applyFill="1" applyBorder="1" applyAlignment="1">
      <alignment wrapText="1"/>
    </xf>
    <xf numFmtId="4" fontId="17" fillId="0" borderId="18" xfId="5" applyNumberFormat="1" applyFont="1" applyBorder="1" applyAlignment="1"/>
    <xf numFmtId="0" fontId="17" fillId="4" borderId="18" xfId="0" applyFont="1" applyFill="1" applyBorder="1"/>
    <xf numFmtId="0" fontId="17" fillId="4" borderId="19" xfId="0" applyFont="1" applyFill="1" applyBorder="1"/>
    <xf numFmtId="49" fontId="12" fillId="4" borderId="11" xfId="0" applyNumberFormat="1" applyFont="1" applyFill="1" applyBorder="1" applyAlignment="1">
      <alignment horizontal="left"/>
    </xf>
    <xf numFmtId="49" fontId="17" fillId="0" borderId="17" xfId="0" applyNumberFormat="1" applyFont="1" applyFill="1" applyBorder="1" applyAlignment="1">
      <alignment wrapText="1"/>
    </xf>
    <xf numFmtId="4" fontId="17" fillId="0" borderId="7" xfId="5" applyNumberFormat="1" applyFont="1" applyFill="1" applyBorder="1" applyAlignment="1">
      <alignment wrapText="1"/>
    </xf>
    <xf numFmtId="4" fontId="17" fillId="0" borderId="17" xfId="5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wrapText="1"/>
    </xf>
    <xf numFmtId="49" fontId="17" fillId="0" borderId="18" xfId="0" applyNumberFormat="1" applyFont="1" applyFill="1" applyBorder="1" applyAlignment="1">
      <alignment wrapText="1"/>
    </xf>
    <xf numFmtId="4" fontId="17" fillId="0" borderId="0" xfId="5" applyNumberFormat="1" applyFont="1" applyFill="1" applyBorder="1" applyAlignment="1">
      <alignment wrapText="1"/>
    </xf>
    <xf numFmtId="4" fontId="17" fillId="0" borderId="18" xfId="5" applyNumberFormat="1" applyFont="1" applyFill="1" applyBorder="1" applyAlignment="1">
      <alignment wrapText="1"/>
    </xf>
    <xf numFmtId="49" fontId="17" fillId="0" borderId="3" xfId="0" applyNumberFormat="1" applyFont="1" applyFill="1" applyBorder="1" applyAlignment="1">
      <alignment wrapText="1"/>
    </xf>
    <xf numFmtId="49" fontId="17" fillId="0" borderId="19" xfId="0" applyNumberFormat="1" applyFont="1" applyFill="1" applyBorder="1" applyAlignment="1">
      <alignment wrapText="1"/>
    </xf>
    <xf numFmtId="4" fontId="17" fillId="0" borderId="4" xfId="5" applyNumberFormat="1" applyFont="1" applyFill="1" applyBorder="1" applyAlignment="1">
      <alignment wrapText="1"/>
    </xf>
    <xf numFmtId="4" fontId="17" fillId="0" borderId="19" xfId="5" applyNumberFormat="1" applyFont="1" applyFill="1" applyBorder="1" applyAlignment="1">
      <alignment wrapText="1"/>
    </xf>
    <xf numFmtId="49" fontId="12" fillId="7" borderId="17" xfId="0" applyNumberFormat="1" applyFont="1" applyFill="1" applyBorder="1" applyAlignment="1">
      <alignment horizontal="center" vertical="center"/>
    </xf>
    <xf numFmtId="0" fontId="18" fillId="7" borderId="16" xfId="6" applyFont="1" applyFill="1" applyBorder="1" applyAlignment="1">
      <alignment horizontal="left" vertical="center" wrapText="1"/>
    </xf>
    <xf numFmtId="4" fontId="18" fillId="7" borderId="16" xfId="5" applyNumberFormat="1" applyFont="1" applyFill="1" applyBorder="1" applyAlignment="1">
      <alignment horizontal="center" vertical="center" wrapText="1"/>
    </xf>
    <xf numFmtId="0" fontId="18" fillId="7" borderId="17" xfId="6" applyFont="1" applyFill="1" applyBorder="1" applyAlignment="1">
      <alignment horizontal="center" vertical="center" wrapText="1"/>
    </xf>
    <xf numFmtId="167" fontId="30" fillId="4" borderId="8" xfId="0" applyNumberFormat="1" applyFont="1" applyFill="1" applyBorder="1"/>
    <xf numFmtId="0" fontId="30" fillId="4" borderId="0" xfId="0" applyFont="1" applyFill="1"/>
    <xf numFmtId="0" fontId="18" fillId="7" borderId="16" xfId="6" applyFont="1" applyFill="1" applyBorder="1" applyAlignment="1">
      <alignment horizontal="center" vertical="center" wrapText="1"/>
    </xf>
    <xf numFmtId="4" fontId="17" fillId="4" borderId="0" xfId="0" applyNumberFormat="1" applyFont="1" applyFill="1" applyBorder="1"/>
    <xf numFmtId="4" fontId="33" fillId="7" borderId="16" xfId="0" applyNumberFormat="1" applyFont="1" applyFill="1" applyBorder="1" applyAlignment="1">
      <alignment horizontal="center" vertical="center"/>
    </xf>
    <xf numFmtId="0" fontId="17" fillId="0" borderId="16" xfId="0" applyFont="1" applyBorder="1"/>
    <xf numFmtId="0" fontId="34" fillId="0" borderId="1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43" fontId="34" fillId="0" borderId="16" xfId="2" applyFont="1" applyBorder="1" applyAlignment="1">
      <alignment horizontal="center" vertical="center"/>
    </xf>
    <xf numFmtId="43" fontId="35" fillId="0" borderId="16" xfId="2" applyFont="1" applyBorder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43" fontId="33" fillId="7" borderId="16" xfId="2" applyFont="1" applyFill="1" applyBorder="1" applyAlignment="1">
      <alignment horizontal="center" vertical="center"/>
    </xf>
    <xf numFmtId="4" fontId="33" fillId="7" borderId="16" xfId="0" applyNumberFormat="1" applyFont="1" applyFill="1" applyBorder="1" applyAlignment="1">
      <alignment horizontal="right" vertical="center"/>
    </xf>
    <xf numFmtId="43" fontId="33" fillId="0" borderId="16" xfId="2" applyFont="1" applyBorder="1" applyAlignment="1">
      <alignment horizontal="center" vertical="center"/>
    </xf>
    <xf numFmtId="0" fontId="17" fillId="4" borderId="0" xfId="0" applyFont="1" applyFill="1" applyAlignment="1">
      <alignment vertical="center" wrapText="1"/>
    </xf>
    <xf numFmtId="4" fontId="17" fillId="4" borderId="0" xfId="0" applyNumberFormat="1" applyFont="1" applyFill="1"/>
    <xf numFmtId="0" fontId="36" fillId="0" borderId="0" xfId="0" applyFont="1"/>
    <xf numFmtId="4" fontId="35" fillId="0" borderId="16" xfId="0" applyNumberFormat="1" applyFont="1" applyBorder="1" applyAlignment="1">
      <alignment horizontal="center" vertical="center"/>
    </xf>
    <xf numFmtId="43" fontId="17" fillId="4" borderId="0" xfId="2" applyNumberFormat="1" applyFont="1" applyFill="1" applyBorder="1"/>
    <xf numFmtId="169" fontId="17" fillId="4" borderId="0" xfId="0" applyNumberFormat="1" applyFont="1" applyFill="1" applyBorder="1"/>
    <xf numFmtId="168" fontId="30" fillId="4" borderId="8" xfId="0" applyNumberFormat="1" applyFont="1" applyFill="1" applyBorder="1"/>
    <xf numFmtId="168" fontId="30" fillId="4" borderId="2" xfId="0" applyNumberFormat="1" applyFont="1" applyFill="1" applyBorder="1"/>
    <xf numFmtId="0" fontId="17" fillId="0" borderId="0" xfId="0" applyFont="1" applyBorder="1" applyAlignment="1"/>
    <xf numFmtId="0" fontId="17" fillId="0" borderId="0" xfId="0" applyFont="1" applyAlignment="1"/>
    <xf numFmtId="0" fontId="18" fillId="4" borderId="0" xfId="4" applyFont="1" applyFill="1"/>
    <xf numFmtId="0" fontId="18" fillId="4" borderId="0" xfId="4" applyFont="1" applyFill="1" applyBorder="1"/>
    <xf numFmtId="0" fontId="18" fillId="4" borderId="0" xfId="4" applyFont="1" applyFill="1" applyBorder="1" applyAlignment="1">
      <alignment horizontal="center"/>
    </xf>
    <xf numFmtId="0" fontId="18" fillId="4" borderId="4" xfId="4" applyFont="1" applyFill="1" applyBorder="1" applyAlignment="1">
      <alignment horizontal="center"/>
    </xf>
    <xf numFmtId="0" fontId="18" fillId="4" borderId="0" xfId="4" applyFont="1" applyFill="1" applyAlignment="1">
      <alignment horizontal="center"/>
    </xf>
    <xf numFmtId="0" fontId="18" fillId="4" borderId="0" xfId="4" applyFont="1" applyFill="1" applyAlignment="1"/>
    <xf numFmtId="37" fontId="12" fillId="7" borderId="16" xfId="4" applyNumberFormat="1" applyFont="1" applyFill="1" applyBorder="1" applyAlignment="1">
      <alignment horizontal="center" wrapText="1"/>
    </xf>
    <xf numFmtId="0" fontId="17" fillId="4" borderId="0" xfId="4" applyFont="1" applyFill="1"/>
    <xf numFmtId="0" fontId="37" fillId="4" borderId="11" xfId="4" applyFont="1" applyFill="1" applyBorder="1"/>
    <xf numFmtId="0" fontId="37" fillId="4" borderId="7" xfId="4" applyFont="1" applyFill="1" applyBorder="1"/>
    <xf numFmtId="0" fontId="37" fillId="4" borderId="8" xfId="4" applyFont="1" applyFill="1" applyBorder="1"/>
    <xf numFmtId="43" fontId="37" fillId="4" borderId="8" xfId="2" applyFont="1" applyFill="1" applyBorder="1" applyAlignment="1">
      <alignment horizontal="center"/>
    </xf>
    <xf numFmtId="43" fontId="37" fillId="4" borderId="17" xfId="2" applyFont="1" applyFill="1" applyBorder="1" applyAlignment="1">
      <alignment horizontal="center"/>
    </xf>
    <xf numFmtId="43" fontId="34" fillId="4" borderId="18" xfId="2" applyFont="1" applyFill="1" applyBorder="1" applyAlignment="1">
      <alignment vertical="center" wrapText="1"/>
    </xf>
    <xf numFmtId="0" fontId="37" fillId="4" borderId="1" xfId="4" applyFont="1" applyFill="1" applyBorder="1" applyAlignment="1">
      <alignment horizontal="center" vertical="center"/>
    </xf>
    <xf numFmtId="0" fontId="38" fillId="4" borderId="0" xfId="4" applyFont="1" applyFill="1"/>
    <xf numFmtId="0" fontId="37" fillId="4" borderId="3" xfId="4" applyFont="1" applyFill="1" applyBorder="1" applyAlignment="1">
      <alignment horizontal="center" vertical="center"/>
    </xf>
    <xf numFmtId="0" fontId="37" fillId="4" borderId="4" xfId="4" applyFont="1" applyFill="1" applyBorder="1" applyAlignment="1">
      <alignment horizontal="center" vertical="center"/>
    </xf>
    <xf numFmtId="0" fontId="37" fillId="4" borderId="5" xfId="4" applyFont="1" applyFill="1" applyBorder="1" applyAlignment="1">
      <alignment wrapText="1"/>
    </xf>
    <xf numFmtId="43" fontId="37" fillId="4" borderId="5" xfId="2" applyFont="1" applyFill="1" applyBorder="1" applyAlignment="1">
      <alignment horizontal="center"/>
    </xf>
    <xf numFmtId="43" fontId="37" fillId="4" borderId="19" xfId="2" applyFont="1" applyFill="1" applyBorder="1" applyAlignment="1">
      <alignment horizontal="center"/>
    </xf>
    <xf numFmtId="0" fontId="38" fillId="4" borderId="9" xfId="4" applyFont="1" applyFill="1" applyBorder="1" applyAlignment="1">
      <alignment horizontal="centerContinuous"/>
    </xf>
    <xf numFmtId="0" fontId="38" fillId="4" borderId="6" xfId="4" applyFont="1" applyFill="1" applyBorder="1" applyAlignment="1">
      <alignment horizontal="centerContinuous"/>
    </xf>
    <xf numFmtId="0" fontId="38" fillId="4" borderId="10" xfId="4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43" fontId="3" fillId="4" borderId="7" xfId="2" applyFont="1" applyFill="1" applyBorder="1" applyAlignment="1">
      <alignment vertical="top" wrapText="1"/>
    </xf>
    <xf numFmtId="0" fontId="38" fillId="4" borderId="1" xfId="4" applyFont="1" applyFill="1" applyBorder="1" applyAlignment="1">
      <alignment horizontal="left"/>
    </xf>
    <xf numFmtId="0" fontId="38" fillId="4" borderId="0" xfId="4" applyFont="1" applyFill="1" applyBorder="1" applyAlignment="1">
      <alignment horizontal="left"/>
    </xf>
    <xf numFmtId="43" fontId="33" fillId="4" borderId="18" xfId="2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43" fontId="37" fillId="4" borderId="18" xfId="2" applyFont="1" applyFill="1" applyBorder="1" applyAlignment="1">
      <alignment horizontal="center"/>
    </xf>
    <xf numFmtId="0" fontId="38" fillId="4" borderId="1" xfId="4" applyFont="1" applyFill="1" applyBorder="1" applyAlignment="1">
      <alignment horizontal="center" vertical="center"/>
    </xf>
    <xf numFmtId="0" fontId="18" fillId="4" borderId="2" xfId="0" applyFont="1" applyFill="1" applyBorder="1"/>
    <xf numFmtId="43" fontId="38" fillId="4" borderId="18" xfId="2" applyFont="1" applyFill="1" applyBorder="1" applyAlignment="1">
      <alignment horizontal="center"/>
    </xf>
    <xf numFmtId="0" fontId="18" fillId="0" borderId="0" xfId="0" applyFont="1"/>
    <xf numFmtId="0" fontId="37" fillId="4" borderId="0" xfId="4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justify" vertical="center" wrapText="1"/>
    </xf>
    <xf numFmtId="0" fontId="17" fillId="4" borderId="18" xfId="0" applyFont="1" applyFill="1" applyBorder="1" applyAlignment="1">
      <alignment horizontal="justify" vertical="center" wrapText="1"/>
    </xf>
    <xf numFmtId="0" fontId="17" fillId="4" borderId="1" xfId="0" applyFont="1" applyFill="1" applyBorder="1" applyAlignment="1">
      <alignment horizontal="justify" vertical="top" wrapText="1"/>
    </xf>
    <xf numFmtId="43" fontId="17" fillId="4" borderId="18" xfId="2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justify" vertical="top" wrapText="1"/>
    </xf>
    <xf numFmtId="0" fontId="17" fillId="4" borderId="3" xfId="0" applyFont="1" applyFill="1" applyBorder="1" applyAlignment="1">
      <alignment horizontal="justify" vertical="top" wrapText="1"/>
    </xf>
    <xf numFmtId="0" fontId="17" fillId="4" borderId="5" xfId="0" applyFont="1" applyFill="1" applyBorder="1" applyAlignment="1">
      <alignment horizontal="justify" vertical="top" wrapText="1"/>
    </xf>
    <xf numFmtId="43" fontId="17" fillId="4" borderId="19" xfId="2" applyFont="1" applyFill="1" applyBorder="1" applyAlignment="1">
      <alignment horizontal="justify" vertical="top" wrapText="1"/>
    </xf>
    <xf numFmtId="0" fontId="18" fillId="4" borderId="3" xfId="0" applyFont="1" applyFill="1" applyBorder="1" applyAlignment="1">
      <alignment horizontal="justify" vertical="top" wrapText="1"/>
    </xf>
    <xf numFmtId="0" fontId="18" fillId="4" borderId="5" xfId="0" applyFont="1" applyFill="1" applyBorder="1" applyAlignment="1">
      <alignment horizontal="justify" vertical="top" wrapText="1"/>
    </xf>
    <xf numFmtId="43" fontId="18" fillId="4" borderId="19" xfId="2" applyFont="1" applyFill="1" applyBorder="1" applyAlignment="1">
      <alignment horizontal="right" vertical="top" wrapText="1"/>
    </xf>
    <xf numFmtId="0" fontId="17" fillId="4" borderId="11" xfId="0" applyFont="1" applyFill="1" applyBorder="1" applyAlignment="1">
      <alignment horizontal="justify" vertical="center" wrapText="1"/>
    </xf>
    <xf numFmtId="0" fontId="17" fillId="4" borderId="8" xfId="0" applyFont="1" applyFill="1" applyBorder="1" applyAlignment="1">
      <alignment horizontal="justify" vertical="center" wrapText="1"/>
    </xf>
    <xf numFmtId="43" fontId="17" fillId="4" borderId="17" xfId="2" applyFont="1" applyFill="1" applyBorder="1" applyAlignment="1">
      <alignment horizontal="justify" vertical="center" wrapText="1"/>
    </xf>
    <xf numFmtId="0" fontId="18" fillId="4" borderId="2" xfId="0" applyFont="1" applyFill="1" applyBorder="1" applyAlignment="1">
      <alignment horizontal="justify" vertical="center" wrapText="1"/>
    </xf>
    <xf numFmtId="43" fontId="17" fillId="4" borderId="18" xfId="2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justify" vertical="center" wrapText="1"/>
    </xf>
    <xf numFmtId="0" fontId="18" fillId="4" borderId="3" xfId="0" applyFont="1" applyFill="1" applyBorder="1" applyAlignment="1">
      <alignment horizontal="justify" vertical="center" wrapText="1"/>
    </xf>
    <xf numFmtId="0" fontId="18" fillId="4" borderId="5" xfId="0" applyFont="1" applyFill="1" applyBorder="1" applyAlignment="1">
      <alignment horizontal="justify" vertical="center" wrapText="1"/>
    </xf>
    <xf numFmtId="43" fontId="17" fillId="4" borderId="19" xfId="2" applyFont="1" applyFill="1" applyBorder="1" applyAlignment="1">
      <alignment horizontal="justify" vertical="center" wrapText="1"/>
    </xf>
    <xf numFmtId="43" fontId="18" fillId="4" borderId="19" xfId="2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/>
    </xf>
    <xf numFmtId="43" fontId="18" fillId="4" borderId="18" xfId="2" applyFont="1" applyFill="1" applyBorder="1" applyAlignment="1">
      <alignment horizontal="right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horizontal="justify" vertical="center" wrapText="1"/>
    </xf>
    <xf numFmtId="0" fontId="18" fillId="4" borderId="10" xfId="0" applyFont="1" applyFill="1" applyBorder="1" applyAlignment="1">
      <alignment horizontal="justify" vertical="center" wrapText="1"/>
    </xf>
    <xf numFmtId="43" fontId="18" fillId="4" borderId="16" xfId="2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17" fillId="4" borderId="17" xfId="0" applyFont="1" applyFill="1" applyBorder="1" applyAlignment="1">
      <alignment horizontal="justify" vertical="center" wrapText="1"/>
    </xf>
    <xf numFmtId="43" fontId="18" fillId="4" borderId="18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vertical="top"/>
    </xf>
    <xf numFmtId="0" fontId="17" fillId="4" borderId="1" xfId="0" applyFont="1" applyFill="1" applyBorder="1" applyAlignment="1">
      <alignment horizontal="left" vertical="top"/>
    </xf>
    <xf numFmtId="0" fontId="17" fillId="4" borderId="2" xfId="0" applyFont="1" applyFill="1" applyBorder="1" applyAlignment="1">
      <alignment horizontal="justify" vertical="top"/>
    </xf>
    <xf numFmtId="0" fontId="17" fillId="4" borderId="18" xfId="0" applyFont="1" applyFill="1" applyBorder="1" applyAlignment="1">
      <alignment horizontal="right" vertical="top" wrapText="1"/>
    </xf>
    <xf numFmtId="43" fontId="18" fillId="4" borderId="18" xfId="2" applyFont="1" applyFill="1" applyBorder="1" applyAlignment="1">
      <alignment horizontal="right" vertical="top"/>
    </xf>
    <xf numFmtId="0" fontId="18" fillId="4" borderId="0" xfId="0" applyFont="1" applyFill="1" applyAlignment="1">
      <alignment vertical="top"/>
    </xf>
    <xf numFmtId="0" fontId="18" fillId="4" borderId="18" xfId="0" applyFont="1" applyFill="1" applyBorder="1" applyAlignment="1">
      <alignment horizontal="right" vertical="top" wrapText="1"/>
    </xf>
    <xf numFmtId="0" fontId="18" fillId="0" borderId="0" xfId="0" applyFont="1" applyAlignment="1">
      <alignment vertical="top"/>
    </xf>
    <xf numFmtId="0" fontId="17" fillId="4" borderId="18" xfId="0" applyFont="1" applyFill="1" applyBorder="1" applyAlignment="1">
      <alignment horizontal="right" vertical="top"/>
    </xf>
    <xf numFmtId="43" fontId="17" fillId="4" borderId="18" xfId="2" applyFont="1" applyFill="1" applyBorder="1" applyAlignment="1">
      <alignment horizontal="right" vertical="top"/>
    </xf>
    <xf numFmtId="0" fontId="17" fillId="4" borderId="3" xfId="0" applyFont="1" applyFill="1" applyBorder="1" applyAlignment="1">
      <alignment horizontal="left" vertical="top"/>
    </xf>
    <xf numFmtId="0" fontId="17" fillId="4" borderId="5" xfId="0" applyFont="1" applyFill="1" applyBorder="1" applyAlignment="1">
      <alignment vertical="top"/>
    </xf>
    <xf numFmtId="43" fontId="17" fillId="4" borderId="19" xfId="2" applyFont="1" applyFill="1" applyBorder="1" applyAlignment="1">
      <alignment horizontal="right" vertical="top"/>
    </xf>
    <xf numFmtId="0" fontId="18" fillId="4" borderId="3" xfId="0" applyFont="1" applyFill="1" applyBorder="1" applyAlignment="1">
      <alignment horizontal="left" vertical="top"/>
    </xf>
    <xf numFmtId="0" fontId="18" fillId="4" borderId="5" xfId="0" applyFont="1" applyFill="1" applyBorder="1" applyAlignment="1">
      <alignment vertical="top"/>
    </xf>
    <xf numFmtId="43" fontId="18" fillId="4" borderId="19" xfId="2" applyFont="1" applyFill="1" applyBorder="1" applyAlignment="1">
      <alignment horizontal="right" vertical="top"/>
    </xf>
    <xf numFmtId="0" fontId="3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2" fillId="8" borderId="16" xfId="0" applyFont="1" applyFill="1" applyBorder="1" applyAlignment="1">
      <alignment horizontal="center"/>
    </xf>
    <xf numFmtId="0" fontId="17" fillId="4" borderId="16" xfId="0" applyFont="1" applyFill="1" applyBorder="1"/>
    <xf numFmtId="0" fontId="19" fillId="4" borderId="16" xfId="0" applyFont="1" applyFill="1" applyBorder="1"/>
    <xf numFmtId="0" fontId="17" fillId="4" borderId="19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left"/>
    </xf>
    <xf numFmtId="0" fontId="12" fillId="8" borderId="16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justify" vertical="center" wrapText="1"/>
    </xf>
    <xf numFmtId="0" fontId="18" fillId="4" borderId="23" xfId="0" applyFont="1" applyFill="1" applyBorder="1" applyAlignment="1">
      <alignment horizontal="justify" vertical="center" wrapText="1"/>
    </xf>
    <xf numFmtId="0" fontId="17" fillId="4" borderId="0" xfId="0" applyFont="1" applyFill="1" applyBorder="1" applyAlignment="1">
      <alignment horizontal="right" vertical="center" wrapText="1"/>
    </xf>
    <xf numFmtId="0" fontId="17" fillId="4" borderId="31" xfId="0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justify" vertical="center" wrapText="1"/>
    </xf>
    <xf numFmtId="0" fontId="17" fillId="4" borderId="37" xfId="0" applyFont="1" applyFill="1" applyBorder="1" applyAlignment="1">
      <alignment horizontal="right" vertical="center" wrapText="1"/>
    </xf>
    <xf numFmtId="0" fontId="17" fillId="4" borderId="38" xfId="0" applyFont="1" applyFill="1" applyBorder="1" applyAlignment="1">
      <alignment horizontal="right" vertical="center" wrapText="1"/>
    </xf>
    <xf numFmtId="0" fontId="17" fillId="4" borderId="32" xfId="0" applyFont="1" applyFill="1" applyBorder="1" applyAlignment="1">
      <alignment horizontal="justify" vertical="center" wrapText="1"/>
    </xf>
    <xf numFmtId="0" fontId="18" fillId="4" borderId="33" xfId="0" applyFont="1" applyFill="1" applyBorder="1" applyAlignment="1">
      <alignment horizontal="justify" vertical="center" wrapText="1"/>
    </xf>
    <xf numFmtId="0" fontId="17" fillId="4" borderId="25" xfId="0" applyFont="1" applyFill="1" applyBorder="1" applyAlignment="1">
      <alignment horizontal="justify" vertical="center" wrapText="1"/>
    </xf>
    <xf numFmtId="0" fontId="17" fillId="4" borderId="29" xfId="0" applyFont="1" applyFill="1" applyBorder="1" applyAlignment="1">
      <alignment horizontal="justify" vertical="center" wrapText="1"/>
    </xf>
    <xf numFmtId="0" fontId="17" fillId="4" borderId="30" xfId="0" applyFont="1" applyFill="1" applyBorder="1" applyAlignment="1">
      <alignment horizontal="justify" vertical="center" wrapText="1"/>
    </xf>
    <xf numFmtId="0" fontId="17" fillId="4" borderId="20" xfId="0" applyFont="1" applyFill="1" applyBorder="1" applyAlignment="1">
      <alignment horizontal="justify" vertical="center" wrapText="1"/>
    </xf>
    <xf numFmtId="0" fontId="18" fillId="4" borderId="32" xfId="0" applyFont="1" applyFill="1" applyBorder="1" applyAlignment="1">
      <alignment horizontal="justify" vertical="center" wrapText="1"/>
    </xf>
    <xf numFmtId="0" fontId="18" fillId="4" borderId="37" xfId="0" applyFont="1" applyFill="1" applyBorder="1" applyAlignment="1">
      <alignment horizontal="justify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justify" vertical="center" wrapText="1"/>
    </xf>
    <xf numFmtId="0" fontId="18" fillId="4" borderId="24" xfId="0" applyFont="1" applyFill="1" applyBorder="1" applyAlignment="1">
      <alignment horizontal="right" vertical="center" wrapText="1"/>
    </xf>
    <xf numFmtId="0" fontId="18" fillId="4" borderId="28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right" vertical="center" wrapText="1"/>
    </xf>
    <xf numFmtId="0" fontId="17" fillId="4" borderId="18" xfId="0" applyFont="1" applyFill="1" applyBorder="1" applyAlignment="1">
      <alignment horizontal="right" vertical="center" wrapText="1"/>
    </xf>
    <xf numFmtId="43" fontId="18" fillId="4" borderId="2" xfId="0" applyNumberFormat="1" applyFont="1" applyFill="1" applyBorder="1" applyAlignment="1">
      <alignment horizontal="right" vertical="center" wrapText="1"/>
    </xf>
    <xf numFmtId="0" fontId="18" fillId="4" borderId="2" xfId="0" applyFont="1" applyFill="1" applyBorder="1" applyAlignment="1">
      <alignment horizontal="right" vertical="center" wrapText="1"/>
    </xf>
    <xf numFmtId="0" fontId="18" fillId="4" borderId="18" xfId="0" applyFont="1" applyFill="1" applyBorder="1" applyAlignment="1">
      <alignment horizontal="right" vertical="center" wrapText="1"/>
    </xf>
    <xf numFmtId="0" fontId="17" fillId="4" borderId="3" xfId="0" applyFont="1" applyFill="1" applyBorder="1" applyAlignment="1">
      <alignment horizontal="justify" vertical="center" wrapText="1"/>
    </xf>
    <xf numFmtId="0" fontId="17" fillId="4" borderId="4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right" vertical="center" wrapText="1"/>
    </xf>
    <xf numFmtId="0" fontId="17" fillId="4" borderId="19" xfId="0" applyFont="1" applyFill="1" applyBorder="1" applyAlignment="1">
      <alignment horizontal="right" vertical="center" wrapText="1"/>
    </xf>
    <xf numFmtId="0" fontId="18" fillId="4" borderId="19" xfId="0" applyFont="1" applyFill="1" applyBorder="1" applyAlignment="1">
      <alignment horizontal="right" vertical="center" wrapText="1"/>
    </xf>
    <xf numFmtId="0" fontId="18" fillId="7" borderId="16" xfId="0" applyFont="1" applyFill="1" applyBorder="1" applyAlignment="1">
      <alignment horizontal="center" wrapText="1"/>
    </xf>
    <xf numFmtId="43" fontId="18" fillId="4" borderId="18" xfId="0" applyNumberFormat="1" applyFont="1" applyFill="1" applyBorder="1" applyAlignment="1">
      <alignment horizontal="right" vertical="center" wrapText="1"/>
    </xf>
    <xf numFmtId="9" fontId="17" fillId="4" borderId="18" xfId="20" applyFont="1" applyFill="1" applyBorder="1"/>
    <xf numFmtId="9" fontId="17" fillId="0" borderId="18" xfId="20" applyFont="1" applyBorder="1"/>
    <xf numFmtId="49" fontId="17" fillId="4" borderId="18" xfId="0" applyNumberFormat="1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right" vertical="center" wrapText="1"/>
    </xf>
    <xf numFmtId="0" fontId="17" fillId="4" borderId="11" xfId="0" applyFont="1" applyFill="1" applyBorder="1" applyAlignment="1">
      <alignment horizontal="right" vertical="center" wrapText="1"/>
    </xf>
    <xf numFmtId="0" fontId="17" fillId="4" borderId="7" xfId="0" applyFont="1" applyFill="1" applyBorder="1" applyAlignment="1">
      <alignment horizontal="right" vertical="center" wrapText="1"/>
    </xf>
    <xf numFmtId="0" fontId="17" fillId="4" borderId="8" xfId="0" applyFont="1" applyFill="1" applyBorder="1" applyAlignment="1">
      <alignment horizontal="right" vertical="center" wrapText="1"/>
    </xf>
    <xf numFmtId="0" fontId="17" fillId="4" borderId="7" xfId="0" applyFont="1" applyFill="1" applyBorder="1"/>
    <xf numFmtId="0" fontId="17" fillId="4" borderId="1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0" fontId="17" fillId="4" borderId="18" xfId="0" applyFont="1" applyFill="1" applyBorder="1" applyAlignment="1">
      <alignment vertical="center" wrapText="1"/>
    </xf>
    <xf numFmtId="43" fontId="18" fillId="4" borderId="0" xfId="0" applyNumberFormat="1" applyFont="1" applyFill="1" applyBorder="1" applyAlignment="1">
      <alignment horizontal="right" vertical="center" wrapText="1"/>
    </xf>
    <xf numFmtId="43" fontId="17" fillId="4" borderId="0" xfId="2" applyFont="1" applyFill="1" applyBorder="1" applyAlignment="1">
      <alignment horizontal="right" vertical="top" wrapText="1"/>
    </xf>
    <xf numFmtId="43" fontId="17" fillId="4" borderId="2" xfId="2" applyFont="1" applyFill="1" applyBorder="1" applyAlignment="1">
      <alignment horizontal="right" vertical="top" wrapText="1"/>
    </xf>
    <xf numFmtId="0" fontId="18" fillId="4" borderId="1" xfId="0" applyFont="1" applyFill="1" applyBorder="1" applyAlignment="1">
      <alignment horizontal="right" vertical="center" wrapText="1"/>
    </xf>
    <xf numFmtId="0" fontId="18" fillId="4" borderId="0" xfId="0" applyFont="1" applyFill="1" applyBorder="1" applyAlignment="1">
      <alignment horizontal="right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17" fillId="4" borderId="19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horizontal="right" vertical="center" wrapText="1"/>
    </xf>
    <xf numFmtId="0" fontId="18" fillId="4" borderId="19" xfId="0" applyFont="1" applyFill="1" applyBorder="1"/>
    <xf numFmtId="0" fontId="18" fillId="0" borderId="3" xfId="0" applyFont="1" applyBorder="1"/>
    <xf numFmtId="0" fontId="18" fillId="0" borderId="19" xfId="0" applyFont="1" applyBorder="1"/>
    <xf numFmtId="0" fontId="18" fillId="0" borderId="4" xfId="0" applyFont="1" applyBorder="1"/>
    <xf numFmtId="0" fontId="18" fillId="0" borderId="16" xfId="0" applyFont="1" applyBorder="1"/>
    <xf numFmtId="0" fontId="18" fillId="3" borderId="41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justify" vertical="center" wrapText="1"/>
    </xf>
    <xf numFmtId="0" fontId="17" fillId="4" borderId="37" xfId="0" applyFont="1" applyFill="1" applyBorder="1" applyAlignment="1">
      <alignment horizontal="justify" vertical="center" wrapText="1"/>
    </xf>
    <xf numFmtId="0" fontId="17" fillId="4" borderId="38" xfId="0" applyFont="1" applyFill="1" applyBorder="1" applyAlignment="1">
      <alignment horizontal="justify" vertical="center" wrapText="1"/>
    </xf>
    <xf numFmtId="0" fontId="1" fillId="4" borderId="0" xfId="0" applyFont="1" applyFill="1" applyBorder="1" applyAlignment="1">
      <alignment vertical="top"/>
    </xf>
    <xf numFmtId="0" fontId="42" fillId="4" borderId="9" xfId="4" applyFont="1" applyFill="1" applyBorder="1" applyAlignment="1">
      <alignment horizontal="centerContinuous"/>
    </xf>
    <xf numFmtId="0" fontId="42" fillId="4" borderId="6" xfId="4" applyFont="1" applyFill="1" applyBorder="1" applyAlignment="1">
      <alignment horizontal="centerContinuous"/>
    </xf>
    <xf numFmtId="0" fontId="42" fillId="4" borderId="10" xfId="4" applyFont="1" applyFill="1" applyBorder="1" applyAlignment="1">
      <alignment horizontal="left" wrapText="1" indent="1"/>
    </xf>
    <xf numFmtId="43" fontId="43" fillId="4" borderId="16" xfId="2" applyFont="1" applyFill="1" applyBorder="1" applyAlignment="1">
      <alignment vertical="center" wrapText="1"/>
    </xf>
    <xf numFmtId="43" fontId="43" fillId="4" borderId="18" xfId="2" applyFont="1" applyFill="1" applyBorder="1" applyAlignment="1">
      <alignment vertical="center" wrapText="1"/>
    </xf>
    <xf numFmtId="0" fontId="8" fillId="0" borderId="0" xfId="0" applyFont="1"/>
    <xf numFmtId="43" fontId="1" fillId="4" borderId="7" xfId="2" applyFont="1" applyFill="1" applyBorder="1" applyAlignment="1">
      <alignment vertical="top" wrapText="1"/>
    </xf>
    <xf numFmtId="0" fontId="12" fillId="7" borderId="7" xfId="0" applyFont="1" applyFill="1" applyBorder="1" applyAlignment="1">
      <alignment horizontal="centerContinuous"/>
    </xf>
    <xf numFmtId="0" fontId="12" fillId="4" borderId="1" xfId="1" applyNumberFormat="1" applyFont="1" applyFill="1" applyBorder="1" applyAlignment="1">
      <alignment vertical="center"/>
    </xf>
    <xf numFmtId="0" fontId="0" fillId="0" borderId="18" xfId="0" applyBorder="1"/>
    <xf numFmtId="0" fontId="0" fillId="0" borderId="19" xfId="0" applyBorder="1"/>
    <xf numFmtId="49" fontId="12" fillId="4" borderId="18" xfId="0" applyNumberFormat="1" applyFont="1" applyFill="1" applyBorder="1" applyAlignment="1">
      <alignment horizontal="left" wrapText="1"/>
    </xf>
    <xf numFmtId="49" fontId="12" fillId="4" borderId="17" xfId="0" applyNumberFormat="1" applyFont="1" applyFill="1" applyBorder="1" applyAlignment="1">
      <alignment horizontal="left" wrapText="1"/>
    </xf>
    <xf numFmtId="43" fontId="17" fillId="4" borderId="2" xfId="2" applyFont="1" applyFill="1" applyBorder="1" applyAlignment="1">
      <alignment horizontal="right" vertical="center" wrapText="1"/>
    </xf>
    <xf numFmtId="43" fontId="18" fillId="4" borderId="2" xfId="2" applyFont="1" applyFill="1" applyBorder="1" applyAlignment="1">
      <alignment horizontal="right" vertical="center" wrapText="1"/>
    </xf>
    <xf numFmtId="0" fontId="17" fillId="4" borderId="17" xfId="0" applyFont="1" applyFill="1" applyBorder="1" applyAlignment="1">
      <alignment horizontal="right" vertical="center" wrapText="1"/>
    </xf>
    <xf numFmtId="43" fontId="17" fillId="4" borderId="1" xfId="0" applyNumberFormat="1" applyFont="1" applyFill="1" applyBorder="1" applyAlignment="1">
      <alignment horizontal="right" vertical="center" wrapText="1"/>
    </xf>
    <xf numFmtId="43" fontId="17" fillId="4" borderId="0" xfId="0" applyNumberFormat="1" applyFont="1" applyFill="1" applyBorder="1" applyAlignment="1">
      <alignment horizontal="right" vertical="center" wrapText="1"/>
    </xf>
    <xf numFmtId="9" fontId="17" fillId="0" borderId="7" xfId="0" applyNumberFormat="1" applyFont="1" applyBorder="1"/>
    <xf numFmtId="9" fontId="17" fillId="0" borderId="0" xfId="0" applyNumberFormat="1" applyFont="1" applyBorder="1"/>
    <xf numFmtId="9" fontId="17" fillId="0" borderId="2" xfId="0" applyNumberFormat="1" applyFont="1" applyBorder="1"/>
    <xf numFmtId="43" fontId="17" fillId="0" borderId="0" xfId="2" applyFont="1" applyBorder="1"/>
    <xf numFmtId="43" fontId="17" fillId="0" borderId="1" xfId="2" applyFont="1" applyBorder="1"/>
    <xf numFmtId="43" fontId="17" fillId="0" borderId="8" xfId="0" applyNumberFormat="1" applyFont="1" applyBorder="1"/>
    <xf numFmtId="43" fontId="17" fillId="0" borderId="0" xfId="0" applyNumberFormat="1" applyFont="1" applyBorder="1"/>
    <xf numFmtId="43" fontId="17" fillId="0" borderId="2" xfId="0" applyNumberFormat="1" applyFont="1" applyBorder="1"/>
    <xf numFmtId="43" fontId="18" fillId="0" borderId="16" xfId="0" applyNumberFormat="1" applyFont="1" applyBorder="1"/>
    <xf numFmtId="3" fontId="5" fillId="4" borderId="0" xfId="2" applyNumberFormat="1" applyFont="1" applyFill="1" applyBorder="1" applyAlignment="1" applyProtection="1">
      <alignment vertical="top"/>
      <protection locked="0"/>
    </xf>
    <xf numFmtId="0" fontId="3" fillId="4" borderId="0" xfId="2" applyNumberFormat="1" applyFont="1" applyFill="1" applyBorder="1"/>
    <xf numFmtId="0" fontId="3" fillId="4" borderId="0" xfId="2" applyNumberFormat="1" applyFont="1" applyFill="1" applyBorder="1" applyAlignment="1">
      <alignment vertical="top"/>
    </xf>
    <xf numFmtId="0" fontId="3" fillId="4" borderId="0" xfId="2" applyNumberFormat="1" applyFont="1" applyFill="1" applyBorder="1" applyProtection="1"/>
    <xf numFmtId="0" fontId="3" fillId="4" borderId="0" xfId="2" applyNumberFormat="1" applyFont="1" applyFill="1" applyBorder="1" applyAlignment="1" applyProtection="1">
      <alignment vertical="top"/>
    </xf>
    <xf numFmtId="3" fontId="17" fillId="4" borderId="0" xfId="0" applyNumberFormat="1" applyFont="1" applyFill="1"/>
    <xf numFmtId="167" fontId="17" fillId="4" borderId="1" xfId="0" applyNumberFormat="1" applyFont="1" applyFill="1" applyBorder="1"/>
    <xf numFmtId="167" fontId="17" fillId="4" borderId="3" xfId="0" applyNumberFormat="1" applyFont="1" applyFill="1" applyBorder="1"/>
    <xf numFmtId="3" fontId="30" fillId="4" borderId="2" xfId="0" applyNumberFormat="1" applyFont="1" applyFill="1" applyBorder="1"/>
    <xf numFmtId="3" fontId="30" fillId="4" borderId="17" xfId="0" applyNumberFormat="1" applyFont="1" applyFill="1" applyBorder="1"/>
    <xf numFmtId="43" fontId="17" fillId="4" borderId="18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 wrapText="1"/>
    </xf>
    <xf numFmtId="4" fontId="34" fillId="4" borderId="18" xfId="2" applyNumberFormat="1" applyFont="1" applyFill="1" applyBorder="1" applyAlignment="1">
      <alignment vertical="center" wrapText="1"/>
    </xf>
    <xf numFmtId="43" fontId="0" fillId="0" borderId="0" xfId="0" applyNumberFormat="1"/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1" fillId="4" borderId="0" xfId="0" applyFont="1" applyFill="1" applyBorder="1" applyAlignment="1">
      <alignment vertical="top" wrapText="1"/>
    </xf>
    <xf numFmtId="0" fontId="17" fillId="4" borderId="7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vertical="top" wrapText="1"/>
    </xf>
    <xf numFmtId="0" fontId="12" fillId="7" borderId="6" xfId="3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4" borderId="0" xfId="0" applyFont="1" applyFill="1" applyBorder="1" applyAlignment="1">
      <alignment horizontal="left" vertical="top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top"/>
    </xf>
    <xf numFmtId="0" fontId="12" fillId="4" borderId="0" xfId="0" applyFont="1" applyFill="1" applyBorder="1" applyAlignment="1" applyProtection="1">
      <alignment horizontal="left" vertical="top"/>
    </xf>
    <xf numFmtId="0" fontId="18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/>
    <xf numFmtId="0" fontId="33" fillId="7" borderId="16" xfId="0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49" fontId="12" fillId="7" borderId="9" xfId="0" applyNumberFormat="1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/>
    </xf>
    <xf numFmtId="3" fontId="3" fillId="4" borderId="17" xfId="0" applyNumberFormat="1" applyFont="1" applyFill="1" applyBorder="1" applyAlignment="1" applyProtection="1">
      <alignment vertical="top"/>
      <protection locked="0"/>
    </xf>
    <xf numFmtId="4" fontId="49" fillId="18" borderId="18" xfId="0" applyNumberFormat="1" applyFont="1" applyFill="1" applyBorder="1" applyAlignment="1">
      <alignment horizontal="right" vertical="top"/>
    </xf>
    <xf numFmtId="0" fontId="17" fillId="0" borderId="0" xfId="0" applyFont="1" applyAlignment="1">
      <alignment horizontal="center"/>
    </xf>
    <xf numFmtId="0" fontId="17" fillId="4" borderId="16" xfId="0" applyFont="1" applyFill="1" applyBorder="1" applyAlignment="1">
      <alignment horizontal="center"/>
    </xf>
    <xf numFmtId="3" fontId="17" fillId="4" borderId="0" xfId="0" applyNumberFormat="1" applyFont="1" applyFill="1" applyBorder="1"/>
    <xf numFmtId="3" fontId="12" fillId="7" borderId="16" xfId="0" applyNumberFormat="1" applyFont="1" applyFill="1" applyBorder="1" applyAlignment="1">
      <alignment horizontal="center" vertical="center"/>
    </xf>
    <xf numFmtId="167" fontId="17" fillId="4" borderId="8" xfId="0" applyNumberFormat="1" applyFont="1" applyFill="1" applyBorder="1"/>
    <xf numFmtId="167" fontId="17" fillId="4" borderId="2" xfId="0" applyNumberFormat="1" applyFont="1" applyFill="1" applyBorder="1"/>
    <xf numFmtId="167" fontId="17" fillId="4" borderId="5" xfId="0" applyNumberFormat="1" applyFont="1" applyFill="1" applyBorder="1"/>
    <xf numFmtId="49" fontId="12" fillId="7" borderId="19" xfId="0" applyNumberFormat="1" applyFont="1" applyFill="1" applyBorder="1" applyAlignment="1">
      <alignment horizontal="center" vertical="center"/>
    </xf>
    <xf numFmtId="168" fontId="17" fillId="4" borderId="17" xfId="0" applyNumberFormat="1" applyFont="1" applyFill="1" applyBorder="1" applyAlignment="1">
      <alignment horizontal="center"/>
    </xf>
    <xf numFmtId="168" fontId="17" fillId="4" borderId="18" xfId="0" applyNumberFormat="1" applyFont="1" applyFill="1" applyBorder="1" applyAlignment="1">
      <alignment horizontal="center"/>
    </xf>
    <xf numFmtId="168" fontId="17" fillId="4" borderId="19" xfId="0" applyNumberFormat="1" applyFont="1" applyFill="1" applyBorder="1" applyAlignment="1">
      <alignment horizontal="center"/>
    </xf>
    <xf numFmtId="167" fontId="12" fillId="7" borderId="16" xfId="0" applyNumberFormat="1" applyFont="1" applyFill="1" applyBorder="1" applyAlignment="1">
      <alignment horizontal="center" vertical="center"/>
    </xf>
    <xf numFmtId="3" fontId="17" fillId="4" borderId="17" xfId="0" applyNumberFormat="1" applyFont="1" applyFill="1" applyBorder="1" applyAlignment="1" applyProtection="1">
      <alignment horizontal="right" vertical="top"/>
      <protection locked="0"/>
    </xf>
    <xf numFmtId="3" fontId="3" fillId="4" borderId="18" xfId="0" applyNumberFormat="1" applyFont="1" applyFill="1" applyBorder="1" applyAlignment="1" applyProtection="1">
      <alignment vertical="top"/>
      <protection locked="0"/>
    </xf>
    <xf numFmtId="4" fontId="37" fillId="18" borderId="51" xfId="0" applyNumberFormat="1" applyFont="1" applyFill="1" applyBorder="1" applyAlignment="1">
      <alignment horizontal="right" vertical="top"/>
    </xf>
    <xf numFmtId="167" fontId="17" fillId="4" borderId="0" xfId="0" applyNumberFormat="1" applyFont="1" applyFill="1" applyBorder="1"/>
    <xf numFmtId="167" fontId="17" fillId="4" borderId="4" xfId="0" applyNumberFormat="1" applyFont="1" applyFill="1" applyBorder="1"/>
    <xf numFmtId="4" fontId="37" fillId="18" borderId="52" xfId="0" applyNumberFormat="1" applyFont="1" applyFill="1" applyBorder="1" applyAlignment="1">
      <alignment horizontal="right" vertical="top"/>
    </xf>
    <xf numFmtId="0" fontId="12" fillId="7" borderId="6" xfId="3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17" fillId="4" borderId="0" xfId="0" applyFont="1" applyFill="1" applyBorder="1"/>
    <xf numFmtId="43" fontId="17" fillId="4" borderId="24" xfId="2" applyFont="1" applyFill="1" applyBorder="1" applyAlignment="1">
      <alignment horizontal="right" vertical="center" wrapText="1"/>
    </xf>
    <xf numFmtId="43" fontId="17" fillId="4" borderId="28" xfId="2" applyFont="1" applyFill="1" applyBorder="1" applyAlignment="1">
      <alignment horizontal="right" vertical="center" wrapText="1"/>
    </xf>
    <xf numFmtId="43" fontId="17" fillId="4" borderId="29" xfId="2" applyFont="1" applyFill="1" applyBorder="1" applyAlignment="1">
      <alignment horizontal="right" vertical="center" wrapText="1"/>
    </xf>
    <xf numFmtId="43" fontId="17" fillId="4" borderId="30" xfId="2" applyFont="1" applyFill="1" applyBorder="1" applyAlignment="1">
      <alignment horizontal="right" vertical="center" wrapText="1"/>
    </xf>
    <xf numFmtId="43" fontId="17" fillId="4" borderId="0" xfId="2" applyFont="1" applyFill="1" applyBorder="1" applyAlignment="1">
      <alignment horizontal="right" vertical="center" wrapText="1"/>
    </xf>
    <xf numFmtId="43" fontId="17" fillId="4" borderId="31" xfId="2" applyFont="1" applyFill="1" applyBorder="1" applyAlignment="1">
      <alignment horizontal="right" vertical="center" wrapText="1"/>
    </xf>
    <xf numFmtId="43" fontId="17" fillId="4" borderId="37" xfId="2" applyFont="1" applyFill="1" applyBorder="1" applyAlignment="1">
      <alignment horizontal="right" vertical="center" wrapText="1"/>
    </xf>
    <xf numFmtId="43" fontId="17" fillId="4" borderId="38" xfId="2" applyFont="1" applyFill="1" applyBorder="1" applyAlignment="1">
      <alignment horizontal="right" vertical="center" wrapText="1"/>
    </xf>
    <xf numFmtId="43" fontId="17" fillId="4" borderId="34" xfId="2" applyFont="1" applyFill="1" applyBorder="1" applyAlignment="1">
      <alignment horizontal="right" vertical="center" wrapText="1"/>
    </xf>
    <xf numFmtId="43" fontId="17" fillId="4" borderId="35" xfId="2" applyFont="1" applyFill="1" applyBorder="1" applyAlignment="1">
      <alignment horizontal="right" vertical="center" wrapText="1"/>
    </xf>
    <xf numFmtId="43" fontId="17" fillId="4" borderId="0" xfId="2" applyFont="1" applyFill="1"/>
    <xf numFmtId="43" fontId="12" fillId="8" borderId="26" xfId="2" applyFont="1" applyFill="1" applyBorder="1" applyAlignment="1">
      <alignment horizontal="center" vertical="center" wrapText="1"/>
    </xf>
    <xf numFmtId="43" fontId="12" fillId="8" borderId="36" xfId="2" applyFont="1" applyFill="1" applyBorder="1" applyAlignment="1">
      <alignment horizontal="center" vertical="center" wrapText="1"/>
    </xf>
    <xf numFmtId="43" fontId="17" fillId="4" borderId="29" xfId="2" applyFont="1" applyFill="1" applyBorder="1" applyAlignment="1">
      <alignment horizontal="justify" vertical="center" wrapText="1"/>
    </xf>
    <xf numFmtId="43" fontId="17" fillId="4" borderId="30" xfId="2" applyFont="1" applyFill="1" applyBorder="1" applyAlignment="1">
      <alignment horizontal="justify" vertical="center" wrapText="1"/>
    </xf>
    <xf numFmtId="43" fontId="18" fillId="4" borderId="34" xfId="2" applyFont="1" applyFill="1" applyBorder="1" applyAlignment="1">
      <alignment horizontal="right" vertical="center" wrapText="1"/>
    </xf>
    <xf numFmtId="43" fontId="18" fillId="4" borderId="35" xfId="2" applyFont="1" applyFill="1" applyBorder="1" applyAlignment="1">
      <alignment horizontal="right" vertical="center" wrapText="1"/>
    </xf>
    <xf numFmtId="0" fontId="17" fillId="4" borderId="17" xfId="0" applyFont="1" applyFill="1" applyBorder="1"/>
    <xf numFmtId="0" fontId="17" fillId="0" borderId="17" xfId="0" applyFont="1" applyBorder="1"/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3" fontId="17" fillId="0" borderId="0" xfId="0" applyNumberFormat="1" applyFont="1"/>
    <xf numFmtId="0" fontId="17" fillId="4" borderId="0" xfId="0" applyFont="1" applyFill="1" applyBorder="1"/>
    <xf numFmtId="44" fontId="17" fillId="0" borderId="17" xfId="0" applyNumberFormat="1" applyFont="1" applyFill="1" applyBorder="1" applyAlignment="1">
      <alignment horizontal="right" wrapText="1"/>
    </xf>
    <xf numFmtId="167" fontId="17" fillId="4" borderId="18" xfId="0" applyNumberFormat="1" applyFont="1" applyFill="1" applyBorder="1" applyAlignment="1">
      <alignment horizontal="left" vertical="center"/>
    </xf>
    <xf numFmtId="3" fontId="5" fillId="4" borderId="0" xfId="2" applyNumberFormat="1" applyFont="1" applyFill="1" applyBorder="1" applyAlignment="1" applyProtection="1">
      <alignment vertical="center"/>
      <protection locked="0"/>
    </xf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4" borderId="0" xfId="0" applyFont="1" applyFill="1" applyBorder="1"/>
    <xf numFmtId="37" fontId="12" fillId="7" borderId="16" xfId="4" applyNumberFormat="1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left" vertical="center" wrapText="1"/>
    </xf>
    <xf numFmtId="0" fontId="12" fillId="7" borderId="16" xfId="21" applyFont="1" applyFill="1" applyBorder="1" applyAlignment="1">
      <alignment horizontal="center" vertical="center" wrapText="1"/>
    </xf>
    <xf numFmtId="0" fontId="12" fillId="7" borderId="17" xfId="21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43" fontId="17" fillId="4" borderId="16" xfId="2" applyFont="1" applyFill="1" applyBorder="1"/>
    <xf numFmtId="43" fontId="17" fillId="4" borderId="16" xfId="2" applyFont="1" applyFill="1" applyBorder="1" applyAlignment="1">
      <alignment horizontal="right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1" fillId="4" borderId="0" xfId="0" applyFont="1" applyFill="1" applyBorder="1" applyAlignment="1">
      <alignment vertical="top" wrapText="1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justify" vertical="top" wrapText="1"/>
    </xf>
    <xf numFmtId="0" fontId="12" fillId="4" borderId="0" xfId="0" applyFont="1" applyFill="1" applyBorder="1" applyAlignment="1">
      <alignment vertical="top" wrapText="1"/>
    </xf>
    <xf numFmtId="0" fontId="12" fillId="7" borderId="6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/>
    </xf>
    <xf numFmtId="0" fontId="19" fillId="7" borderId="11" xfId="3" applyFont="1" applyFill="1" applyBorder="1" applyAlignment="1">
      <alignment horizontal="center" vertical="center"/>
    </xf>
    <xf numFmtId="0" fontId="19" fillId="7" borderId="1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right" vertical="top"/>
    </xf>
    <xf numFmtId="0" fontId="12" fillId="7" borderId="0" xfId="3" applyFont="1" applyFill="1" applyBorder="1" applyAlignment="1">
      <alignment horizontal="right" vertical="top"/>
    </xf>
    <xf numFmtId="0" fontId="19" fillId="4" borderId="0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4" borderId="0" xfId="0" applyFont="1" applyFill="1" applyBorder="1" applyAlignment="1">
      <alignment horizontal="left" vertical="top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 wrapText="1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17" fillId="0" borderId="0" xfId="0" applyFont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4" borderId="0" xfId="1" applyNumberFormat="1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/>
    </xf>
    <xf numFmtId="0" fontId="12" fillId="4" borderId="2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top"/>
    </xf>
    <xf numFmtId="0" fontId="12" fillId="4" borderId="0" xfId="1" applyNumberFormat="1" applyFont="1" applyFill="1" applyBorder="1" applyAlignment="1">
      <alignment horizontal="center" vertical="top"/>
    </xf>
    <xf numFmtId="0" fontId="12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21" fillId="4" borderId="4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center" vertical="top"/>
    </xf>
    <xf numFmtId="0" fontId="1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left" vertical="top"/>
    </xf>
    <xf numFmtId="0" fontId="21" fillId="4" borderId="0" xfId="0" applyFont="1" applyFill="1" applyBorder="1" applyAlignment="1" applyProtection="1">
      <alignment horizontal="left" vertical="top"/>
    </xf>
    <xf numFmtId="0" fontId="12" fillId="4" borderId="0" xfId="1" applyNumberFormat="1" applyFont="1" applyFill="1" applyBorder="1" applyAlignment="1" applyProtection="1">
      <alignment horizontal="center" vertical="top"/>
    </xf>
    <xf numFmtId="0" fontId="12" fillId="4" borderId="2" xfId="1" applyNumberFormat="1" applyFont="1" applyFill="1" applyBorder="1" applyAlignment="1" applyProtection="1">
      <alignment horizontal="center" vertical="top"/>
    </xf>
    <xf numFmtId="0" fontId="12" fillId="7" borderId="0" xfId="3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2" fillId="4" borderId="2" xfId="1" applyNumberFormat="1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>
      <alignment horizontal="left" vertical="top"/>
    </xf>
    <xf numFmtId="0" fontId="12" fillId="4" borderId="14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left" vertical="top" wrapText="1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0" xfId="3" applyFont="1" applyFill="1" applyBorder="1" applyAlignment="1">
      <alignment horizontal="left" vertical="top" wrapText="1"/>
    </xf>
    <xf numFmtId="0" fontId="12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 wrapText="1"/>
    </xf>
    <xf numFmtId="0" fontId="17" fillId="4" borderId="4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33" fillId="7" borderId="11" xfId="0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vertical="center"/>
    </xf>
    <xf numFmtId="0" fontId="33" fillId="7" borderId="10" xfId="0" applyFont="1" applyFill="1" applyBorder="1" applyAlignment="1">
      <alignment vertical="center"/>
    </xf>
    <xf numFmtId="0" fontId="17" fillId="4" borderId="0" xfId="0" applyFont="1" applyFill="1" applyBorder="1"/>
    <xf numFmtId="0" fontId="33" fillId="0" borderId="16" xfId="0" applyFont="1" applyBorder="1" applyAlignment="1">
      <alignment vertical="center" wrapText="1"/>
    </xf>
    <xf numFmtId="0" fontId="35" fillId="0" borderId="16" xfId="0" applyFont="1" applyBorder="1" applyAlignment="1">
      <alignment horizontal="left" vertical="center" wrapText="1"/>
    </xf>
    <xf numFmtId="0" fontId="33" fillId="0" borderId="16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16" xfId="0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35" fillId="0" borderId="9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17" fillId="7" borderId="0" xfId="0" applyFont="1" applyFill="1" applyAlignment="1">
      <alignment horizontal="center"/>
    </xf>
    <xf numFmtId="0" fontId="12" fillId="7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49" fontId="12" fillId="7" borderId="9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49" fontId="12" fillId="7" borderId="6" xfId="0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left" vertical="center" wrapText="1"/>
    </xf>
    <xf numFmtId="43" fontId="34" fillId="4" borderId="17" xfId="2" applyFont="1" applyFill="1" applyBorder="1" applyAlignment="1">
      <alignment horizontal="right" vertical="center" wrapText="1"/>
    </xf>
    <xf numFmtId="43" fontId="34" fillId="4" borderId="19" xfId="2" applyFont="1" applyFill="1" applyBorder="1" applyAlignment="1">
      <alignment horizontal="right" vertical="center" wrapText="1"/>
    </xf>
    <xf numFmtId="43" fontId="12" fillId="0" borderId="9" xfId="2" applyFont="1" applyBorder="1" applyAlignment="1">
      <alignment horizontal="center" vertical="top" wrapText="1"/>
    </xf>
    <xf numFmtId="43" fontId="12" fillId="0" borderId="10" xfId="2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43" fontId="43" fillId="4" borderId="17" xfId="2" applyFont="1" applyFill="1" applyBorder="1" applyAlignment="1">
      <alignment horizontal="right" vertical="center" wrapText="1"/>
    </xf>
    <xf numFmtId="43" fontId="43" fillId="4" borderId="19" xfId="2" applyFont="1" applyFill="1" applyBorder="1" applyAlignment="1">
      <alignment horizontal="right" vertical="center" wrapText="1"/>
    </xf>
    <xf numFmtId="43" fontId="4" fillId="0" borderId="9" xfId="2" applyFont="1" applyBorder="1" applyAlignment="1">
      <alignment horizontal="center" vertical="top" wrapText="1"/>
    </xf>
    <xf numFmtId="43" fontId="4" fillId="0" borderId="10" xfId="2" applyFont="1" applyBorder="1" applyAlignment="1">
      <alignment horizontal="center" vertical="top" wrapText="1"/>
    </xf>
    <xf numFmtId="0" fontId="12" fillId="7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top" wrapText="1"/>
    </xf>
    <xf numFmtId="0" fontId="17" fillId="4" borderId="16" xfId="0" applyFont="1" applyFill="1" applyBorder="1" applyAlignment="1">
      <alignment horizontal="center"/>
    </xf>
    <xf numFmtId="43" fontId="17" fillId="4" borderId="16" xfId="2" applyFont="1" applyFill="1" applyBorder="1" applyAlignment="1">
      <alignment horizontal="right"/>
    </xf>
    <xf numFmtId="0" fontId="17" fillId="4" borderId="16" xfId="0" applyFont="1" applyFill="1" applyBorder="1" applyAlignment="1">
      <alignment horizontal="right"/>
    </xf>
    <xf numFmtId="0" fontId="17" fillId="4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43" fontId="17" fillId="4" borderId="9" xfId="2" applyFont="1" applyFill="1" applyBorder="1" applyAlignment="1">
      <alignment horizontal="right"/>
    </xf>
    <xf numFmtId="43" fontId="17" fillId="4" borderId="10" xfId="2" applyFont="1" applyFill="1" applyBorder="1" applyAlignment="1">
      <alignment horizontal="right"/>
    </xf>
    <xf numFmtId="0" fontId="17" fillId="4" borderId="9" xfId="0" applyFont="1" applyFill="1" applyBorder="1" applyAlignment="1">
      <alignment horizontal="right"/>
    </xf>
    <xf numFmtId="0" fontId="17" fillId="4" borderId="10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43" fontId="17" fillId="4" borderId="16" xfId="2" applyFont="1" applyFill="1" applyBorder="1" applyAlignment="1">
      <alignment horizontal="center"/>
    </xf>
    <xf numFmtId="0" fontId="12" fillId="7" borderId="16" xfId="3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32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12" fillId="8" borderId="27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top" wrapText="1" indent="1"/>
    </xf>
    <xf numFmtId="0" fontId="17" fillId="4" borderId="29" xfId="0" applyFont="1" applyFill="1" applyBorder="1" applyAlignment="1">
      <alignment horizontal="left" vertical="top" wrapText="1" indent="1"/>
    </xf>
    <xf numFmtId="0" fontId="17" fillId="4" borderId="32" xfId="0" applyFont="1" applyFill="1" applyBorder="1" applyAlignment="1">
      <alignment horizontal="left" vertical="center" wrapText="1"/>
    </xf>
    <xf numFmtId="0" fontId="17" fillId="4" borderId="37" xfId="0" applyFont="1" applyFill="1" applyBorder="1" applyAlignment="1">
      <alignment horizontal="left" vertical="center" wrapText="1"/>
    </xf>
    <xf numFmtId="0" fontId="12" fillId="8" borderId="39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0" fontId="12" fillId="7" borderId="7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left" vertical="center" wrapText="1" indent="3"/>
    </xf>
    <xf numFmtId="0" fontId="18" fillId="4" borderId="10" xfId="0" applyFont="1" applyFill="1" applyBorder="1" applyAlignment="1">
      <alignment horizontal="left" vertical="center" wrapText="1" indent="3"/>
    </xf>
    <xf numFmtId="0" fontId="18" fillId="7" borderId="9" xfId="0" applyFont="1" applyFill="1" applyBorder="1" applyAlignment="1">
      <alignment horizontal="center"/>
    </xf>
    <xf numFmtId="9" fontId="18" fillId="4" borderId="9" xfId="20" applyFont="1" applyFill="1" applyBorder="1" applyAlignment="1">
      <alignment horizontal="center"/>
    </xf>
    <xf numFmtId="9" fontId="18" fillId="4" borderId="10" xfId="20" applyFont="1" applyFill="1" applyBorder="1" applyAlignment="1">
      <alignment horizontal="center"/>
    </xf>
    <xf numFmtId="0" fontId="17" fillId="4" borderId="11" xfId="0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7" xfId="21" applyFont="1" applyFill="1" applyBorder="1" applyAlignment="1">
      <alignment horizontal="center" vertical="center" wrapText="1"/>
    </xf>
    <xf numFmtId="0" fontId="12" fillId="7" borderId="18" xfId="21" applyFont="1" applyFill="1" applyBorder="1" applyAlignment="1">
      <alignment horizontal="center" vertical="center" wrapText="1"/>
    </xf>
    <xf numFmtId="0" fontId="12" fillId="7" borderId="9" xfId="21" applyFont="1" applyFill="1" applyBorder="1" applyAlignment="1">
      <alignment horizontal="center" vertical="center" wrapText="1"/>
    </xf>
    <xf numFmtId="0" fontId="12" fillId="7" borderId="10" xfId="21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16" xfId="21" applyFont="1" applyFill="1" applyBorder="1" applyAlignment="1">
      <alignment horizontal="center" vertical="center" wrapText="1"/>
    </xf>
    <xf numFmtId="0" fontId="12" fillId="7" borderId="19" xfId="21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left" vertical="center"/>
    </xf>
    <xf numFmtId="0" fontId="18" fillId="7" borderId="10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/>
    </xf>
    <xf numFmtId="0" fontId="18" fillId="3" borderId="43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</cellXfs>
  <cellStyles count="246">
    <cellStyle name="=C:\WINNT\SYSTEM32\COMMAND.COM" xfId="1"/>
    <cellStyle name="20% - Énfasis1 2" xfId="105"/>
    <cellStyle name="20% - Énfasis2 2" xfId="106"/>
    <cellStyle name="20% - Énfasis3 2" xfId="107"/>
    <cellStyle name="20% - Énfasis4 2" xfId="108"/>
    <cellStyle name="40% - Énfasis3 2" xfId="109"/>
    <cellStyle name="60% - Énfasis3 2" xfId="110"/>
    <cellStyle name="60% - Énfasis4 2" xfId="111"/>
    <cellStyle name="60% - Énfasis6 2" xfId="112"/>
    <cellStyle name="Euro" xfId="10"/>
    <cellStyle name="Fecha" xfId="22"/>
    <cellStyle name="Fijo" xfId="23"/>
    <cellStyle name="HEADING1" xfId="24"/>
    <cellStyle name="HEADING2" xfId="25"/>
    <cellStyle name="Millares" xfId="2" builtinId="3"/>
    <cellStyle name="Millares 10" xfId="126"/>
    <cellStyle name="Millares 12" xfId="26"/>
    <cellStyle name="Millares 13" xfId="27"/>
    <cellStyle name="Millares 14" xfId="28"/>
    <cellStyle name="Millares 15" xfId="29"/>
    <cellStyle name="Millares 2" xfId="5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116"/>
    <cellStyle name="Millares 2 17" xfId="121"/>
    <cellStyle name="Millares 2 18" xfId="30"/>
    <cellStyle name="Millares 2 2" xfId="11"/>
    <cellStyle name="Millares 2 2 2" xfId="127"/>
    <cellStyle name="Millares 2 2 3" xfId="37"/>
    <cellStyle name="Millares 2 3" xfId="12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13"/>
    <cellStyle name="Millares 3 2" xfId="45"/>
    <cellStyle name="Millares 3 3" xfId="46"/>
    <cellStyle name="Millares 3 4" xfId="47"/>
    <cellStyle name="Millares 3 5" xfId="48"/>
    <cellStyle name="Millares 3 6" xfId="113"/>
    <cellStyle name="Millares 4" xfId="49"/>
    <cellStyle name="Millares 4 2" xfId="104"/>
    <cellStyle name="Millares 4 3" xfId="128"/>
    <cellStyle name="Millares 5" xfId="129"/>
    <cellStyle name="Millares 6" xfId="50"/>
    <cellStyle name="Millares 7" xfId="51"/>
    <cellStyle name="Millares 8" xfId="52"/>
    <cellStyle name="Millares 8 2" xfId="130"/>
    <cellStyle name="Millares 9" xfId="131"/>
    <cellStyle name="Moneda 2" xfId="14"/>
    <cellStyle name="Normal" xfId="0" builtinId="0"/>
    <cellStyle name="Normal 10" xfId="132"/>
    <cellStyle name="Normal 10 2" xfId="53"/>
    <cellStyle name="Normal 10 3" xfId="54"/>
    <cellStyle name="Normal 10 4" xfId="55"/>
    <cellStyle name="Normal 10 5" xfId="56"/>
    <cellStyle name="Normal 11" xfId="133"/>
    <cellStyle name="Normal 12" xfId="57"/>
    <cellStyle name="Normal 12 2" xfId="134"/>
    <cellStyle name="Normal 13" xfId="135"/>
    <cellStyle name="Normal 14" xfId="58"/>
    <cellStyle name="Normal 2" xfId="3"/>
    <cellStyle name="Normal 2 10" xfId="59"/>
    <cellStyle name="Normal 2 10 2" xfId="136"/>
    <cellStyle name="Normal 2 10 3" xfId="137"/>
    <cellStyle name="Normal 2 11" xfId="60"/>
    <cellStyle name="Normal 2 11 2" xfId="138"/>
    <cellStyle name="Normal 2 11 3" xfId="139"/>
    <cellStyle name="Normal 2 12" xfId="61"/>
    <cellStyle name="Normal 2 12 2" xfId="140"/>
    <cellStyle name="Normal 2 12 3" xfId="141"/>
    <cellStyle name="Normal 2 13" xfId="62"/>
    <cellStyle name="Normal 2 13 2" xfId="142"/>
    <cellStyle name="Normal 2 13 3" xfId="143"/>
    <cellStyle name="Normal 2 14" xfId="63"/>
    <cellStyle name="Normal 2 14 2" xfId="144"/>
    <cellStyle name="Normal 2 14 3" xfId="145"/>
    <cellStyle name="Normal 2 15" xfId="64"/>
    <cellStyle name="Normal 2 15 2" xfId="146"/>
    <cellStyle name="Normal 2 15 3" xfId="147"/>
    <cellStyle name="Normal 2 16" xfId="65"/>
    <cellStyle name="Normal 2 16 2" xfId="148"/>
    <cellStyle name="Normal 2 16 3" xfId="149"/>
    <cellStyle name="Normal 2 17" xfId="66"/>
    <cellStyle name="Normal 2 17 2" xfId="150"/>
    <cellStyle name="Normal 2 17 3" xfId="151"/>
    <cellStyle name="Normal 2 18" xfId="67"/>
    <cellStyle name="Normal 2 18 2" xfId="152"/>
    <cellStyle name="Normal 2 19" xfId="114"/>
    <cellStyle name="Normal 2 2" xfId="6"/>
    <cellStyle name="Normal 2 2 10" xfId="154"/>
    <cellStyle name="Normal 2 2 11" xfId="155"/>
    <cellStyle name="Normal 2 2 12" xfId="156"/>
    <cellStyle name="Normal 2 2 13" xfId="157"/>
    <cellStyle name="Normal 2 2 14" xfId="158"/>
    <cellStyle name="Normal 2 2 15" xfId="159"/>
    <cellStyle name="Normal 2 2 16" xfId="160"/>
    <cellStyle name="Normal 2 2 17" xfId="161"/>
    <cellStyle name="Normal 2 2 18" xfId="162"/>
    <cellStyle name="Normal 2 2 19" xfId="163"/>
    <cellStyle name="Normal 2 2 2" xfId="164"/>
    <cellStyle name="Normal 2 2 2 2" xfId="165"/>
    <cellStyle name="Normal 2 2 2 3" xfId="166"/>
    <cellStyle name="Normal 2 2 2 4" xfId="167"/>
    <cellStyle name="Normal 2 2 2 5" xfId="168"/>
    <cellStyle name="Normal 2 2 2 6" xfId="169"/>
    <cellStyle name="Normal 2 2 2 7" xfId="170"/>
    <cellStyle name="Normal 2 2 20" xfId="171"/>
    <cellStyle name="Normal 2 2 21" xfId="172"/>
    <cellStyle name="Normal 2 2 22" xfId="173"/>
    <cellStyle name="Normal 2 2 23" xfId="153"/>
    <cellStyle name="Normal 2 2 3" xfId="174"/>
    <cellStyle name="Normal 2 2 4" xfId="175"/>
    <cellStyle name="Normal 2 2 5" xfId="176"/>
    <cellStyle name="Normal 2 2 6" xfId="177"/>
    <cellStyle name="Normal 2 2 7" xfId="178"/>
    <cellStyle name="Normal 2 2 8" xfId="179"/>
    <cellStyle name="Normal 2 2 9" xfId="180"/>
    <cellStyle name="Normal 2 20" xfId="181"/>
    <cellStyle name="Normal 2 21" xfId="182"/>
    <cellStyle name="Normal 2 22" xfId="183"/>
    <cellStyle name="Normal 2 23" xfId="184"/>
    <cellStyle name="Normal 2 24" xfId="185"/>
    <cellStyle name="Normal 2 25" xfId="186"/>
    <cellStyle name="Normal 2 26" xfId="187"/>
    <cellStyle name="Normal 2 27" xfId="188"/>
    <cellStyle name="Normal 2 28" xfId="189"/>
    <cellStyle name="Normal 2 29" xfId="190"/>
    <cellStyle name="Normal 2 3" xfId="68"/>
    <cellStyle name="Normal 2 3 2" xfId="192"/>
    <cellStyle name="Normal 2 3 3" xfId="193"/>
    <cellStyle name="Normal 2 3 4" xfId="194"/>
    <cellStyle name="Normal 2 3 5" xfId="195"/>
    <cellStyle name="Normal 2 3 6" xfId="196"/>
    <cellStyle name="Normal 2 3 7" xfId="197"/>
    <cellStyle name="Normal 2 3 8" xfId="191"/>
    <cellStyle name="Normal 2 30" xfId="198"/>
    <cellStyle name="Normal 2 4" xfId="69"/>
    <cellStyle name="Normal 2 4 2" xfId="199"/>
    <cellStyle name="Normal 2 4 3" xfId="200"/>
    <cellStyle name="Normal 2 5" xfId="70"/>
    <cellStyle name="Normal 2 5 2" xfId="201"/>
    <cellStyle name="Normal 2 5 3" xfId="202"/>
    <cellStyle name="Normal 2 6" xfId="71"/>
    <cellStyle name="Normal 2 6 2" xfId="203"/>
    <cellStyle name="Normal 2 6 3" xfId="204"/>
    <cellStyle name="Normal 2 7" xfId="72"/>
    <cellStyle name="Normal 2 7 2" xfId="205"/>
    <cellStyle name="Normal 2 7 3" xfId="206"/>
    <cellStyle name="Normal 2 8" xfId="73"/>
    <cellStyle name="Normal 2 8 2" xfId="207"/>
    <cellStyle name="Normal 2 8 3" xfId="208"/>
    <cellStyle name="Normal 2 82" xfId="209"/>
    <cellStyle name="Normal 2 83" xfId="210"/>
    <cellStyle name="Normal 2 86" xfId="211"/>
    <cellStyle name="Normal 2 9" xfId="74"/>
    <cellStyle name="Normal 2 9 2" xfId="212"/>
    <cellStyle name="Normal 2 9 3" xfId="213"/>
    <cellStyle name="Normal 3" xfId="7"/>
    <cellStyle name="Normal 3 2" xfId="76"/>
    <cellStyle name="Normal 3 3" xfId="77"/>
    <cellStyle name="Normal 3 4" xfId="78"/>
    <cellStyle name="Normal 3 5" xfId="79"/>
    <cellStyle name="Normal 3 6" xfId="80"/>
    <cellStyle name="Normal 3 7" xfId="81"/>
    <cellStyle name="Normal 3 8" xfId="82"/>
    <cellStyle name="Normal 3 9" xfId="75"/>
    <cellStyle name="Normal 4" xfId="15"/>
    <cellStyle name="Normal 4 2" xfId="8"/>
    <cellStyle name="Normal 4 2 2" xfId="117"/>
    <cellStyle name="Normal 4 3" xfId="122"/>
    <cellStyle name="Normal 4 4" xfId="125"/>
    <cellStyle name="Normal 4 5" xfId="83"/>
    <cellStyle name="Normal 5" xfId="16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2" xfId="17"/>
    <cellStyle name="Normal 5 2 2" xfId="222"/>
    <cellStyle name="Normal 5 3" xfId="84"/>
    <cellStyle name="Normal 5 3 2" xfId="223"/>
    <cellStyle name="Normal 5 4" xfId="85"/>
    <cellStyle name="Normal 5 4 2" xfId="224"/>
    <cellStyle name="Normal 5 5" xfId="86"/>
    <cellStyle name="Normal 5 5 2" xfId="225"/>
    <cellStyle name="Normal 5 6" xfId="118"/>
    <cellStyle name="Normal 5 7" xfId="123"/>
    <cellStyle name="Normal 5 7 2" xfId="226"/>
    <cellStyle name="Normal 5 8" xfId="227"/>
    <cellStyle name="Normal 5 9" xfId="228"/>
    <cellStyle name="Normal 56" xfId="119"/>
    <cellStyle name="Normal 6" xfId="18"/>
    <cellStyle name="Normal 6 2" xfId="19"/>
    <cellStyle name="Normal 6 3" xfId="87"/>
    <cellStyle name="Normal 7" xfId="88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29"/>
    <cellStyle name="Normal 7 2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89"/>
    <cellStyle name="Normal 9" xfId="4"/>
    <cellStyle name="Normal 9 2" xfId="124"/>
    <cellStyle name="Normal 9 3" xfId="115"/>
    <cellStyle name="Normal_141008Reportes Cuadros Institucionales-sectorialesADV" xfId="21"/>
    <cellStyle name="Notas 2" xfId="90"/>
    <cellStyle name="Porcentaje 2" xfId="120"/>
    <cellStyle name="Porcentual" xfId="20" builtinId="5"/>
    <cellStyle name="Porcentual 2" xfId="9"/>
    <cellStyle name="Total 10" xfId="91"/>
    <cellStyle name="Total 11" xfId="92"/>
    <cellStyle name="Total 12" xfId="93"/>
    <cellStyle name="Total 13" xfId="94"/>
    <cellStyle name="Total 14" xfId="95"/>
    <cellStyle name="Total 2" xfId="96"/>
    <cellStyle name="Total 3" xfId="97"/>
    <cellStyle name="Total 4" xfId="98"/>
    <cellStyle name="Total 5" xfId="99"/>
    <cellStyle name="Total 6" xfId="100"/>
    <cellStyle name="Total 7" xfId="101"/>
    <cellStyle name="Total 8" xfId="102"/>
    <cellStyle name="Total 9" xfId="103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871607" y="217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3" name="2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3" name="2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4" name="3 Conector recto"/>
        <xdr:cNvCxnSpPr/>
      </xdr:nvCxnSpPr>
      <xdr:spPr>
        <a:xfrm>
          <a:off x="247650" y="65151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11" name="10 Conector recto"/>
        <xdr:cNvCxnSpPr/>
      </xdr:nvCxnSpPr>
      <xdr:spPr>
        <a:xfrm>
          <a:off x="3486150" y="65151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5" name="4 Conector recto"/>
        <xdr:cNvCxnSpPr/>
      </xdr:nvCxnSpPr>
      <xdr:spPr>
        <a:xfrm>
          <a:off x="247650" y="673417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6" name="5 Conector recto"/>
        <xdr:cNvCxnSpPr/>
      </xdr:nvCxnSpPr>
      <xdr:spPr>
        <a:xfrm>
          <a:off x="3486150" y="6734175"/>
          <a:ext cx="36671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12</xdr:row>
      <xdr:rowOff>95250</xdr:rowOff>
    </xdr:from>
    <xdr:ext cx="1750287" cy="468013"/>
    <xdr:sp macro="" textlink="">
      <xdr:nvSpPr>
        <xdr:cNvPr id="3" name="2 Rectángulo"/>
        <xdr:cNvSpPr/>
      </xdr:nvSpPr>
      <xdr:spPr>
        <a:xfrm>
          <a:off x="3409950" y="2095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3409950</xdr:colOff>
      <xdr:row>12</xdr:row>
      <xdr:rowOff>95250</xdr:rowOff>
    </xdr:from>
    <xdr:ext cx="1750287" cy="468013"/>
    <xdr:sp macro="" textlink="">
      <xdr:nvSpPr>
        <xdr:cNvPr id="4" name="3 Rectángulo"/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%20Soto/Downloads/Estados%20Fros%20y%20Pptales%202017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 refreshError="1"/>
      <sheetData sheetId="1" refreshError="1">
        <row r="16">
          <cell r="D16">
            <v>18471277.93</v>
          </cell>
        </row>
        <row r="20">
          <cell r="D20">
            <v>0</v>
          </cell>
        </row>
        <row r="21">
          <cell r="D21">
            <v>0</v>
          </cell>
        </row>
        <row r="37">
          <cell r="D37">
            <v>0</v>
          </cell>
        </row>
        <row r="44">
          <cell r="I44">
            <v>47391188.710000001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K66"/>
  <sheetViews>
    <sheetView showGridLines="0" showRuler="0" zoomScale="85" zoomScaleNormal="85" zoomScalePageLayoutView="70" workbookViewId="0">
      <selection activeCell="B21" sqref="B21:C21"/>
    </sheetView>
  </sheetViews>
  <sheetFormatPr baseColWidth="10" defaultColWidth="11.42578125" defaultRowHeight="12.75"/>
  <cols>
    <col min="1" max="1" width="4.28515625" style="25" customWidth="1"/>
    <col min="2" max="2" width="24.28515625" style="25" customWidth="1"/>
    <col min="3" max="3" width="23.7109375" style="25" customWidth="1"/>
    <col min="4" max="5" width="20.5703125" style="25" customWidth="1"/>
    <col min="6" max="6" width="7.7109375" style="25" customWidth="1"/>
    <col min="7" max="7" width="27.140625" style="50" customWidth="1"/>
    <col min="8" max="8" width="33.85546875" style="50" customWidth="1"/>
    <col min="9" max="10" width="20.5703125" style="25" customWidth="1"/>
    <col min="11" max="11" width="4.28515625" style="25" customWidth="1"/>
    <col min="12" max="16384" width="11.42578125" style="25"/>
  </cols>
  <sheetData>
    <row r="3" spans="1:11">
      <c r="A3" s="23"/>
      <c r="B3" s="24"/>
      <c r="C3" s="662" t="s">
        <v>464</v>
      </c>
      <c r="D3" s="662"/>
      <c r="E3" s="662"/>
      <c r="F3" s="662"/>
      <c r="G3" s="662"/>
      <c r="H3" s="662"/>
      <c r="I3" s="662"/>
      <c r="J3" s="24"/>
      <c r="K3" s="24"/>
    </row>
    <row r="4" spans="1:11">
      <c r="A4" s="23"/>
      <c r="B4" s="24"/>
      <c r="C4" s="662" t="s">
        <v>622</v>
      </c>
      <c r="D4" s="662"/>
      <c r="E4" s="662"/>
      <c r="F4" s="662"/>
      <c r="G4" s="662"/>
      <c r="H4" s="662"/>
      <c r="I4" s="662"/>
      <c r="J4" s="24"/>
      <c r="K4" s="24"/>
    </row>
    <row r="5" spans="1:11">
      <c r="A5" s="23"/>
      <c r="B5" s="24"/>
      <c r="C5" s="662" t="s">
        <v>0</v>
      </c>
      <c r="D5" s="662"/>
      <c r="E5" s="662"/>
      <c r="F5" s="662"/>
      <c r="G5" s="662"/>
      <c r="H5" s="662"/>
      <c r="I5" s="662"/>
      <c r="J5" s="24"/>
      <c r="K5" s="24"/>
    </row>
    <row r="6" spans="1:11" ht="9" customHeight="1">
      <c r="A6" s="26"/>
      <c r="B6" s="26"/>
      <c r="C6" s="27"/>
      <c r="D6" s="27"/>
      <c r="E6" s="27"/>
      <c r="F6" s="27"/>
      <c r="G6" s="27"/>
      <c r="H6" s="27"/>
      <c r="I6" s="28"/>
      <c r="J6" s="28"/>
      <c r="K6" s="28"/>
    </row>
    <row r="7" spans="1:11" ht="34.5" customHeight="1">
      <c r="A7" s="29"/>
      <c r="E7" s="30" t="s">
        <v>3</v>
      </c>
      <c r="F7" s="273" t="s">
        <v>570</v>
      </c>
      <c r="G7" s="273"/>
      <c r="H7" s="273"/>
      <c r="I7" s="31"/>
      <c r="J7" s="31"/>
      <c r="K7" s="574"/>
    </row>
    <row r="8" spans="1:11" s="574" customFormat="1" ht="3" customHeight="1">
      <c r="A8" s="29"/>
      <c r="B8" s="29"/>
      <c r="C8" s="29"/>
      <c r="D8" s="29"/>
      <c r="E8" s="29"/>
      <c r="F8" s="33"/>
      <c r="G8" s="34"/>
      <c r="H8" s="34"/>
    </row>
    <row r="9" spans="1:11" s="574" customFormat="1" ht="3" customHeight="1">
      <c r="A9" s="35"/>
      <c r="B9" s="35"/>
      <c r="C9" s="35"/>
      <c r="D9" s="36"/>
      <c r="E9" s="36"/>
      <c r="F9" s="37"/>
      <c r="G9" s="34"/>
      <c r="H9" s="34"/>
    </row>
    <row r="10" spans="1:11" s="41" customFormat="1" ht="20.100000000000001" customHeight="1">
      <c r="A10" s="38"/>
      <c r="B10" s="661" t="s">
        <v>74</v>
      </c>
      <c r="C10" s="661"/>
      <c r="D10" s="39">
        <v>2018</v>
      </c>
      <c r="E10" s="39">
        <v>2017</v>
      </c>
      <c r="F10" s="565"/>
      <c r="G10" s="661" t="s">
        <v>74</v>
      </c>
      <c r="H10" s="661"/>
      <c r="I10" s="39">
        <v>2018</v>
      </c>
      <c r="J10" s="39">
        <v>2017</v>
      </c>
      <c r="K10" s="40"/>
    </row>
    <row r="11" spans="1:11" s="574" customFormat="1" ht="3" customHeight="1">
      <c r="A11" s="42"/>
      <c r="B11" s="43"/>
      <c r="C11" s="43"/>
      <c r="D11" s="44"/>
      <c r="E11" s="44"/>
      <c r="F11" s="34"/>
      <c r="G11" s="34"/>
      <c r="H11" s="34"/>
      <c r="K11" s="45"/>
    </row>
    <row r="12" spans="1:11" s="50" customFormat="1" ht="12.75" customHeight="1">
      <c r="A12" s="46"/>
      <c r="B12" s="660" t="s">
        <v>78</v>
      </c>
      <c r="C12" s="660"/>
      <c r="D12" s="47"/>
      <c r="E12" s="47"/>
      <c r="F12" s="48"/>
      <c r="G12" s="660" t="s">
        <v>79</v>
      </c>
      <c r="H12" s="660"/>
      <c r="I12" s="47"/>
      <c r="J12" s="47"/>
      <c r="K12" s="49"/>
    </row>
    <row r="13" spans="1:11">
      <c r="A13" s="51"/>
      <c r="B13" s="658" t="s">
        <v>80</v>
      </c>
      <c r="C13" s="658"/>
      <c r="D13" s="52">
        <f>SUM(D14:D21)</f>
        <v>1431737.21</v>
      </c>
      <c r="E13" s="52">
        <f>SUM(E14:E21)</f>
        <v>30615001.079999998</v>
      </c>
      <c r="F13" s="48"/>
      <c r="G13" s="660" t="s">
        <v>81</v>
      </c>
      <c r="H13" s="660"/>
      <c r="I13" s="52">
        <f>SUM(I14:I16)</f>
        <v>2487580.75</v>
      </c>
      <c r="J13" s="52">
        <f>SUM(J14:J16)</f>
        <v>20707264.300000001</v>
      </c>
      <c r="K13" s="53"/>
    </row>
    <row r="14" spans="1:11">
      <c r="A14" s="54"/>
      <c r="B14" s="657" t="s">
        <v>82</v>
      </c>
      <c r="C14" s="657"/>
      <c r="D14" s="55">
        <v>0</v>
      </c>
      <c r="E14" s="55">
        <v>0</v>
      </c>
      <c r="F14" s="48"/>
      <c r="G14" s="657" t="s">
        <v>83</v>
      </c>
      <c r="H14" s="657"/>
      <c r="I14" s="55">
        <v>955913.46</v>
      </c>
      <c r="J14" s="55">
        <v>5590057.8399999999</v>
      </c>
      <c r="K14" s="53"/>
    </row>
    <row r="15" spans="1:11" ht="12.75" customHeight="1">
      <c r="A15" s="54"/>
      <c r="B15" s="657" t="s">
        <v>84</v>
      </c>
      <c r="C15" s="657"/>
      <c r="D15" s="55">
        <v>0</v>
      </c>
      <c r="E15" s="55">
        <v>0</v>
      </c>
      <c r="F15" s="48"/>
      <c r="G15" s="657" t="s">
        <v>85</v>
      </c>
      <c r="H15" s="657"/>
      <c r="I15" s="55">
        <v>71548.399999999994</v>
      </c>
      <c r="J15" s="55">
        <v>672632.49</v>
      </c>
      <c r="K15" s="53"/>
    </row>
    <row r="16" spans="1:11" ht="12" customHeight="1">
      <c r="A16" s="54"/>
      <c r="B16" s="657" t="s">
        <v>86</v>
      </c>
      <c r="C16" s="657"/>
      <c r="D16" s="55">
        <v>0</v>
      </c>
      <c r="E16" s="55">
        <v>0</v>
      </c>
      <c r="F16" s="48"/>
      <c r="G16" s="657" t="s">
        <v>87</v>
      </c>
      <c r="H16" s="657"/>
      <c r="I16" s="55">
        <v>1460118.89</v>
      </c>
      <c r="J16" s="55">
        <v>14444573.970000001</v>
      </c>
      <c r="K16" s="53"/>
    </row>
    <row r="17" spans="1:11">
      <c r="A17" s="54"/>
      <c r="B17" s="657" t="s">
        <v>88</v>
      </c>
      <c r="C17" s="657"/>
      <c r="D17" s="55">
        <v>0</v>
      </c>
      <c r="E17" s="55">
        <v>0</v>
      </c>
      <c r="F17" s="48"/>
      <c r="G17" s="564"/>
      <c r="H17" s="56"/>
      <c r="I17" s="57"/>
      <c r="J17" s="57"/>
      <c r="K17" s="53"/>
    </row>
    <row r="18" spans="1:11" ht="12.75" customHeight="1">
      <c r="A18" s="54"/>
      <c r="B18" s="657" t="s">
        <v>89</v>
      </c>
      <c r="C18" s="657"/>
      <c r="D18" s="55">
        <v>0</v>
      </c>
      <c r="E18" s="55">
        <v>0</v>
      </c>
      <c r="F18" s="48"/>
      <c r="G18" s="660" t="s">
        <v>190</v>
      </c>
      <c r="H18" s="660"/>
      <c r="I18" s="52">
        <f>SUM(I19:I27)</f>
        <v>0</v>
      </c>
      <c r="J18" s="52">
        <f>SUM(J19:J27)</f>
        <v>0</v>
      </c>
      <c r="K18" s="53"/>
    </row>
    <row r="19" spans="1:11" ht="12.75" customHeight="1">
      <c r="A19" s="54"/>
      <c r="B19" s="657" t="s">
        <v>90</v>
      </c>
      <c r="C19" s="657"/>
      <c r="D19" s="55">
        <v>0</v>
      </c>
      <c r="E19" s="55">
        <v>0</v>
      </c>
      <c r="F19" s="48"/>
      <c r="G19" s="657" t="s">
        <v>91</v>
      </c>
      <c r="H19" s="657"/>
      <c r="I19" s="55">
        <v>0</v>
      </c>
      <c r="J19" s="55">
        <v>0</v>
      </c>
      <c r="K19" s="53"/>
    </row>
    <row r="20" spans="1:11" ht="12.75" customHeight="1">
      <c r="A20" s="54"/>
      <c r="B20" s="657" t="s">
        <v>92</v>
      </c>
      <c r="C20" s="657"/>
      <c r="D20" s="545">
        <v>1431737.21</v>
      </c>
      <c r="E20" s="545">
        <v>30615001.079999998</v>
      </c>
      <c r="F20" s="48"/>
      <c r="G20" s="657" t="s">
        <v>93</v>
      </c>
      <c r="H20" s="657"/>
      <c r="I20" s="55">
        <v>0</v>
      </c>
      <c r="J20" s="55">
        <v>0</v>
      </c>
      <c r="K20" s="53"/>
    </row>
    <row r="21" spans="1:11" ht="52.5" customHeight="1">
      <c r="A21" s="54"/>
      <c r="B21" s="659" t="s">
        <v>94</v>
      </c>
      <c r="C21" s="659"/>
      <c r="D21" s="55">
        <v>0</v>
      </c>
      <c r="E21" s="55">
        <v>0</v>
      </c>
      <c r="F21" s="48"/>
      <c r="G21" s="657" t="s">
        <v>95</v>
      </c>
      <c r="H21" s="657"/>
      <c r="I21" s="55">
        <v>0</v>
      </c>
      <c r="J21" s="55">
        <v>0</v>
      </c>
      <c r="K21" s="53"/>
    </row>
    <row r="22" spans="1:11">
      <c r="A22" s="51"/>
      <c r="B22" s="564"/>
      <c r="C22" s="56"/>
      <c r="D22" s="57"/>
      <c r="E22" s="57"/>
      <c r="F22" s="48"/>
      <c r="G22" s="657" t="s">
        <v>96</v>
      </c>
      <c r="H22" s="657"/>
      <c r="I22" s="55">
        <v>0</v>
      </c>
      <c r="J22" s="55">
        <v>0</v>
      </c>
      <c r="K22" s="53"/>
    </row>
    <row r="23" spans="1:11" ht="29.25" customHeight="1">
      <c r="A23" s="51"/>
      <c r="B23" s="658" t="s">
        <v>97</v>
      </c>
      <c r="C23" s="658"/>
      <c r="D23" s="52">
        <f>SUM(D24:D25)</f>
        <v>3159611</v>
      </c>
      <c r="E23" s="52">
        <f>SUM(E24:E25)</f>
        <v>12232528</v>
      </c>
      <c r="F23" s="48"/>
      <c r="G23" s="657" t="s">
        <v>98</v>
      </c>
      <c r="H23" s="657"/>
      <c r="I23" s="55">
        <v>0</v>
      </c>
      <c r="J23" s="55">
        <v>0</v>
      </c>
      <c r="K23" s="53"/>
    </row>
    <row r="24" spans="1:11" ht="12.75" customHeight="1">
      <c r="A24" s="54"/>
      <c r="B24" s="657" t="s">
        <v>99</v>
      </c>
      <c r="C24" s="657"/>
      <c r="D24" s="58">
        <v>0</v>
      </c>
      <c r="E24" s="58">
        <v>0</v>
      </c>
      <c r="F24" s="48"/>
      <c r="G24" s="657" t="s">
        <v>100</v>
      </c>
      <c r="H24" s="657"/>
      <c r="I24" s="55">
        <v>0</v>
      </c>
      <c r="J24" s="55">
        <v>0</v>
      </c>
      <c r="K24" s="53"/>
    </row>
    <row r="25" spans="1:11" ht="12.75" customHeight="1">
      <c r="A25" s="54"/>
      <c r="B25" s="657" t="s">
        <v>189</v>
      </c>
      <c r="C25" s="657"/>
      <c r="D25" s="545">
        <v>3159611</v>
      </c>
      <c r="E25" s="545">
        <v>12232528</v>
      </c>
      <c r="F25" s="48"/>
      <c r="G25" s="657" t="s">
        <v>101</v>
      </c>
      <c r="H25" s="657"/>
      <c r="I25" s="55">
        <v>0</v>
      </c>
      <c r="J25" s="55">
        <v>0</v>
      </c>
      <c r="K25" s="53"/>
    </row>
    <row r="26" spans="1:11">
      <c r="A26" s="51"/>
      <c r="B26" s="564"/>
      <c r="C26" s="56"/>
      <c r="D26" s="57"/>
      <c r="E26" s="57"/>
      <c r="F26" s="48"/>
      <c r="G26" s="657" t="s">
        <v>102</v>
      </c>
      <c r="H26" s="657"/>
      <c r="I26" s="55">
        <v>0</v>
      </c>
      <c r="J26" s="55">
        <v>0</v>
      </c>
      <c r="K26" s="53"/>
    </row>
    <row r="27" spans="1:11" ht="12.75" customHeight="1">
      <c r="A27" s="54"/>
      <c r="B27" s="658" t="s">
        <v>103</v>
      </c>
      <c r="C27" s="658"/>
      <c r="D27" s="52">
        <f>SUM(D28:D32)</f>
        <v>82905.06</v>
      </c>
      <c r="E27" s="52">
        <f>SUM(E28:E32)</f>
        <v>234230.09999999998</v>
      </c>
      <c r="F27" s="48"/>
      <c r="G27" s="657" t="s">
        <v>104</v>
      </c>
      <c r="H27" s="657"/>
      <c r="I27" s="55">
        <v>0</v>
      </c>
      <c r="J27" s="55">
        <v>0</v>
      </c>
      <c r="K27" s="53"/>
    </row>
    <row r="28" spans="1:11">
      <c r="A28" s="54"/>
      <c r="B28" s="657" t="s">
        <v>105</v>
      </c>
      <c r="C28" s="657"/>
      <c r="D28" s="55">
        <v>0</v>
      </c>
      <c r="E28" s="55">
        <v>0</v>
      </c>
      <c r="F28" s="48"/>
      <c r="G28" s="564"/>
      <c r="H28" s="56"/>
      <c r="I28" s="57"/>
      <c r="J28" s="57"/>
      <c r="K28" s="53"/>
    </row>
    <row r="29" spans="1:11" ht="12.75" customHeight="1">
      <c r="A29" s="54"/>
      <c r="B29" s="657" t="s">
        <v>106</v>
      </c>
      <c r="C29" s="657"/>
      <c r="D29" s="55">
        <v>0</v>
      </c>
      <c r="E29" s="55">
        <v>0</v>
      </c>
      <c r="F29" s="48"/>
      <c r="G29" s="658" t="s">
        <v>99</v>
      </c>
      <c r="H29" s="658"/>
      <c r="I29" s="52">
        <f>SUM(I30:I32)</f>
        <v>0</v>
      </c>
      <c r="J29" s="52">
        <f>SUM(J30:J32)</f>
        <v>0</v>
      </c>
      <c r="K29" s="53"/>
    </row>
    <row r="30" spans="1:11" ht="26.25" customHeight="1">
      <c r="A30" s="54"/>
      <c r="B30" s="659" t="s">
        <v>107</v>
      </c>
      <c r="C30" s="659"/>
      <c r="D30" s="55">
        <v>0</v>
      </c>
      <c r="E30" s="55">
        <v>0</v>
      </c>
      <c r="F30" s="48"/>
      <c r="G30" s="657" t="s">
        <v>108</v>
      </c>
      <c r="H30" s="657"/>
      <c r="I30" s="55">
        <v>0</v>
      </c>
      <c r="J30" s="55">
        <v>0</v>
      </c>
      <c r="K30" s="53"/>
    </row>
    <row r="31" spans="1:11" ht="12.75" customHeight="1">
      <c r="A31" s="54"/>
      <c r="B31" s="657" t="s">
        <v>109</v>
      </c>
      <c r="C31" s="657"/>
      <c r="D31" s="55">
        <v>0</v>
      </c>
      <c r="E31" s="55">
        <v>0</v>
      </c>
      <c r="F31" s="48"/>
      <c r="G31" s="657" t="s">
        <v>49</v>
      </c>
      <c r="H31" s="657"/>
      <c r="I31" s="55">
        <v>0</v>
      </c>
      <c r="J31" s="55">
        <v>0</v>
      </c>
      <c r="K31" s="53"/>
    </row>
    <row r="32" spans="1:11" ht="12.75" customHeight="1">
      <c r="A32" s="54"/>
      <c r="B32" s="657" t="s">
        <v>110</v>
      </c>
      <c r="C32" s="657"/>
      <c r="D32" s="55">
        <f>77805.7+5099.36</f>
        <v>82905.06</v>
      </c>
      <c r="E32" s="55">
        <f>10705.64+223524.46</f>
        <v>234230.09999999998</v>
      </c>
      <c r="F32" s="48"/>
      <c r="G32" s="657" t="s">
        <v>111</v>
      </c>
      <c r="H32" s="657"/>
      <c r="I32" s="55">
        <v>0</v>
      </c>
      <c r="J32" s="55">
        <v>0</v>
      </c>
      <c r="K32" s="53"/>
    </row>
    <row r="33" spans="1:11">
      <c r="A33" s="51"/>
      <c r="B33" s="564"/>
      <c r="C33" s="59"/>
      <c r="D33" s="47"/>
      <c r="E33" s="47"/>
      <c r="F33" s="48"/>
      <c r="G33" s="564"/>
      <c r="H33" s="56"/>
      <c r="I33" s="57"/>
      <c r="J33" s="57"/>
      <c r="K33" s="53"/>
    </row>
    <row r="34" spans="1:11" ht="12.75" customHeight="1">
      <c r="A34" s="60"/>
      <c r="B34" s="656" t="s">
        <v>112</v>
      </c>
      <c r="C34" s="656"/>
      <c r="D34" s="61">
        <f>D13+D23+D27</f>
        <v>4674253.2699999996</v>
      </c>
      <c r="E34" s="61">
        <f>E13+E23+E27</f>
        <v>43081759.18</v>
      </c>
      <c r="F34" s="62"/>
      <c r="G34" s="660" t="s">
        <v>113</v>
      </c>
      <c r="H34" s="660"/>
      <c r="I34" s="63">
        <f>SUM(I35:I39)</f>
        <v>410046.3</v>
      </c>
      <c r="J34" s="63">
        <f>SUM(J35:J39)</f>
        <v>0</v>
      </c>
      <c r="K34" s="53"/>
    </row>
    <row r="35" spans="1:11">
      <c r="A35" s="51"/>
      <c r="B35" s="656"/>
      <c r="C35" s="656"/>
      <c r="D35" s="47"/>
      <c r="E35" s="47"/>
      <c r="F35" s="48"/>
      <c r="G35" s="657" t="s">
        <v>114</v>
      </c>
      <c r="H35" s="657"/>
      <c r="I35" s="55">
        <v>410046.3</v>
      </c>
      <c r="J35" s="55">
        <v>0</v>
      </c>
      <c r="K35" s="53"/>
    </row>
    <row r="36" spans="1:11" ht="12.75" customHeight="1">
      <c r="A36" s="64"/>
      <c r="B36" s="48"/>
      <c r="C36" s="48"/>
      <c r="D36" s="48"/>
      <c r="E36" s="48"/>
      <c r="F36" s="48"/>
      <c r="G36" s="657" t="s">
        <v>115</v>
      </c>
      <c r="H36" s="657"/>
      <c r="I36" s="55">
        <v>0</v>
      </c>
      <c r="J36" s="55">
        <v>0</v>
      </c>
      <c r="K36" s="53"/>
    </row>
    <row r="37" spans="1:11">
      <c r="A37" s="64"/>
      <c r="B37" s="48"/>
      <c r="C37" s="48"/>
      <c r="D37" s="48"/>
      <c r="E37" s="48"/>
      <c r="F37" s="48"/>
      <c r="G37" s="657" t="s">
        <v>116</v>
      </c>
      <c r="H37" s="657"/>
      <c r="I37" s="55">
        <v>0</v>
      </c>
      <c r="J37" s="55">
        <v>0</v>
      </c>
      <c r="K37" s="53"/>
    </row>
    <row r="38" spans="1:11">
      <c r="A38" s="64"/>
      <c r="B38" s="48"/>
      <c r="C38" s="48"/>
      <c r="D38" s="48"/>
      <c r="E38" s="48"/>
      <c r="F38" s="48"/>
      <c r="G38" s="657" t="s">
        <v>117</v>
      </c>
      <c r="H38" s="657"/>
      <c r="I38" s="55">
        <v>0</v>
      </c>
      <c r="J38" s="55">
        <v>0</v>
      </c>
      <c r="K38" s="53"/>
    </row>
    <row r="39" spans="1:11">
      <c r="A39" s="64"/>
      <c r="B39" s="48"/>
      <c r="C39" s="48"/>
      <c r="D39" s="48"/>
      <c r="E39" s="48"/>
      <c r="F39" s="48"/>
      <c r="G39" s="657" t="s">
        <v>118</v>
      </c>
      <c r="H39" s="657"/>
      <c r="I39" s="55">
        <v>0</v>
      </c>
      <c r="J39" s="55">
        <v>0</v>
      </c>
      <c r="K39" s="53"/>
    </row>
    <row r="40" spans="1:11">
      <c r="A40" s="64"/>
      <c r="B40" s="48"/>
      <c r="C40" s="48"/>
      <c r="D40" s="48"/>
      <c r="E40" s="48"/>
      <c r="F40" s="48"/>
      <c r="G40" s="564"/>
      <c r="H40" s="56"/>
      <c r="I40" s="57"/>
      <c r="J40" s="57"/>
      <c r="K40" s="53"/>
    </row>
    <row r="41" spans="1:11" ht="12.75" customHeight="1">
      <c r="A41" s="64"/>
      <c r="B41" s="48"/>
      <c r="C41" s="48"/>
      <c r="D41" s="48"/>
      <c r="E41" s="48"/>
      <c r="F41" s="48"/>
      <c r="G41" s="658" t="s">
        <v>119</v>
      </c>
      <c r="H41" s="658"/>
      <c r="I41" s="63">
        <f>SUM(I42:I47)</f>
        <v>1559694.91</v>
      </c>
      <c r="J41" s="63">
        <f>SUM(J42:J47)</f>
        <v>24526727.350000001</v>
      </c>
      <c r="K41" s="53"/>
    </row>
    <row r="42" spans="1:11" ht="26.25" customHeight="1">
      <c r="A42" s="64"/>
      <c r="B42" s="48"/>
      <c r="C42" s="48"/>
      <c r="D42" s="48"/>
      <c r="E42" s="48"/>
      <c r="F42" s="48"/>
      <c r="G42" s="659" t="s">
        <v>120</v>
      </c>
      <c r="H42" s="659"/>
      <c r="I42" s="55">
        <v>780827.32</v>
      </c>
      <c r="J42" s="55">
        <f>2235809.07+197444.57</f>
        <v>2433253.6399999997</v>
      </c>
      <c r="K42" s="53"/>
    </row>
    <row r="43" spans="1:11">
      <c r="A43" s="64"/>
      <c r="B43" s="48"/>
      <c r="C43" s="48"/>
      <c r="D43" s="48"/>
      <c r="E43" s="48"/>
      <c r="F43" s="48"/>
      <c r="G43" s="657" t="s">
        <v>121</v>
      </c>
      <c r="H43" s="657"/>
      <c r="I43" s="55">
        <v>0</v>
      </c>
      <c r="J43" s="55">
        <v>0</v>
      </c>
      <c r="K43" s="53"/>
    </row>
    <row r="44" spans="1:11" ht="12" customHeight="1">
      <c r="A44" s="64"/>
      <c r="B44" s="48"/>
      <c r="C44" s="48"/>
      <c r="D44" s="48"/>
      <c r="E44" s="48"/>
      <c r="F44" s="48"/>
      <c r="G44" s="657" t="s">
        <v>122</v>
      </c>
      <c r="H44" s="657"/>
      <c r="I44" s="55">
        <v>0</v>
      </c>
      <c r="J44" s="55">
        <v>0</v>
      </c>
      <c r="K44" s="53"/>
    </row>
    <row r="45" spans="1:11" ht="25.5" customHeight="1">
      <c r="A45" s="64"/>
      <c r="B45" s="48"/>
      <c r="C45" s="48"/>
      <c r="D45" s="48"/>
      <c r="E45" s="48"/>
      <c r="F45" s="48"/>
      <c r="G45" s="659" t="s">
        <v>191</v>
      </c>
      <c r="H45" s="659"/>
      <c r="I45" s="55">
        <v>0</v>
      </c>
      <c r="J45" s="55">
        <v>0</v>
      </c>
      <c r="K45" s="53"/>
    </row>
    <row r="46" spans="1:11" ht="12.75" customHeight="1">
      <c r="A46" s="64"/>
      <c r="B46" s="48"/>
      <c r="C46" s="48"/>
      <c r="D46" s="48"/>
      <c r="E46" s="48"/>
      <c r="F46" s="48"/>
      <c r="G46" s="657" t="s">
        <v>123</v>
      </c>
      <c r="H46" s="657"/>
      <c r="I46" s="55">
        <v>0</v>
      </c>
      <c r="J46" s="55">
        <v>0</v>
      </c>
      <c r="K46" s="53"/>
    </row>
    <row r="47" spans="1:11">
      <c r="A47" s="64"/>
      <c r="B47" s="48"/>
      <c r="C47" s="48"/>
      <c r="D47" s="48"/>
      <c r="E47" s="48"/>
      <c r="F47" s="48"/>
      <c r="G47" s="657" t="s">
        <v>124</v>
      </c>
      <c r="H47" s="657"/>
      <c r="I47" s="55">
        <f>153245.12+606811.73+2377.99+141+14361.59+1930.16</f>
        <v>778867.59</v>
      </c>
      <c r="J47" s="55">
        <f>30139.14+1674408.86+22087.33+947541.31+19399585.69+19711.38</f>
        <v>22093473.710000001</v>
      </c>
      <c r="K47" s="53"/>
    </row>
    <row r="48" spans="1:11">
      <c r="A48" s="64"/>
      <c r="B48" s="48"/>
      <c r="C48" s="48"/>
      <c r="D48" s="48"/>
      <c r="E48" s="48"/>
      <c r="F48" s="48"/>
      <c r="G48" s="564"/>
      <c r="H48" s="56"/>
      <c r="I48" s="57"/>
      <c r="J48" s="57"/>
      <c r="K48" s="53"/>
    </row>
    <row r="49" spans="1:11">
      <c r="A49" s="64"/>
      <c r="B49" s="48"/>
      <c r="C49" s="48"/>
      <c r="D49" s="48"/>
      <c r="E49" s="48"/>
      <c r="F49" s="48"/>
      <c r="G49" s="658" t="s">
        <v>125</v>
      </c>
      <c r="H49" s="658"/>
      <c r="I49" s="63">
        <f>SUM(I50)</f>
        <v>0</v>
      </c>
      <c r="J49" s="63">
        <f>SUM(J50)</f>
        <v>0</v>
      </c>
      <c r="K49" s="53"/>
    </row>
    <row r="50" spans="1:11" ht="12.75" customHeight="1">
      <c r="A50" s="64"/>
      <c r="B50" s="48"/>
      <c r="C50" s="48"/>
      <c r="D50" s="48"/>
      <c r="E50" s="48"/>
      <c r="F50" s="48"/>
      <c r="G50" s="657" t="s">
        <v>126</v>
      </c>
      <c r="H50" s="657"/>
      <c r="I50" s="55">
        <v>0</v>
      </c>
      <c r="J50" s="55">
        <v>0</v>
      </c>
      <c r="K50" s="53"/>
    </row>
    <row r="51" spans="1:11">
      <c r="A51" s="64"/>
      <c r="B51" s="48"/>
      <c r="C51" s="48"/>
      <c r="D51" s="48"/>
      <c r="E51" s="48"/>
      <c r="F51" s="48"/>
      <c r="G51" s="564"/>
      <c r="H51" s="56"/>
      <c r="I51" s="57"/>
      <c r="J51" s="57"/>
      <c r="K51" s="53"/>
    </row>
    <row r="52" spans="1:11" ht="12.75" customHeight="1">
      <c r="A52" s="64"/>
      <c r="B52" s="48"/>
      <c r="C52" s="48"/>
      <c r="D52" s="48"/>
      <c r="E52" s="48"/>
      <c r="F52" s="48"/>
      <c r="G52" s="656" t="s">
        <v>127</v>
      </c>
      <c r="H52" s="656"/>
      <c r="I52" s="65">
        <f>I13+I18+I29+I34+I41+I49</f>
        <v>4457321.96</v>
      </c>
      <c r="J52" s="65">
        <f>J13+J18+J29+J34+J41+J49</f>
        <v>45233991.650000006</v>
      </c>
      <c r="K52" s="66"/>
    </row>
    <row r="53" spans="1:11">
      <c r="A53" s="64"/>
      <c r="B53" s="48"/>
      <c r="C53" s="48"/>
      <c r="D53" s="48"/>
      <c r="E53" s="48"/>
      <c r="F53" s="48"/>
      <c r="G53" s="560"/>
      <c r="H53" s="560"/>
      <c r="I53" s="57"/>
      <c r="J53" s="57"/>
      <c r="K53" s="66"/>
    </row>
    <row r="54" spans="1:11" ht="12.75" customHeight="1">
      <c r="A54" s="64"/>
      <c r="B54" s="48"/>
      <c r="C54" s="48"/>
      <c r="D54" s="48"/>
      <c r="E54" s="48"/>
      <c r="F54" s="48"/>
      <c r="G54" s="652" t="s">
        <v>128</v>
      </c>
      <c r="H54" s="652"/>
      <c r="I54" s="65">
        <f>D34-I52</f>
        <v>216931.30999999959</v>
      </c>
      <c r="J54" s="65">
        <f>E34-J52</f>
        <v>-2152232.4700000063</v>
      </c>
      <c r="K54" s="66"/>
    </row>
    <row r="55" spans="1:11" ht="6" customHeight="1">
      <c r="A55" s="67"/>
      <c r="B55" s="68"/>
      <c r="C55" s="68"/>
      <c r="D55" s="68"/>
      <c r="E55" s="68"/>
      <c r="F55" s="68"/>
      <c r="G55" s="69"/>
      <c r="H55" s="69"/>
      <c r="I55" s="68"/>
      <c r="J55" s="68"/>
      <c r="K55" s="70"/>
    </row>
    <row r="56" spans="1:11" ht="6" customHeight="1">
      <c r="A56" s="574"/>
      <c r="B56" s="574"/>
      <c r="C56" s="574"/>
      <c r="D56" s="574"/>
      <c r="E56" s="574"/>
      <c r="F56" s="574"/>
      <c r="G56" s="34"/>
      <c r="H56" s="34"/>
      <c r="I56" s="574"/>
      <c r="J56" s="574"/>
      <c r="K56" s="574"/>
    </row>
    <row r="57" spans="1:11" ht="6" customHeight="1">
      <c r="A57" s="68"/>
      <c r="B57" s="71"/>
      <c r="C57" s="72"/>
      <c r="D57" s="73"/>
      <c r="E57" s="73"/>
      <c r="F57" s="68"/>
      <c r="G57" s="74"/>
      <c r="H57" s="75"/>
      <c r="I57" s="73"/>
      <c r="J57" s="73"/>
      <c r="K57" s="68"/>
    </row>
    <row r="58" spans="1:11" ht="6" customHeight="1">
      <c r="A58" s="574"/>
      <c r="B58" s="56"/>
      <c r="C58" s="76"/>
      <c r="D58" s="77"/>
      <c r="E58" s="77"/>
      <c r="F58" s="574"/>
      <c r="G58" s="78"/>
      <c r="H58" s="79"/>
      <c r="I58" s="77"/>
      <c r="J58" s="77"/>
      <c r="K58" s="574"/>
    </row>
    <row r="59" spans="1:11" ht="15" customHeight="1">
      <c r="A59" s="56" t="s">
        <v>76</v>
      </c>
      <c r="C59" s="56"/>
      <c r="D59" s="56"/>
      <c r="E59" s="56"/>
      <c r="F59" s="56"/>
      <c r="G59" s="56"/>
      <c r="H59" s="56"/>
      <c r="I59" s="56"/>
      <c r="J59" s="56"/>
    </row>
    <row r="60" spans="1:11" ht="9.75" customHeight="1">
      <c r="B60" s="56"/>
      <c r="C60" s="76"/>
      <c r="D60" s="77"/>
      <c r="E60" s="77"/>
      <c r="G60" s="78"/>
      <c r="H60" s="76"/>
      <c r="I60" s="77"/>
      <c r="J60" s="77"/>
    </row>
    <row r="61" spans="1:11" ht="30" customHeight="1">
      <c r="B61" s="56"/>
      <c r="C61" s="653"/>
      <c r="D61" s="653"/>
      <c r="E61" s="77"/>
      <c r="G61" s="654"/>
      <c r="H61" s="654"/>
      <c r="I61" s="77"/>
      <c r="J61" s="77"/>
    </row>
    <row r="62" spans="1:11" ht="14.1" customHeight="1">
      <c r="B62" s="80"/>
      <c r="C62" s="655" t="s">
        <v>603</v>
      </c>
      <c r="D62" s="655"/>
      <c r="E62" s="546"/>
      <c r="F62" s="77"/>
      <c r="G62" s="655" t="s">
        <v>606</v>
      </c>
      <c r="H62" s="655"/>
      <c r="I62" s="81"/>
      <c r="J62" s="77"/>
    </row>
    <row r="63" spans="1:11" ht="14.1" customHeight="1">
      <c r="B63" s="82"/>
      <c r="C63" s="651" t="s">
        <v>607</v>
      </c>
      <c r="D63" s="651"/>
      <c r="E63" s="547"/>
      <c r="F63" s="83"/>
      <c r="G63" s="651" t="s">
        <v>567</v>
      </c>
      <c r="H63" s="651"/>
      <c r="I63" s="81"/>
      <c r="J63" s="77"/>
    </row>
    <row r="64" spans="1:11" ht="9.9499999999999993" customHeight="1">
      <c r="D64" s="84"/>
    </row>
    <row r="65" spans="2:11">
      <c r="B65" s="574"/>
      <c r="C65" s="574"/>
      <c r="D65" s="84"/>
      <c r="E65" s="574"/>
      <c r="F65" s="574"/>
      <c r="G65" s="34"/>
      <c r="H65" s="34"/>
      <c r="I65" s="574"/>
      <c r="J65" s="574"/>
      <c r="K65" s="574"/>
    </row>
    <row r="66" spans="2:11">
      <c r="D66" s="84"/>
    </row>
  </sheetData>
  <sheetProtection formatCells="0" selectLockedCells="1"/>
  <mergeCells count="68">
    <mergeCell ref="B10:C10"/>
    <mergeCell ref="G10:H10"/>
    <mergeCell ref="C3:I3"/>
    <mergeCell ref="C4:I4"/>
    <mergeCell ref="C5:I5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23:H23"/>
    <mergeCell ref="B24:C24"/>
    <mergeCell ref="G24:H24"/>
    <mergeCell ref="G26:H26"/>
    <mergeCell ref="B27:C27"/>
    <mergeCell ref="G27:H27"/>
    <mergeCell ref="B28:C28"/>
    <mergeCell ref="B29:C29"/>
    <mergeCell ref="G29:H29"/>
    <mergeCell ref="G37:H37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52:H52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C63:D63"/>
    <mergeCell ref="G63:H63"/>
    <mergeCell ref="G54:H54"/>
    <mergeCell ref="C61:D61"/>
    <mergeCell ref="G61:H61"/>
    <mergeCell ref="C62:D62"/>
    <mergeCell ref="G62:H62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L325"/>
  <sheetViews>
    <sheetView showGridLines="0" topLeftCell="A200" zoomScale="85" zoomScaleNormal="85" workbookViewId="0">
      <selection activeCell="C292" sqref="C292"/>
    </sheetView>
  </sheetViews>
  <sheetFormatPr baseColWidth="10" defaultColWidth="11.42578125" defaultRowHeight="12.75"/>
  <cols>
    <col min="1" max="1" width="11.42578125" style="25"/>
    <col min="2" max="2" width="70.28515625" style="25" customWidth="1"/>
    <col min="3" max="6" width="26.7109375" style="25" customWidth="1"/>
    <col min="7" max="7" width="14.85546875" style="25" bestFit="1" customWidth="1"/>
    <col min="8" max="16384" width="11.42578125" style="25"/>
  </cols>
  <sheetData>
    <row r="2" spans="1:12" ht="4.5" customHeight="1">
      <c r="A2" s="755"/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</row>
    <row r="3" spans="1:12" ht="15" customHeight="1">
      <c r="A3" s="756" t="s">
        <v>472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</row>
    <row r="4" spans="1:12" ht="24" customHeight="1">
      <c r="A4" s="756" t="s">
        <v>623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</row>
    <row r="5" spans="1:12">
      <c r="B5" s="269"/>
      <c r="C5" s="270"/>
      <c r="D5" s="271"/>
      <c r="E5" s="271"/>
      <c r="F5" s="271"/>
    </row>
    <row r="7" spans="1:12">
      <c r="B7" s="30"/>
      <c r="C7" s="133"/>
      <c r="D7" s="31"/>
      <c r="E7" s="574"/>
      <c r="F7" s="76"/>
      <c r="G7" s="30" t="s">
        <v>3</v>
      </c>
      <c r="H7" s="449" t="s">
        <v>570</v>
      </c>
      <c r="I7" s="273"/>
      <c r="J7" s="68"/>
      <c r="K7" s="72"/>
      <c r="L7" s="68"/>
    </row>
    <row r="9" spans="1:12" ht="15">
      <c r="A9" s="757" t="s">
        <v>423</v>
      </c>
      <c r="B9" s="757"/>
      <c r="C9" s="757"/>
      <c r="D9" s="757"/>
      <c r="E9" s="757"/>
      <c r="F9" s="757"/>
      <c r="G9" s="757"/>
      <c r="H9" s="757"/>
      <c r="I9" s="757"/>
      <c r="J9" s="757"/>
      <c r="K9" s="757"/>
      <c r="L9" s="757"/>
    </row>
    <row r="10" spans="1:12">
      <c r="B10" s="274"/>
      <c r="C10" s="133"/>
      <c r="D10" s="31"/>
      <c r="E10" s="574"/>
      <c r="F10" s="76"/>
    </row>
    <row r="11" spans="1:12">
      <c r="B11" s="19" t="s">
        <v>413</v>
      </c>
      <c r="C11" s="275"/>
      <c r="D11" s="271"/>
      <c r="E11" s="271"/>
      <c r="F11" s="271"/>
    </row>
    <row r="12" spans="1:12">
      <c r="B12" s="276"/>
      <c r="C12" s="270"/>
      <c r="D12" s="271"/>
      <c r="E12" s="271"/>
      <c r="F12" s="271"/>
    </row>
    <row r="13" spans="1:12">
      <c r="B13" s="20" t="s">
        <v>385</v>
      </c>
      <c r="C13" s="270"/>
      <c r="D13" s="271"/>
      <c r="E13" s="271"/>
      <c r="F13" s="271"/>
    </row>
    <row r="14" spans="1:12">
      <c r="C14" s="270"/>
    </row>
    <row r="15" spans="1:12">
      <c r="B15" s="277" t="s">
        <v>532</v>
      </c>
      <c r="C15" s="574"/>
      <c r="D15" s="574"/>
      <c r="E15" s="574"/>
    </row>
    <row r="16" spans="1:12">
      <c r="B16" s="278"/>
      <c r="C16" s="574"/>
      <c r="D16" s="574"/>
      <c r="E16" s="574"/>
    </row>
    <row r="17" spans="2:5" ht="20.25" customHeight="1">
      <c r="B17" s="279" t="s">
        <v>387</v>
      </c>
      <c r="C17" s="280" t="s">
        <v>322</v>
      </c>
      <c r="D17" s="280" t="s">
        <v>388</v>
      </c>
      <c r="E17" s="280" t="s">
        <v>389</v>
      </c>
    </row>
    <row r="18" spans="2:5">
      <c r="B18" s="281" t="s">
        <v>530</v>
      </c>
      <c r="C18" s="282"/>
      <c r="D18" s="282">
        <v>0</v>
      </c>
      <c r="E18" s="282">
        <v>0</v>
      </c>
    </row>
    <row r="19" spans="2:5">
      <c r="B19" s="283"/>
      <c r="C19" s="284"/>
      <c r="D19" s="284">
        <v>0</v>
      </c>
      <c r="E19" s="284">
        <v>0</v>
      </c>
    </row>
    <row r="20" spans="2:5">
      <c r="B20" s="283" t="s">
        <v>531</v>
      </c>
      <c r="C20" s="284"/>
      <c r="D20" s="284">
        <v>0</v>
      </c>
      <c r="E20" s="284">
        <v>0</v>
      </c>
    </row>
    <row r="21" spans="2:5">
      <c r="B21" s="283"/>
      <c r="C21" s="284"/>
      <c r="D21" s="284">
        <v>0</v>
      </c>
      <c r="E21" s="284">
        <v>0</v>
      </c>
    </row>
    <row r="22" spans="2:5">
      <c r="B22" s="17" t="s">
        <v>539</v>
      </c>
      <c r="C22" s="285"/>
      <c r="D22" s="285">
        <v>0</v>
      </c>
      <c r="E22" s="285">
        <v>0</v>
      </c>
    </row>
    <row r="23" spans="2:5">
      <c r="B23" s="278"/>
      <c r="C23" s="280">
        <f>SUM(C18:C22)</f>
        <v>0</v>
      </c>
      <c r="D23" s="280"/>
      <c r="E23" s="280">
        <f>SUM(E18:E22)</f>
        <v>0</v>
      </c>
    </row>
    <row r="24" spans="2:5">
      <c r="B24" s="278"/>
      <c r="C24" s="574"/>
      <c r="D24" s="574"/>
      <c r="E24" s="574"/>
    </row>
    <row r="25" spans="2:5">
      <c r="B25" s="278"/>
      <c r="C25" s="574"/>
      <c r="D25" s="574"/>
      <c r="E25" s="574"/>
    </row>
    <row r="26" spans="2:5">
      <c r="B26" s="278"/>
      <c r="C26" s="574"/>
      <c r="D26" s="574"/>
      <c r="E26" s="574"/>
    </row>
    <row r="27" spans="2:5">
      <c r="B27" s="277" t="s">
        <v>390</v>
      </c>
      <c r="C27" s="286"/>
      <c r="D27" s="574"/>
      <c r="E27" s="574"/>
    </row>
    <row r="29" spans="2:5" ht="18.75" customHeight="1">
      <c r="B29" s="279" t="s">
        <v>391</v>
      </c>
      <c r="C29" s="280" t="s">
        <v>322</v>
      </c>
      <c r="D29" s="280" t="s">
        <v>627</v>
      </c>
      <c r="E29" s="280" t="s">
        <v>608</v>
      </c>
    </row>
    <row r="30" spans="2:5">
      <c r="B30" s="283" t="s">
        <v>538</v>
      </c>
      <c r="C30" s="287"/>
      <c r="D30" s="58">
        <v>3638280.37</v>
      </c>
      <c r="E30" s="579">
        <v>0</v>
      </c>
    </row>
    <row r="31" spans="2:5">
      <c r="B31" s="283"/>
      <c r="C31" s="287"/>
      <c r="D31" s="551"/>
      <c r="E31" s="287"/>
    </row>
    <row r="32" spans="2:5" ht="14.25" customHeight="1">
      <c r="B32" s="283" t="s">
        <v>537</v>
      </c>
      <c r="C32" s="287"/>
      <c r="D32" s="551"/>
      <c r="E32" s="287"/>
    </row>
    <row r="33" spans="2:6" ht="14.25" customHeight="1">
      <c r="B33" s="283"/>
      <c r="C33" s="287"/>
      <c r="D33" s="551"/>
      <c r="E33" s="287"/>
    </row>
    <row r="34" spans="2:6" ht="14.25" customHeight="1">
      <c r="B34" s="17"/>
      <c r="C34" s="288"/>
      <c r="D34" s="552"/>
      <c r="E34" s="288"/>
    </row>
    <row r="35" spans="2:6" ht="14.25" customHeight="1">
      <c r="C35" s="280">
        <f>SUM(C30:C34)</f>
        <v>0</v>
      </c>
      <c r="D35" s="280">
        <f>SUM(D30:D34)</f>
        <v>3638280.37</v>
      </c>
      <c r="E35" s="280">
        <f>SUM(E30:E34)</f>
        <v>0</v>
      </c>
    </row>
    <row r="36" spans="2:6" ht="14.25" customHeight="1">
      <c r="C36" s="289"/>
      <c r="D36" s="289"/>
      <c r="E36" s="289"/>
    </row>
    <row r="37" spans="2:6" ht="14.25" customHeight="1"/>
    <row r="38" spans="2:6" ht="23.25" customHeight="1">
      <c r="B38" s="279" t="s">
        <v>428</v>
      </c>
      <c r="C38" s="280" t="s">
        <v>322</v>
      </c>
      <c r="D38" s="280" t="s">
        <v>404</v>
      </c>
      <c r="E38" s="577" t="s">
        <v>405</v>
      </c>
      <c r="F38" s="280" t="s">
        <v>406</v>
      </c>
    </row>
    <row r="39" spans="2:6" ht="14.25" customHeight="1">
      <c r="B39" s="283" t="s">
        <v>536</v>
      </c>
      <c r="C39" s="287"/>
      <c r="D39" s="598"/>
      <c r="E39" s="595"/>
      <c r="F39" s="580"/>
    </row>
    <row r="40" spans="2:6" ht="14.25" customHeight="1">
      <c r="B40" s="283"/>
      <c r="C40" s="287"/>
      <c r="D40" s="287"/>
      <c r="E40" s="596"/>
      <c r="F40" s="287"/>
    </row>
    <row r="41" spans="2:6" ht="14.25" customHeight="1">
      <c r="B41" s="283" t="s">
        <v>535</v>
      </c>
      <c r="C41" s="287"/>
      <c r="D41" s="287">
        <v>478379.13</v>
      </c>
      <c r="E41" s="596">
        <v>478379.13</v>
      </c>
      <c r="F41" s="287"/>
    </row>
    <row r="42" spans="2:6" ht="14.25" customHeight="1">
      <c r="B42" s="17"/>
      <c r="C42" s="288"/>
      <c r="D42" s="288"/>
      <c r="E42" s="597"/>
      <c r="F42" s="288"/>
    </row>
    <row r="43" spans="2:6" ht="14.25" customHeight="1">
      <c r="C43" s="280">
        <f>SUM(C38:C42)</f>
        <v>0</v>
      </c>
      <c r="D43" s="280">
        <f>SUM(D38:D42)</f>
        <v>478379.13</v>
      </c>
      <c r="E43" s="280">
        <f>SUM(E38:E42)</f>
        <v>478379.13</v>
      </c>
      <c r="F43" s="280">
        <f>SUM(F38:F42)</f>
        <v>0</v>
      </c>
    </row>
    <row r="44" spans="2:6" ht="14.25" customHeight="1"/>
    <row r="45" spans="2:6" ht="14.25" customHeight="1"/>
    <row r="46" spans="2:6" ht="14.25" customHeight="1"/>
    <row r="47" spans="2:6" ht="14.25" customHeight="1">
      <c r="B47" s="277" t="s">
        <v>394</v>
      </c>
    </row>
    <row r="48" spans="2:6" ht="14.25" customHeight="1">
      <c r="B48" s="290"/>
    </row>
    <row r="49" spans="2:7" ht="24" customHeight="1">
      <c r="B49" s="279" t="s">
        <v>392</v>
      </c>
      <c r="C49" s="280" t="s">
        <v>322</v>
      </c>
      <c r="D49" s="280" t="s">
        <v>393</v>
      </c>
    </row>
    <row r="50" spans="2:7" ht="14.25" customHeight="1">
      <c r="B50" s="281" t="s">
        <v>533</v>
      </c>
      <c r="C50" s="282">
        <v>11466068.560000001</v>
      </c>
      <c r="D50" s="282" t="s">
        <v>591</v>
      </c>
    </row>
    <row r="51" spans="2:7" ht="14.25" customHeight="1">
      <c r="B51" s="283"/>
      <c r="C51" s="284"/>
      <c r="D51" s="284">
        <v>0</v>
      </c>
    </row>
    <row r="52" spans="2:7" ht="14.25" customHeight="1">
      <c r="B52" s="283" t="s">
        <v>534</v>
      </c>
      <c r="C52" s="284"/>
      <c r="D52" s="284"/>
    </row>
    <row r="53" spans="2:7" ht="14.25" customHeight="1">
      <c r="B53" s="17"/>
      <c r="C53" s="285"/>
      <c r="D53" s="285">
        <v>0</v>
      </c>
    </row>
    <row r="54" spans="2:7" ht="14.25" customHeight="1">
      <c r="B54" s="291"/>
      <c r="C54" s="280">
        <f>SUM(C49:C53)</f>
        <v>11466068.560000001</v>
      </c>
      <c r="D54" s="280"/>
    </row>
    <row r="55" spans="2:7" ht="14.25" customHeight="1">
      <c r="B55" s="291"/>
      <c r="C55" s="292"/>
      <c r="D55" s="292"/>
    </row>
    <row r="56" spans="2:7" ht="9.75" customHeight="1">
      <c r="B56" s="291"/>
      <c r="C56" s="292"/>
      <c r="D56" s="292"/>
    </row>
    <row r="57" spans="2:7" ht="14.25" customHeight="1"/>
    <row r="58" spans="2:7" ht="14.25" customHeight="1">
      <c r="B58" s="277" t="s">
        <v>395</v>
      </c>
    </row>
    <row r="59" spans="2:7" ht="14.25" customHeight="1">
      <c r="B59" s="290"/>
    </row>
    <row r="60" spans="2:7" ht="27.75" customHeight="1">
      <c r="B60" s="279" t="s">
        <v>398</v>
      </c>
      <c r="C60" s="280" t="s">
        <v>322</v>
      </c>
      <c r="D60" s="280" t="s">
        <v>388</v>
      </c>
      <c r="E60" s="280" t="s">
        <v>330</v>
      </c>
      <c r="F60" s="293" t="s">
        <v>396</v>
      </c>
      <c r="G60" s="280" t="s">
        <v>397</v>
      </c>
    </row>
    <row r="61" spans="2:7" ht="14.25" customHeight="1">
      <c r="B61" s="294" t="s">
        <v>540</v>
      </c>
      <c r="C61" s="292"/>
      <c r="D61" s="292">
        <v>0</v>
      </c>
      <c r="E61" s="292">
        <v>0</v>
      </c>
      <c r="F61" s="292">
        <v>0</v>
      </c>
      <c r="G61" s="295">
        <v>0</v>
      </c>
    </row>
    <row r="62" spans="2:7" ht="14.25" customHeight="1">
      <c r="B62" s="294"/>
      <c r="C62" s="292"/>
      <c r="D62" s="292">
        <v>0</v>
      </c>
      <c r="E62" s="292">
        <v>0</v>
      </c>
      <c r="F62" s="292">
        <v>0</v>
      </c>
      <c r="G62" s="295">
        <v>0</v>
      </c>
    </row>
    <row r="63" spans="2:7" ht="14.25" customHeight="1">
      <c r="B63" s="294"/>
      <c r="C63" s="292" t="s">
        <v>589</v>
      </c>
      <c r="D63" s="292">
        <v>0</v>
      </c>
      <c r="E63" s="292">
        <v>0</v>
      </c>
      <c r="F63" s="292">
        <v>0</v>
      </c>
      <c r="G63" s="295">
        <v>0</v>
      </c>
    </row>
    <row r="64" spans="2:7" ht="14.25" customHeight="1">
      <c r="B64" s="296"/>
      <c r="C64" s="297"/>
      <c r="D64" s="297">
        <v>0</v>
      </c>
      <c r="E64" s="297">
        <v>0</v>
      </c>
      <c r="F64" s="297">
        <v>0</v>
      </c>
      <c r="G64" s="298">
        <v>0</v>
      </c>
    </row>
    <row r="65" spans="2:7" ht="15" customHeight="1">
      <c r="B65" s="291"/>
      <c r="C65" s="280">
        <f>SUM(C60:C64)</f>
        <v>0</v>
      </c>
      <c r="D65" s="299">
        <v>0</v>
      </c>
      <c r="E65" s="300">
        <v>0</v>
      </c>
      <c r="F65" s="300">
        <v>0</v>
      </c>
      <c r="G65" s="301">
        <v>0</v>
      </c>
    </row>
    <row r="66" spans="2:7">
      <c r="B66" s="291"/>
      <c r="C66" s="302"/>
      <c r="D66" s="302"/>
      <c r="E66" s="302"/>
      <c r="F66" s="302"/>
      <c r="G66" s="302"/>
    </row>
    <row r="67" spans="2:7">
      <c r="B67" s="291"/>
      <c r="C67" s="302"/>
      <c r="D67" s="302"/>
      <c r="E67" s="302"/>
      <c r="F67" s="302"/>
      <c r="G67" s="302"/>
    </row>
    <row r="68" spans="2:7">
      <c r="B68" s="291"/>
      <c r="C68" s="302"/>
      <c r="D68" s="302"/>
      <c r="E68" s="302"/>
      <c r="F68" s="302"/>
      <c r="G68" s="302"/>
    </row>
    <row r="69" spans="2:7" ht="26.25" customHeight="1">
      <c r="B69" s="279" t="s">
        <v>542</v>
      </c>
      <c r="C69" s="280" t="s">
        <v>322</v>
      </c>
      <c r="D69" s="280" t="s">
        <v>388</v>
      </c>
      <c r="E69" s="280" t="s">
        <v>399</v>
      </c>
      <c r="F69" s="302"/>
      <c r="G69" s="302"/>
    </row>
    <row r="70" spans="2:7">
      <c r="B70" s="281" t="s">
        <v>541</v>
      </c>
      <c r="C70" s="553">
        <v>3159611</v>
      </c>
      <c r="D70" s="284" t="s">
        <v>593</v>
      </c>
      <c r="E70" s="284" t="s">
        <v>592</v>
      </c>
      <c r="F70" s="302"/>
      <c r="G70" s="302"/>
    </row>
    <row r="71" spans="2:7">
      <c r="B71" s="17"/>
      <c r="C71" s="295"/>
      <c r="D71" s="284">
        <v>0</v>
      </c>
      <c r="E71" s="284">
        <v>0</v>
      </c>
      <c r="F71" s="302"/>
      <c r="G71" s="302"/>
    </row>
    <row r="72" spans="2:7" ht="16.5" customHeight="1">
      <c r="B72" s="291"/>
      <c r="C72" s="280">
        <f>SUM(C70:C71)</f>
        <v>3159611</v>
      </c>
      <c r="D72" s="759"/>
      <c r="E72" s="760"/>
      <c r="F72" s="302"/>
      <c r="G72" s="302"/>
    </row>
    <row r="73" spans="2:7">
      <c r="B73" s="291"/>
      <c r="C73" s="302"/>
      <c r="D73" s="302"/>
      <c r="E73" s="302"/>
      <c r="F73" s="302"/>
      <c r="G73" s="302"/>
    </row>
    <row r="74" spans="2:7">
      <c r="B74" s="291"/>
      <c r="C74" s="302"/>
      <c r="D74" s="302"/>
      <c r="E74" s="302"/>
      <c r="F74" s="302"/>
      <c r="G74" s="302"/>
    </row>
    <row r="75" spans="2:7">
      <c r="B75" s="291"/>
      <c r="C75" s="302"/>
      <c r="D75" s="302"/>
      <c r="E75" s="302"/>
      <c r="F75" s="302"/>
      <c r="G75" s="302"/>
    </row>
    <row r="76" spans="2:7">
      <c r="B76" s="291"/>
      <c r="C76" s="302"/>
      <c r="D76" s="302"/>
      <c r="E76" s="302"/>
      <c r="F76" s="302"/>
      <c r="G76" s="302"/>
    </row>
    <row r="77" spans="2:7">
      <c r="B77" s="290"/>
    </row>
    <row r="78" spans="2:7">
      <c r="B78" s="277" t="s">
        <v>386</v>
      </c>
    </row>
    <row r="80" spans="2:7">
      <c r="B80" s="290"/>
    </row>
    <row r="81" spans="2:6" ht="24" customHeight="1">
      <c r="B81" s="279" t="s">
        <v>323</v>
      </c>
      <c r="C81" s="280" t="s">
        <v>324</v>
      </c>
      <c r="D81" s="280" t="s">
        <v>325</v>
      </c>
      <c r="E81" s="280" t="s">
        <v>326</v>
      </c>
      <c r="F81" s="280" t="s">
        <v>327</v>
      </c>
    </row>
    <row r="82" spans="2:6">
      <c r="B82" s="281" t="s">
        <v>543</v>
      </c>
      <c r="C82" s="579">
        <v>32440265.18</v>
      </c>
      <c r="D82" s="58">
        <v>32440265.18</v>
      </c>
      <c r="E82" s="303">
        <v>0</v>
      </c>
      <c r="F82" s="303"/>
    </row>
    <row r="83" spans="2:6" ht="15">
      <c r="B83" s="527"/>
      <c r="C83" s="304"/>
      <c r="D83" s="586"/>
      <c r="E83" s="287"/>
      <c r="F83" s="287">
        <v>0</v>
      </c>
    </row>
    <row r="84" spans="2:6">
      <c r="B84" s="283" t="s">
        <v>544</v>
      </c>
      <c r="C84" s="594">
        <v>7286197.6399999997</v>
      </c>
      <c r="D84" s="58">
        <v>6511870.3200000003</v>
      </c>
      <c r="E84" s="287">
        <f>+D84-C84</f>
        <v>-774327.31999999937</v>
      </c>
      <c r="F84" s="287"/>
    </row>
    <row r="85" spans="2:6">
      <c r="B85" s="283"/>
      <c r="C85" s="287"/>
      <c r="D85" s="586"/>
      <c r="E85" s="287"/>
      <c r="F85" s="287">
        <v>0</v>
      </c>
    </row>
    <row r="86" spans="2:6">
      <c r="B86" s="283" t="s">
        <v>545</v>
      </c>
      <c r="C86" s="304">
        <v>0</v>
      </c>
      <c r="D86" s="586"/>
      <c r="E86" s="287">
        <f>+C86-D86</f>
        <v>0</v>
      </c>
      <c r="F86" s="287">
        <v>0</v>
      </c>
    </row>
    <row r="87" spans="2:6" ht="15">
      <c r="B87" s="528"/>
      <c r="C87" s="288"/>
      <c r="D87" s="587"/>
      <c r="E87" s="288"/>
      <c r="F87" s="288">
        <v>0</v>
      </c>
    </row>
    <row r="88" spans="2:6" ht="18" customHeight="1">
      <c r="C88" s="584">
        <f>+SUM(C82:C86)</f>
        <v>39726462.82</v>
      </c>
      <c r="D88" s="584">
        <f>+SUM(D82:D86)</f>
        <v>38952135.5</v>
      </c>
      <c r="E88" s="584">
        <f>+SUM(E82:E86)</f>
        <v>-774327.31999999937</v>
      </c>
      <c r="F88" s="305"/>
    </row>
    <row r="91" spans="2:6" ht="21.75" customHeight="1">
      <c r="B91" s="279" t="s">
        <v>400</v>
      </c>
      <c r="C91" s="280" t="s">
        <v>324</v>
      </c>
      <c r="D91" s="280" t="s">
        <v>325</v>
      </c>
      <c r="E91" s="280" t="s">
        <v>326</v>
      </c>
      <c r="F91" s="280" t="s">
        <v>327</v>
      </c>
    </row>
    <row r="92" spans="2:6">
      <c r="B92" s="281" t="s">
        <v>546</v>
      </c>
      <c r="C92" s="579">
        <v>12547098</v>
      </c>
      <c r="D92" s="58">
        <v>12547098</v>
      </c>
      <c r="E92" s="282">
        <f>+C92-D92</f>
        <v>0</v>
      </c>
      <c r="F92" s="282"/>
    </row>
    <row r="93" spans="2:6">
      <c r="B93" s="283"/>
      <c r="C93" s="284"/>
      <c r="D93" s="295"/>
      <c r="E93" s="284"/>
      <c r="F93" s="284"/>
    </row>
    <row r="94" spans="2:6">
      <c r="B94" s="283" t="s">
        <v>547</v>
      </c>
      <c r="C94" s="594">
        <v>4894449.3</v>
      </c>
      <c r="D94" s="58">
        <v>4626940.74</v>
      </c>
      <c r="E94" s="284">
        <f>+C94-D94</f>
        <v>267508.55999999959</v>
      </c>
      <c r="F94" s="284"/>
    </row>
    <row r="95" spans="2:6">
      <c r="B95" s="283"/>
      <c r="C95" s="284"/>
      <c r="D95" s="295"/>
      <c r="E95" s="284"/>
      <c r="F95" s="284"/>
    </row>
    <row r="96" spans="2:6">
      <c r="B96" s="283" t="s">
        <v>545</v>
      </c>
      <c r="C96" s="284"/>
      <c r="D96" s="295"/>
      <c r="E96" s="284"/>
      <c r="F96" s="284"/>
    </row>
    <row r="97" spans="2:6" ht="15">
      <c r="B97" s="528"/>
      <c r="C97" s="285"/>
      <c r="D97" s="298"/>
      <c r="E97" s="285"/>
      <c r="F97" s="285"/>
    </row>
    <row r="98" spans="2:6" ht="16.5" customHeight="1">
      <c r="C98" s="584">
        <f>C94+C92</f>
        <v>17441547.300000001</v>
      </c>
      <c r="D98" s="584">
        <f>D94+D92</f>
        <v>17174038.740000002</v>
      </c>
      <c r="E98" s="584">
        <f>E94+E92</f>
        <v>267508.55999999959</v>
      </c>
      <c r="F98" s="305"/>
    </row>
    <row r="101" spans="2:6" ht="27" customHeight="1">
      <c r="B101" s="279" t="s">
        <v>401</v>
      </c>
      <c r="C101" s="280" t="s">
        <v>322</v>
      </c>
    </row>
    <row r="102" spans="2:6">
      <c r="B102" s="281" t="s">
        <v>548</v>
      </c>
      <c r="C102" s="282">
        <v>0</v>
      </c>
    </row>
    <row r="103" spans="2:6">
      <c r="B103" s="283"/>
      <c r="C103" s="284"/>
    </row>
    <row r="104" spans="2:6">
      <c r="B104" s="17"/>
      <c r="C104" s="285"/>
    </row>
    <row r="105" spans="2:6" ht="15" customHeight="1">
      <c r="C105" s="280">
        <f>SUM(C103:C104)</f>
        <v>0</v>
      </c>
    </row>
    <row r="106" spans="2:6" ht="15">
      <c r="B106"/>
    </row>
    <row r="108" spans="2:6" ht="22.5" customHeight="1">
      <c r="B108" s="306" t="s">
        <v>403</v>
      </c>
      <c r="C108" s="307" t="s">
        <v>322</v>
      </c>
      <c r="D108" s="308" t="s">
        <v>402</v>
      </c>
    </row>
    <row r="109" spans="2:6">
      <c r="B109" s="309"/>
      <c r="C109" s="310">
        <v>0</v>
      </c>
      <c r="D109" s="311"/>
    </row>
    <row r="110" spans="2:6">
      <c r="B110" s="312"/>
      <c r="C110" s="313"/>
      <c r="D110" s="314"/>
    </row>
    <row r="111" spans="2:6">
      <c r="B111" s="64"/>
      <c r="C111" s="315"/>
      <c r="D111" s="315"/>
    </row>
    <row r="112" spans="2:6">
      <c r="B112" s="64"/>
      <c r="C112" s="315"/>
      <c r="D112" s="315"/>
    </row>
    <row r="113" spans="2:6">
      <c r="B113" s="67"/>
      <c r="C113" s="316"/>
      <c r="D113" s="316"/>
    </row>
    <row r="114" spans="2:6" ht="14.25" customHeight="1">
      <c r="C114" s="280">
        <f>SUM(C112:C113)</f>
        <v>0</v>
      </c>
      <c r="D114" s="280"/>
    </row>
    <row r="118" spans="2:6">
      <c r="B118" s="19" t="s">
        <v>6</v>
      </c>
    </row>
    <row r="120" spans="2:6" ht="20.25" customHeight="1">
      <c r="B120" s="306" t="s">
        <v>550</v>
      </c>
      <c r="C120" s="307" t="s">
        <v>322</v>
      </c>
      <c r="D120" s="280" t="s">
        <v>404</v>
      </c>
      <c r="E120" s="280" t="s">
        <v>405</v>
      </c>
      <c r="F120" s="280" t="s">
        <v>406</v>
      </c>
    </row>
    <row r="121" spans="2:6">
      <c r="B121" s="281" t="s">
        <v>549</v>
      </c>
      <c r="C121" s="579">
        <v>1935693.98</v>
      </c>
      <c r="D121" s="58"/>
      <c r="E121" s="303">
        <f>+C121</f>
        <v>1935693.98</v>
      </c>
      <c r="F121" s="303"/>
    </row>
    <row r="122" spans="2:6">
      <c r="B122" s="283"/>
      <c r="C122" s="287"/>
      <c r="D122" s="586"/>
      <c r="E122" s="287"/>
      <c r="F122" s="287"/>
    </row>
    <row r="123" spans="2:6">
      <c r="B123" s="283" t="s">
        <v>551</v>
      </c>
      <c r="C123" s="287">
        <v>26653581.75</v>
      </c>
      <c r="D123" s="586"/>
      <c r="E123" s="287">
        <f>+C123</f>
        <v>26653581.75</v>
      </c>
      <c r="F123" s="287">
        <v>0</v>
      </c>
    </row>
    <row r="124" spans="2:6">
      <c r="B124" s="17"/>
      <c r="C124" s="288"/>
      <c r="D124" s="587"/>
      <c r="E124" s="288"/>
      <c r="F124" s="288"/>
    </row>
    <row r="125" spans="2:6" ht="16.5" customHeight="1">
      <c r="C125" s="584">
        <f>+C123+C121</f>
        <v>28589275.73</v>
      </c>
      <c r="D125" s="280"/>
      <c r="E125" s="584">
        <f>+E123+E121</f>
        <v>28589275.73</v>
      </c>
      <c r="F125" s="280">
        <f>SUM(F123:F124)</f>
        <v>0</v>
      </c>
    </row>
    <row r="129" spans="2:5" ht="20.25" customHeight="1">
      <c r="B129" s="306" t="s">
        <v>408</v>
      </c>
      <c r="C129" s="307" t="s">
        <v>322</v>
      </c>
      <c r="D129" s="280" t="s">
        <v>407</v>
      </c>
      <c r="E129" s="280" t="s">
        <v>402</v>
      </c>
    </row>
    <row r="130" spans="2:5">
      <c r="B130" s="317" t="s">
        <v>552</v>
      </c>
      <c r="C130" s="579">
        <v>277360.78000000003</v>
      </c>
      <c r="D130" s="319" t="s">
        <v>609</v>
      </c>
      <c r="E130" s="320"/>
    </row>
    <row r="131" spans="2:5">
      <c r="B131" s="321"/>
      <c r="C131" s="322"/>
      <c r="D131" s="323"/>
      <c r="E131" s="324"/>
    </row>
    <row r="132" spans="2:5">
      <c r="B132" s="325"/>
      <c r="C132" s="326"/>
      <c r="D132" s="327"/>
      <c r="E132" s="328"/>
    </row>
    <row r="133" spans="2:5" ht="16.5" customHeight="1">
      <c r="C133" s="584">
        <f>+C130</f>
        <v>277360.78000000003</v>
      </c>
      <c r="D133" s="761"/>
      <c r="E133" s="762"/>
    </row>
    <row r="136" spans="2:5" ht="27.75" customHeight="1">
      <c r="B136" s="306" t="s">
        <v>409</v>
      </c>
      <c r="C136" s="307" t="s">
        <v>322</v>
      </c>
      <c r="D136" s="280" t="s">
        <v>407</v>
      </c>
      <c r="E136" s="280" t="s">
        <v>402</v>
      </c>
    </row>
    <row r="137" spans="2:5">
      <c r="B137" s="317" t="s">
        <v>553</v>
      </c>
      <c r="C137" s="318" t="s">
        <v>597</v>
      </c>
      <c r="D137" s="319"/>
      <c r="E137" s="320"/>
    </row>
    <row r="138" spans="2:5">
      <c r="B138" s="321"/>
      <c r="C138" s="322"/>
      <c r="D138" s="323"/>
      <c r="E138" s="324"/>
    </row>
    <row r="139" spans="2:5">
      <c r="B139" s="325"/>
      <c r="C139" s="326"/>
      <c r="D139" s="327"/>
      <c r="E139" s="328"/>
    </row>
    <row r="140" spans="2:5" ht="15" customHeight="1">
      <c r="C140" s="280">
        <f>SUM(C138:C139)</f>
        <v>0</v>
      </c>
      <c r="D140" s="761"/>
      <c r="E140" s="762"/>
    </row>
    <row r="141" spans="2:5" ht="15">
      <c r="B141"/>
    </row>
    <row r="143" spans="2:5" ht="24" customHeight="1">
      <c r="B143" s="306" t="s">
        <v>410</v>
      </c>
      <c r="C143" s="307" t="s">
        <v>322</v>
      </c>
      <c r="D143" s="280" t="s">
        <v>407</v>
      </c>
      <c r="E143" s="280" t="s">
        <v>402</v>
      </c>
    </row>
    <row r="144" spans="2:5">
      <c r="B144" s="317" t="s">
        <v>554</v>
      </c>
      <c r="C144" s="628" t="s">
        <v>628</v>
      </c>
      <c r="D144" s="319" t="s">
        <v>629</v>
      </c>
      <c r="E144" s="320"/>
    </row>
    <row r="145" spans="2:5">
      <c r="B145" s="321"/>
      <c r="C145" s="322"/>
      <c r="D145" s="323"/>
      <c r="E145" s="324"/>
    </row>
    <row r="146" spans="2:5">
      <c r="B146" s="325"/>
      <c r="C146" s="326"/>
      <c r="D146" s="327"/>
      <c r="E146" s="328"/>
    </row>
    <row r="147" spans="2:5" ht="16.5" customHeight="1">
      <c r="C147" s="280">
        <f>SUM(C145:C146)</f>
        <v>0</v>
      </c>
      <c r="D147" s="761"/>
      <c r="E147" s="762"/>
    </row>
    <row r="150" spans="2:5" ht="24" customHeight="1">
      <c r="B150" s="306" t="s">
        <v>411</v>
      </c>
      <c r="C150" s="307" t="s">
        <v>322</v>
      </c>
      <c r="D150" s="329" t="s">
        <v>407</v>
      </c>
      <c r="E150" s="329" t="s">
        <v>330</v>
      </c>
    </row>
    <row r="151" spans="2:5">
      <c r="B151" s="317" t="s">
        <v>555</v>
      </c>
      <c r="C151" s="282">
        <v>0</v>
      </c>
      <c r="D151" s="282"/>
      <c r="E151" s="282"/>
    </row>
    <row r="152" spans="2:5">
      <c r="B152" s="283"/>
      <c r="C152" s="284"/>
      <c r="D152" s="284"/>
      <c r="E152" s="284"/>
    </row>
    <row r="153" spans="2:5">
      <c r="B153" s="17"/>
      <c r="C153" s="18"/>
      <c r="D153" s="18">
        <v>0</v>
      </c>
      <c r="E153" s="18">
        <v>0</v>
      </c>
    </row>
    <row r="154" spans="2:5" ht="18.75" customHeight="1">
      <c r="C154" s="280">
        <f>SUM(C152:C153)</f>
        <v>0</v>
      </c>
      <c r="D154" s="761"/>
      <c r="E154" s="762"/>
    </row>
    <row r="158" spans="2:5">
      <c r="B158" s="19" t="s">
        <v>414</v>
      </c>
    </row>
    <row r="159" spans="2:5">
      <c r="B159" s="19"/>
    </row>
    <row r="160" spans="2:5">
      <c r="B160" s="19" t="s">
        <v>412</v>
      </c>
    </row>
    <row r="162" spans="2:5" ht="24" customHeight="1">
      <c r="B162" s="330" t="s">
        <v>328</v>
      </c>
      <c r="C162" s="331" t="s">
        <v>322</v>
      </c>
      <c r="D162" s="280" t="s">
        <v>329</v>
      </c>
      <c r="E162" s="280" t="s">
        <v>330</v>
      </c>
    </row>
    <row r="163" spans="2:5">
      <c r="B163" s="281" t="s">
        <v>556</v>
      </c>
      <c r="C163" s="545">
        <v>1431737.21</v>
      </c>
      <c r="D163" s="303" t="s">
        <v>595</v>
      </c>
      <c r="E163" s="303"/>
    </row>
    <row r="164" spans="2:5">
      <c r="B164" s="283"/>
      <c r="C164" s="287"/>
      <c r="D164" s="287"/>
      <c r="E164" s="287"/>
    </row>
    <row r="165" spans="2:5" ht="25.5">
      <c r="B165" s="529" t="s">
        <v>557</v>
      </c>
      <c r="C165" s="630">
        <v>3159611</v>
      </c>
      <c r="D165" s="629" t="s">
        <v>630</v>
      </c>
      <c r="E165" s="287"/>
    </row>
    <row r="166" spans="2:5">
      <c r="B166" s="17"/>
      <c r="C166" s="288"/>
      <c r="D166" s="288"/>
      <c r="E166" s="288"/>
    </row>
    <row r="167" spans="2:5" ht="15.75" customHeight="1">
      <c r="C167" s="280" t="s">
        <v>631</v>
      </c>
      <c r="D167" s="761"/>
      <c r="E167" s="762"/>
    </row>
    <row r="170" spans="2:5" ht="24.75" customHeight="1">
      <c r="B170" s="330" t="s">
        <v>429</v>
      </c>
      <c r="C170" s="331" t="s">
        <v>322</v>
      </c>
      <c r="D170" s="280" t="s">
        <v>329</v>
      </c>
      <c r="E170" s="280" t="s">
        <v>330</v>
      </c>
    </row>
    <row r="171" spans="2:5" ht="25.5">
      <c r="B171" s="530" t="s">
        <v>558</v>
      </c>
      <c r="C171" s="303">
        <v>77805.7</v>
      </c>
      <c r="D171" s="303" t="s">
        <v>616</v>
      </c>
      <c r="E171" s="303"/>
    </row>
    <row r="172" spans="2:5">
      <c r="B172" s="283"/>
      <c r="C172" s="287"/>
      <c r="D172" s="287"/>
      <c r="E172" s="287"/>
    </row>
    <row r="173" spans="2:5">
      <c r="B173" s="283"/>
      <c r="C173" s="287"/>
      <c r="D173" s="287"/>
      <c r="E173" s="287"/>
    </row>
    <row r="174" spans="2:5">
      <c r="B174" s="17"/>
      <c r="C174" s="288"/>
      <c r="D174" s="288"/>
      <c r="E174" s="288"/>
    </row>
    <row r="175" spans="2:5" ht="16.5" customHeight="1">
      <c r="C175" s="280" t="s">
        <v>610</v>
      </c>
      <c r="D175" s="761"/>
      <c r="E175" s="762"/>
    </row>
    <row r="179" spans="2:7">
      <c r="B179" s="19" t="s">
        <v>79</v>
      </c>
    </row>
    <row r="181" spans="2:7" ht="26.25" customHeight="1">
      <c r="B181" s="330" t="s">
        <v>331</v>
      </c>
      <c r="C181" s="331" t="s">
        <v>322</v>
      </c>
      <c r="D181" s="329" t="s">
        <v>332</v>
      </c>
      <c r="E181" s="280" t="s">
        <v>333</v>
      </c>
    </row>
    <row r="182" spans="2:7">
      <c r="B182" s="281" t="s">
        <v>559</v>
      </c>
      <c r="C182" s="47">
        <v>3436014.78</v>
      </c>
      <c r="D182" s="589">
        <f>(C182*$D$186)/$C$186</f>
        <v>77.086977580591906</v>
      </c>
      <c r="E182" s="585" t="s">
        <v>632</v>
      </c>
    </row>
    <row r="183" spans="2:7">
      <c r="B183" s="283"/>
      <c r="C183" s="551">
        <v>606811.73</v>
      </c>
      <c r="D183" s="590">
        <f>(C183*$D$186)/$C$186</f>
        <v>13.613818688565186</v>
      </c>
      <c r="E183" s="586" t="s">
        <v>611</v>
      </c>
    </row>
    <row r="184" spans="2:7">
      <c r="B184" s="283"/>
      <c r="C184" s="551">
        <v>1930.16</v>
      </c>
      <c r="D184" s="590">
        <f>(C184*$D$186)/$C$186</f>
        <v>4.3303131730695082E-2</v>
      </c>
      <c r="E184" s="586" t="s">
        <v>612</v>
      </c>
    </row>
    <row r="185" spans="2:7">
      <c r="B185" s="17"/>
      <c r="C185" s="552">
        <v>412565.29</v>
      </c>
      <c r="D185" s="591">
        <f>(C185*$D$186)/$C$186</f>
        <v>9.2559005991122074</v>
      </c>
      <c r="E185" s="587" t="s">
        <v>613</v>
      </c>
    </row>
    <row r="186" spans="2:7" ht="15.75" customHeight="1">
      <c r="C186" s="584">
        <f>SUM(C182:C185)</f>
        <v>4457321.96</v>
      </c>
      <c r="D186" s="588" t="s">
        <v>617</v>
      </c>
      <c r="E186" s="280"/>
    </row>
    <row r="190" spans="2:7">
      <c r="B190" s="19" t="s">
        <v>415</v>
      </c>
    </row>
    <row r="192" spans="2:7" ht="28.5" customHeight="1">
      <c r="B192" s="306" t="s">
        <v>416</v>
      </c>
      <c r="C192" s="307" t="s">
        <v>324</v>
      </c>
      <c r="D192" s="329" t="s">
        <v>325</v>
      </c>
      <c r="E192" s="329" t="s">
        <v>334</v>
      </c>
      <c r="F192" s="332" t="s">
        <v>388</v>
      </c>
      <c r="G192" s="307" t="s">
        <v>407</v>
      </c>
    </row>
    <row r="193" spans="2:7">
      <c r="B193" s="317" t="s">
        <v>560</v>
      </c>
      <c r="C193" s="593">
        <v>47391188.710000001</v>
      </c>
      <c r="D193" s="554">
        <v>47391188.710000001</v>
      </c>
      <c r="E193" s="554">
        <f>D193-C193</f>
        <v>0</v>
      </c>
      <c r="F193" s="282" t="s">
        <v>596</v>
      </c>
      <c r="G193" s="333" t="s">
        <v>594</v>
      </c>
    </row>
    <row r="194" spans="2:7">
      <c r="B194" s="294"/>
      <c r="C194" s="284"/>
      <c r="D194" s="284"/>
      <c r="E194" s="284"/>
      <c r="F194" s="284"/>
      <c r="G194" s="295"/>
    </row>
    <row r="195" spans="2:7">
      <c r="B195" s="296"/>
      <c r="C195" s="285"/>
      <c r="D195" s="285"/>
      <c r="E195" s="285"/>
      <c r="F195" s="285"/>
      <c r="G195" s="298"/>
    </row>
    <row r="196" spans="2:7" ht="19.5" customHeight="1">
      <c r="C196" s="584">
        <f>+C193</f>
        <v>47391188.710000001</v>
      </c>
      <c r="D196" s="584">
        <f>+D193</f>
        <v>47391188.710000001</v>
      </c>
      <c r="E196" s="759"/>
      <c r="F196" s="763"/>
      <c r="G196" s="760"/>
    </row>
    <row r="199" spans="2:7">
      <c r="B199" s="334"/>
      <c r="C199" s="334"/>
      <c r="D199" s="334"/>
      <c r="E199" s="334"/>
      <c r="F199" s="334"/>
    </row>
    <row r="200" spans="2:7" ht="27" customHeight="1">
      <c r="B200" s="330" t="s">
        <v>417</v>
      </c>
      <c r="C200" s="331" t="s">
        <v>324</v>
      </c>
      <c r="D200" s="280" t="s">
        <v>325</v>
      </c>
      <c r="E200" s="280" t="s">
        <v>334</v>
      </c>
      <c r="F200" s="335" t="s">
        <v>407</v>
      </c>
    </row>
    <row r="201" spans="2:7">
      <c r="B201" s="317" t="s">
        <v>561</v>
      </c>
      <c r="C201" s="282">
        <v>20893736.280000001</v>
      </c>
      <c r="D201" s="282">
        <f>+C201</f>
        <v>20893736.280000001</v>
      </c>
      <c r="E201" s="282">
        <f>+D201-C201</f>
        <v>0</v>
      </c>
      <c r="F201" s="282"/>
    </row>
    <row r="202" spans="2:7">
      <c r="B202" s="283"/>
      <c r="C202" s="284"/>
      <c r="D202" s="284"/>
      <c r="E202" s="284"/>
      <c r="F202" s="284"/>
    </row>
    <row r="203" spans="2:7">
      <c r="B203" s="17"/>
      <c r="C203" s="285"/>
      <c r="D203" s="285"/>
      <c r="E203" s="285"/>
      <c r="F203" s="285"/>
    </row>
    <row r="204" spans="2:7" ht="20.25" customHeight="1">
      <c r="C204" s="592">
        <f>+C201</f>
        <v>20893736.280000001</v>
      </c>
      <c r="D204" s="592">
        <f>+D201</f>
        <v>20893736.280000001</v>
      </c>
      <c r="E204" s="759"/>
      <c r="F204" s="760"/>
    </row>
    <row r="208" spans="2:7">
      <c r="B208" s="19" t="s">
        <v>418</v>
      </c>
    </row>
    <row r="210" spans="2:5" ht="30.75" customHeight="1">
      <c r="B210" s="330" t="s">
        <v>419</v>
      </c>
      <c r="C210" s="331" t="s">
        <v>324</v>
      </c>
      <c r="D210" s="280" t="s">
        <v>325</v>
      </c>
      <c r="E210" s="280" t="s">
        <v>326</v>
      </c>
    </row>
    <row r="211" spans="2:5">
      <c r="B211" s="317" t="s">
        <v>562</v>
      </c>
      <c r="C211" s="579">
        <v>17301459.239999998</v>
      </c>
      <c r="D211" s="58">
        <v>23015255.210000001</v>
      </c>
      <c r="E211" s="282">
        <f>+D211-C211:C211</f>
        <v>5713795.9700000025</v>
      </c>
    </row>
    <row r="212" spans="2:5">
      <c r="B212" s="294"/>
      <c r="C212" s="284"/>
      <c r="D212" s="295"/>
      <c r="E212" s="284"/>
    </row>
    <row r="213" spans="2:5">
      <c r="B213" s="294"/>
      <c r="C213" s="284"/>
      <c r="D213" s="295"/>
      <c r="E213" s="284"/>
    </row>
    <row r="214" spans="2:5">
      <c r="B214" s="296"/>
      <c r="C214" s="285"/>
      <c r="D214" s="298"/>
      <c r="E214" s="285"/>
    </row>
    <row r="215" spans="2:5" ht="21.75" customHeight="1">
      <c r="C215" s="584">
        <f>+C211</f>
        <v>17301459.239999998</v>
      </c>
      <c r="D215" s="584">
        <f>+D211</f>
        <v>23015255.210000001</v>
      </c>
      <c r="E215" s="584">
        <f>+E211</f>
        <v>5713795.9700000025</v>
      </c>
    </row>
    <row r="218" spans="2:5" ht="24" customHeight="1">
      <c r="B218" s="330" t="s">
        <v>420</v>
      </c>
      <c r="C218" s="331" t="s">
        <v>326</v>
      </c>
      <c r="D218" s="280" t="s">
        <v>335</v>
      </c>
      <c r="E218" s="574"/>
    </row>
    <row r="219" spans="2:5">
      <c r="B219" s="281" t="s">
        <v>563</v>
      </c>
      <c r="C219" s="333">
        <v>0</v>
      </c>
      <c r="D219" s="282"/>
      <c r="E219" s="292"/>
    </row>
    <row r="220" spans="2:5">
      <c r="B220" s="283"/>
      <c r="C220" s="295"/>
      <c r="D220" s="284"/>
      <c r="E220" s="292"/>
    </row>
    <row r="221" spans="2:5">
      <c r="B221" s="283" t="s">
        <v>564</v>
      </c>
      <c r="C221" s="295">
        <v>0</v>
      </c>
      <c r="D221" s="284"/>
      <c r="E221" s="292"/>
    </row>
    <row r="222" spans="2:5">
      <c r="B222" s="283"/>
      <c r="C222" s="295"/>
      <c r="D222" s="284"/>
      <c r="E222" s="292"/>
    </row>
    <row r="223" spans="2:5">
      <c r="B223" s="283" t="s">
        <v>544</v>
      </c>
      <c r="C223" s="295"/>
      <c r="D223" s="284"/>
      <c r="E223" s="292"/>
    </row>
    <row r="224" spans="2:5">
      <c r="B224" s="283"/>
      <c r="C224" s="295"/>
      <c r="D224" s="284"/>
      <c r="E224" s="292"/>
    </row>
    <row r="225" spans="2:7">
      <c r="B225" s="283" t="s">
        <v>546</v>
      </c>
      <c r="C225" s="295"/>
      <c r="D225" s="284"/>
      <c r="E225" s="292"/>
      <c r="F225" s="574"/>
      <c r="G225" s="574"/>
    </row>
    <row r="226" spans="2:7">
      <c r="B226" s="17"/>
      <c r="C226" s="298"/>
      <c r="D226" s="285"/>
      <c r="E226" s="292"/>
      <c r="F226" s="574"/>
      <c r="G226" s="574"/>
    </row>
    <row r="227" spans="2:7" ht="18" customHeight="1">
      <c r="C227" s="280" t="s">
        <v>597</v>
      </c>
      <c r="D227" s="280"/>
      <c r="E227" s="574"/>
      <c r="F227" s="574"/>
      <c r="G227" s="574"/>
    </row>
    <row r="228" spans="2:7">
      <c r="F228" s="574"/>
      <c r="G228" s="574"/>
    </row>
    <row r="229" spans="2:7" ht="15">
      <c r="B229" t="s">
        <v>32</v>
      </c>
      <c r="F229" s="574"/>
      <c r="G229" s="574"/>
    </row>
    <row r="230" spans="2:7">
      <c r="F230" s="574"/>
      <c r="G230" s="574"/>
    </row>
    <row r="231" spans="2:7">
      <c r="F231" s="574"/>
      <c r="G231" s="574"/>
    </row>
    <row r="232" spans="2:7">
      <c r="B232" s="19" t="s">
        <v>421</v>
      </c>
      <c r="F232" s="574"/>
      <c r="G232" s="574"/>
    </row>
    <row r="233" spans="2:7" ht="12" customHeight="1">
      <c r="B233" s="19" t="s">
        <v>422</v>
      </c>
      <c r="F233" s="574"/>
      <c r="G233" s="574"/>
    </row>
    <row r="234" spans="2:7">
      <c r="B234" s="758"/>
      <c r="C234" s="758"/>
      <c r="D234" s="758"/>
      <c r="E234" s="758"/>
      <c r="F234" s="574"/>
      <c r="G234" s="574"/>
    </row>
    <row r="235" spans="2:7">
      <c r="B235" s="260"/>
      <c r="C235" s="260"/>
      <c r="D235" s="260"/>
      <c r="E235" s="260"/>
      <c r="F235" s="574"/>
      <c r="G235" s="574"/>
    </row>
    <row r="236" spans="2:7">
      <c r="B236" s="732" t="s">
        <v>341</v>
      </c>
      <c r="C236" s="733"/>
      <c r="D236" s="733"/>
      <c r="E236" s="734"/>
      <c r="F236" s="574"/>
      <c r="G236" s="574"/>
    </row>
    <row r="237" spans="2:7">
      <c r="B237" s="735" t="s">
        <v>633</v>
      </c>
      <c r="C237" s="736"/>
      <c r="D237" s="736"/>
      <c r="E237" s="737"/>
      <c r="F237" s="574"/>
      <c r="G237" s="336"/>
    </row>
    <row r="238" spans="2:7">
      <c r="B238" s="746" t="s">
        <v>342</v>
      </c>
      <c r="C238" s="747"/>
      <c r="D238" s="747"/>
      <c r="E238" s="748"/>
      <c r="F238" s="574"/>
      <c r="G238" s="336"/>
    </row>
    <row r="239" spans="2:7">
      <c r="B239" s="738" t="s">
        <v>343</v>
      </c>
      <c r="C239" s="739"/>
      <c r="E239" s="337">
        <v>4674253.2699999996</v>
      </c>
      <c r="F239" s="574"/>
      <c r="G239" s="336"/>
    </row>
    <row r="240" spans="2:7">
      <c r="B240" s="740"/>
      <c r="C240" s="740"/>
      <c r="D240" s="574"/>
      <c r="F240" s="574"/>
      <c r="G240" s="336"/>
    </row>
    <row r="241" spans="2:7">
      <c r="B241" s="741" t="s">
        <v>345</v>
      </c>
      <c r="C241" s="741"/>
      <c r="D241" s="338"/>
      <c r="E241" s="339">
        <f>SUM(D241:D246)</f>
        <v>0</v>
      </c>
      <c r="F241" s="574"/>
      <c r="G241" s="574"/>
    </row>
    <row r="242" spans="2:7">
      <c r="B242" s="742" t="s">
        <v>346</v>
      </c>
      <c r="C242" s="742"/>
      <c r="D242" s="340">
        <v>0</v>
      </c>
      <c r="E242" s="341"/>
      <c r="F242" s="574"/>
      <c r="G242" s="574"/>
    </row>
    <row r="243" spans="2:7">
      <c r="B243" s="742" t="s">
        <v>347</v>
      </c>
      <c r="C243" s="742"/>
      <c r="D243" s="340">
        <v>0</v>
      </c>
      <c r="E243" s="341"/>
      <c r="F243" s="574"/>
      <c r="G243" s="574"/>
    </row>
    <row r="244" spans="2:7">
      <c r="B244" s="742" t="s">
        <v>348</v>
      </c>
      <c r="C244" s="742"/>
      <c r="D244" s="340">
        <v>0</v>
      </c>
      <c r="E244" s="341"/>
      <c r="F244" s="574"/>
      <c r="G244" s="574"/>
    </row>
    <row r="245" spans="2:7">
      <c r="B245" s="742" t="s">
        <v>349</v>
      </c>
      <c r="C245" s="742"/>
      <c r="D245" s="582">
        <v>0</v>
      </c>
      <c r="E245" s="341"/>
      <c r="F245" s="574"/>
      <c r="G245" s="574"/>
    </row>
    <row r="246" spans="2:7">
      <c r="B246" s="751" t="s">
        <v>350</v>
      </c>
      <c r="C246" s="752"/>
      <c r="D246" s="340">
        <v>0</v>
      </c>
      <c r="E246" s="341"/>
      <c r="F246" s="574"/>
      <c r="G246" s="574"/>
    </row>
    <row r="247" spans="2:7">
      <c r="B247" s="740"/>
      <c r="C247" s="740"/>
      <c r="D247" s="37"/>
      <c r="F247" s="574"/>
      <c r="G247" s="574"/>
    </row>
    <row r="248" spans="2:7">
      <c r="B248" s="741" t="s">
        <v>351</v>
      </c>
      <c r="C248" s="741"/>
      <c r="D248" s="338"/>
      <c r="E248" s="342">
        <f>SUM(D248:D252)</f>
        <v>0</v>
      </c>
      <c r="F248" s="574"/>
      <c r="G248" s="574"/>
    </row>
    <row r="249" spans="2:7">
      <c r="B249" s="742" t="s">
        <v>352</v>
      </c>
      <c r="C249" s="742"/>
      <c r="D249" s="340" t="s">
        <v>344</v>
      </c>
      <c r="E249" s="341"/>
      <c r="F249" s="574"/>
      <c r="G249" s="574"/>
    </row>
    <row r="250" spans="2:7">
      <c r="B250" s="742" t="s">
        <v>353</v>
      </c>
      <c r="C250" s="742"/>
      <c r="D250" s="340" t="s">
        <v>344</v>
      </c>
      <c r="E250" s="341"/>
      <c r="F250" s="574"/>
      <c r="G250" s="574"/>
    </row>
    <row r="251" spans="2:7">
      <c r="B251" s="742" t="s">
        <v>354</v>
      </c>
      <c r="C251" s="742"/>
      <c r="D251" s="340" t="s">
        <v>344</v>
      </c>
      <c r="E251" s="341"/>
      <c r="F251" s="574"/>
      <c r="G251" s="574"/>
    </row>
    <row r="252" spans="2:7">
      <c r="B252" s="744" t="s">
        <v>355</v>
      </c>
      <c r="C252" s="745"/>
      <c r="D252" s="343">
        <v>0</v>
      </c>
      <c r="E252" s="344"/>
      <c r="F252" s="574"/>
      <c r="G252" s="574"/>
    </row>
    <row r="253" spans="2:7">
      <c r="B253" s="740"/>
      <c r="C253" s="740"/>
      <c r="F253" s="574"/>
      <c r="G253" s="574"/>
    </row>
    <row r="254" spans="2:7">
      <c r="B254" s="749" t="s">
        <v>356</v>
      </c>
      <c r="C254" s="749"/>
      <c r="E254" s="345">
        <f>+E239+E241-E248</f>
        <v>4674253.2699999996</v>
      </c>
      <c r="F254" s="574"/>
      <c r="G254" s="336"/>
    </row>
    <row r="255" spans="2:7">
      <c r="B255" s="260"/>
      <c r="C255" s="260"/>
      <c r="D255" s="260"/>
      <c r="E255" s="260"/>
      <c r="F255" s="574"/>
      <c r="G255" s="574"/>
    </row>
    <row r="256" spans="2:7">
      <c r="B256" s="260"/>
      <c r="C256" s="260"/>
      <c r="D256" s="260"/>
      <c r="E256" s="260"/>
      <c r="F256" s="574"/>
      <c r="G256" s="574"/>
    </row>
    <row r="257" spans="2:7">
      <c r="B257" s="732" t="s">
        <v>357</v>
      </c>
      <c r="C257" s="733"/>
      <c r="D257" s="733"/>
      <c r="E257" s="734"/>
      <c r="F257" s="574"/>
      <c r="G257" s="574"/>
    </row>
    <row r="258" spans="2:7">
      <c r="B258" s="735" t="s">
        <v>644</v>
      </c>
      <c r="C258" s="736"/>
      <c r="D258" s="736"/>
      <c r="E258" s="737"/>
      <c r="F258" s="574"/>
      <c r="G258" s="574"/>
    </row>
    <row r="259" spans="2:7">
      <c r="B259" s="746" t="s">
        <v>342</v>
      </c>
      <c r="C259" s="747"/>
      <c r="D259" s="747"/>
      <c r="E259" s="748"/>
      <c r="F259" s="574"/>
      <c r="G259" s="574"/>
    </row>
    <row r="260" spans="2:7">
      <c r="B260" s="738" t="s">
        <v>358</v>
      </c>
      <c r="C260" s="739"/>
      <c r="E260" s="346">
        <v>6087820.71</v>
      </c>
      <c r="F260" s="574"/>
      <c r="G260" s="574"/>
    </row>
    <row r="261" spans="2:7">
      <c r="B261" s="740"/>
      <c r="C261" s="740"/>
      <c r="F261" s="574"/>
      <c r="G261" s="574"/>
    </row>
    <row r="262" spans="2:7">
      <c r="B262" s="743" t="s">
        <v>359</v>
      </c>
      <c r="C262" s="743"/>
      <c r="D262" s="338"/>
      <c r="E262" s="347">
        <f>SUM(D262:D279)</f>
        <v>3600239.96</v>
      </c>
      <c r="F262" s="574"/>
      <c r="G262" s="574"/>
    </row>
    <row r="263" spans="2:7">
      <c r="B263" s="742" t="s">
        <v>360</v>
      </c>
      <c r="C263" s="742"/>
      <c r="D263" s="340" t="s">
        <v>344</v>
      </c>
      <c r="E263" s="348"/>
      <c r="F263" s="574"/>
      <c r="G263" s="574"/>
    </row>
    <row r="264" spans="2:7">
      <c r="B264" s="742" t="s">
        <v>361</v>
      </c>
      <c r="C264" s="742"/>
      <c r="D264" s="340" t="s">
        <v>344</v>
      </c>
      <c r="E264" s="348"/>
      <c r="F264" s="574"/>
      <c r="G264" s="574"/>
    </row>
    <row r="265" spans="2:7">
      <c r="B265" s="742" t="s">
        <v>362</v>
      </c>
      <c r="C265" s="742"/>
      <c r="D265" s="340" t="s">
        <v>344</v>
      </c>
      <c r="E265" s="348"/>
      <c r="F265" s="574"/>
      <c r="G265" s="574"/>
    </row>
    <row r="266" spans="2:7">
      <c r="B266" s="742" t="s">
        <v>363</v>
      </c>
      <c r="C266" s="742"/>
      <c r="D266" s="340" t="s">
        <v>344</v>
      </c>
      <c r="E266" s="348"/>
      <c r="F266" s="574"/>
      <c r="G266" s="574"/>
    </row>
    <row r="267" spans="2:7">
      <c r="B267" s="742" t="s">
        <v>364</v>
      </c>
      <c r="C267" s="742"/>
      <c r="D267" s="340" t="s">
        <v>344</v>
      </c>
      <c r="E267" s="348"/>
      <c r="F267" s="574"/>
      <c r="G267" s="336"/>
    </row>
    <row r="268" spans="2:7">
      <c r="B268" s="742" t="s">
        <v>365</v>
      </c>
      <c r="C268" s="742"/>
      <c r="D268" s="340" t="s">
        <v>344</v>
      </c>
      <c r="E268" s="348"/>
      <c r="F268" s="574"/>
      <c r="G268" s="574"/>
    </row>
    <row r="269" spans="2:7">
      <c r="B269" s="742" t="s">
        <v>366</v>
      </c>
      <c r="C269" s="742"/>
      <c r="D269" s="340" t="s">
        <v>344</v>
      </c>
      <c r="E269" s="348"/>
      <c r="F269" s="574"/>
      <c r="G269" s="336"/>
    </row>
    <row r="270" spans="2:7">
      <c r="B270" s="742" t="s">
        <v>367</v>
      </c>
      <c r="C270" s="742"/>
      <c r="D270" s="340" t="s">
        <v>344</v>
      </c>
      <c r="E270" s="348"/>
      <c r="F270" s="574"/>
      <c r="G270" s="574"/>
    </row>
    <row r="271" spans="2:7">
      <c r="B271" s="742" t="s">
        <v>368</v>
      </c>
      <c r="C271" s="742"/>
      <c r="D271" s="340" t="s">
        <v>344</v>
      </c>
      <c r="E271" s="348"/>
      <c r="F271" s="574"/>
      <c r="G271" s="336"/>
    </row>
    <row r="272" spans="2:7">
      <c r="B272" s="742" t="s">
        <v>369</v>
      </c>
      <c r="C272" s="742"/>
      <c r="D272" s="340" t="s">
        <v>344</v>
      </c>
      <c r="E272" s="348"/>
      <c r="F272" s="574"/>
      <c r="G272" s="336"/>
    </row>
    <row r="273" spans="2:8">
      <c r="B273" s="742" t="s">
        <v>370</v>
      </c>
      <c r="C273" s="742"/>
      <c r="D273" s="340" t="s">
        <v>344</v>
      </c>
      <c r="E273" s="348"/>
      <c r="F273" s="574"/>
      <c r="G273" s="336"/>
      <c r="H273" s="349"/>
    </row>
    <row r="274" spans="2:8">
      <c r="B274" s="742" t="s">
        <v>371</v>
      </c>
      <c r="C274" s="742"/>
      <c r="D274" s="340" t="s">
        <v>344</v>
      </c>
      <c r="E274" s="348"/>
      <c r="F274" s="574"/>
      <c r="G274" s="336"/>
      <c r="H274" s="349"/>
    </row>
    <row r="275" spans="2:8">
      <c r="B275" s="742" t="s">
        <v>372</v>
      </c>
      <c r="C275" s="742"/>
      <c r="D275" s="340" t="s">
        <v>344</v>
      </c>
      <c r="E275" s="348"/>
      <c r="F275" s="574"/>
      <c r="G275" s="350"/>
    </row>
    <row r="276" spans="2:8">
      <c r="B276" s="742" t="s">
        <v>373</v>
      </c>
      <c r="C276" s="742"/>
      <c r="D276" s="340" t="s">
        <v>344</v>
      </c>
      <c r="E276" s="348"/>
      <c r="F276" s="574"/>
      <c r="G276" s="574"/>
    </row>
    <row r="277" spans="2:8">
      <c r="B277" s="742" t="s">
        <v>374</v>
      </c>
      <c r="C277" s="742"/>
      <c r="D277" s="340" t="s">
        <v>344</v>
      </c>
      <c r="E277" s="348"/>
      <c r="F277" s="574"/>
      <c r="G277" s="574"/>
    </row>
    <row r="278" spans="2:8" ht="12.75" customHeight="1">
      <c r="B278" s="742" t="s">
        <v>375</v>
      </c>
      <c r="C278" s="742"/>
      <c r="D278" s="340" t="s">
        <v>344</v>
      </c>
      <c r="E278" s="348"/>
      <c r="F278" s="574"/>
      <c r="G278" s="574"/>
    </row>
    <row r="279" spans="2:8">
      <c r="B279" s="753" t="s">
        <v>376</v>
      </c>
      <c r="C279" s="754"/>
      <c r="D279" s="351">
        <v>3600239.96</v>
      </c>
      <c r="E279" s="348"/>
      <c r="F279" s="574"/>
      <c r="G279" s="574"/>
    </row>
    <row r="280" spans="2:8">
      <c r="B280" s="740"/>
      <c r="C280" s="740"/>
      <c r="F280" s="574"/>
      <c r="G280" s="574"/>
    </row>
    <row r="281" spans="2:8">
      <c r="B281" s="743" t="s">
        <v>377</v>
      </c>
      <c r="C281" s="743"/>
      <c r="D281" s="338"/>
      <c r="E281" s="347">
        <f>SUM(D281:D288)</f>
        <v>1969741.21</v>
      </c>
      <c r="F281" s="574"/>
      <c r="G281" s="574"/>
    </row>
    <row r="282" spans="2:8">
      <c r="B282" s="742" t="s">
        <v>378</v>
      </c>
      <c r="C282" s="742"/>
      <c r="D282" s="340">
        <v>1969741.21</v>
      </c>
      <c r="E282" s="348"/>
      <c r="F282" s="574"/>
      <c r="G282" s="574"/>
    </row>
    <row r="283" spans="2:8">
      <c r="B283" s="742" t="s">
        <v>121</v>
      </c>
      <c r="C283" s="742"/>
      <c r="D283" s="340" t="s">
        <v>344</v>
      </c>
      <c r="E283" s="348"/>
      <c r="F283" s="574"/>
      <c r="G283" s="574"/>
    </row>
    <row r="284" spans="2:8">
      <c r="B284" s="742" t="s">
        <v>379</v>
      </c>
      <c r="C284" s="742"/>
      <c r="D284" s="340" t="s">
        <v>344</v>
      </c>
      <c r="E284" s="348"/>
      <c r="F284" s="574"/>
      <c r="G284" s="574"/>
    </row>
    <row r="285" spans="2:8">
      <c r="B285" s="742" t="s">
        <v>380</v>
      </c>
      <c r="C285" s="742"/>
      <c r="D285" s="340" t="s">
        <v>344</v>
      </c>
      <c r="E285" s="348"/>
      <c r="F285" s="574"/>
      <c r="G285" s="574"/>
    </row>
    <row r="286" spans="2:8">
      <c r="B286" s="742" t="s">
        <v>381</v>
      </c>
      <c r="C286" s="742"/>
      <c r="D286" s="340" t="s">
        <v>344</v>
      </c>
      <c r="E286" s="348"/>
      <c r="F286" s="574"/>
      <c r="G286" s="574"/>
    </row>
    <row r="287" spans="2:8">
      <c r="B287" s="742" t="s">
        <v>124</v>
      </c>
      <c r="C287" s="742"/>
      <c r="D287" s="340" t="s">
        <v>344</v>
      </c>
      <c r="E287" s="348"/>
      <c r="F287" s="574"/>
      <c r="G287" s="574"/>
    </row>
    <row r="288" spans="2:8">
      <c r="B288" s="753" t="s">
        <v>382</v>
      </c>
      <c r="C288" s="754"/>
      <c r="D288" s="340" t="s">
        <v>344</v>
      </c>
      <c r="E288" s="348"/>
      <c r="F288" s="574"/>
      <c r="G288" s="574"/>
    </row>
    <row r="289" spans="2:7">
      <c r="B289" s="740"/>
      <c r="C289" s="740"/>
      <c r="F289" s="574"/>
      <c r="G289" s="574"/>
    </row>
    <row r="290" spans="2:7">
      <c r="B290" s="575" t="s">
        <v>383</v>
      </c>
      <c r="E290" s="345">
        <f>+E260-E262+E281</f>
        <v>4457321.96</v>
      </c>
      <c r="F290" s="336">
        <f>+E254-E290</f>
        <v>216931.30999999959</v>
      </c>
      <c r="G290" s="336"/>
    </row>
    <row r="291" spans="2:7">
      <c r="F291" s="352"/>
      <c r="G291" s="574"/>
    </row>
    <row r="292" spans="2:7">
      <c r="F292" s="574"/>
      <c r="G292" s="574"/>
    </row>
    <row r="293" spans="2:7">
      <c r="F293" s="353"/>
      <c r="G293" s="574"/>
    </row>
    <row r="294" spans="2:7">
      <c r="F294" s="353"/>
      <c r="G294" s="574"/>
    </row>
    <row r="295" spans="2:7">
      <c r="F295" s="574"/>
      <c r="G295" s="574"/>
    </row>
    <row r="296" spans="2:7">
      <c r="B296" s="750" t="s">
        <v>424</v>
      </c>
      <c r="C296" s="750"/>
      <c r="D296" s="750"/>
      <c r="E296" s="750"/>
      <c r="F296" s="750"/>
      <c r="G296" s="574"/>
    </row>
    <row r="297" spans="2:7">
      <c r="B297" s="576"/>
      <c r="C297" s="576"/>
      <c r="D297" s="576"/>
      <c r="E297" s="576"/>
      <c r="F297" s="576"/>
      <c r="G297" s="574"/>
    </row>
    <row r="298" spans="2:7">
      <c r="B298" s="576"/>
      <c r="C298" s="576"/>
      <c r="D298" s="576"/>
      <c r="E298" s="576"/>
      <c r="F298" s="576"/>
      <c r="G298" s="574"/>
    </row>
    <row r="299" spans="2:7" ht="21" customHeight="1">
      <c r="B299" s="306" t="s">
        <v>425</v>
      </c>
      <c r="C299" s="307" t="s">
        <v>324</v>
      </c>
      <c r="D299" s="329" t="s">
        <v>325</v>
      </c>
      <c r="E299" s="329" t="s">
        <v>326</v>
      </c>
      <c r="F299" s="574"/>
      <c r="G299" s="574"/>
    </row>
    <row r="300" spans="2:7">
      <c r="B300" s="281" t="s">
        <v>565</v>
      </c>
      <c r="C300" s="354">
        <v>0</v>
      </c>
      <c r="D300" s="333"/>
      <c r="E300" s="333"/>
      <c r="F300" s="574"/>
      <c r="G300" s="574"/>
    </row>
    <row r="301" spans="2:7">
      <c r="B301" s="283"/>
      <c r="C301" s="355">
        <v>0</v>
      </c>
      <c r="D301" s="295"/>
      <c r="E301" s="295"/>
      <c r="F301" s="574"/>
      <c r="G301" s="574"/>
    </row>
    <row r="302" spans="2:7">
      <c r="B302" s="17"/>
      <c r="C302" s="22">
        <v>0</v>
      </c>
      <c r="D302" s="21">
        <v>0</v>
      </c>
      <c r="E302" s="21">
        <v>0</v>
      </c>
      <c r="F302" s="574"/>
      <c r="G302" s="574"/>
    </row>
    <row r="303" spans="2:7" ht="21" customHeight="1">
      <c r="C303" s="280">
        <f>SUM(C301:C302)</f>
        <v>0</v>
      </c>
      <c r="D303" s="280">
        <f>SUM(D301:D302)</f>
        <v>0</v>
      </c>
      <c r="E303" s="280">
        <f>SUM(E301:E302)</f>
        <v>0</v>
      </c>
      <c r="F303" s="574"/>
      <c r="G303" s="574"/>
    </row>
    <row r="304" spans="2:7">
      <c r="F304" s="574"/>
      <c r="G304" s="574"/>
    </row>
    <row r="305" spans="2:7">
      <c r="F305" s="574"/>
      <c r="G305" s="574"/>
    </row>
    <row r="306" spans="2:7">
      <c r="F306" s="574"/>
      <c r="G306" s="574"/>
    </row>
    <row r="307" spans="2:7">
      <c r="F307" s="574"/>
      <c r="G307" s="574"/>
    </row>
    <row r="308" spans="2:7" hidden="1">
      <c r="B308" s="16" t="s">
        <v>76</v>
      </c>
      <c r="F308" s="574"/>
      <c r="G308" s="574"/>
    </row>
    <row r="309" spans="2:7" ht="12" hidden="1" customHeight="1">
      <c r="F309" s="574"/>
      <c r="G309" s="574"/>
    </row>
    <row r="310" spans="2:7" hidden="1">
      <c r="C310" s="260"/>
      <c r="D310" s="260"/>
      <c r="E310" s="260"/>
    </row>
    <row r="311" spans="2:7" hidden="1">
      <c r="C311" s="260"/>
      <c r="D311" s="260"/>
      <c r="E311" s="260"/>
    </row>
    <row r="312" spans="2:7" hidden="1">
      <c r="C312" s="260"/>
      <c r="D312" s="260"/>
      <c r="E312" s="260"/>
    </row>
    <row r="313" spans="2:7" hidden="1">
      <c r="G313" s="574"/>
    </row>
    <row r="314" spans="2:7" hidden="1">
      <c r="B314" s="266"/>
      <c r="C314" s="264"/>
      <c r="D314" s="266"/>
      <c r="E314" s="266"/>
      <c r="F314" s="264"/>
      <c r="G314" s="264"/>
    </row>
    <row r="315" spans="2:7" hidden="1">
      <c r="B315" s="561" t="s">
        <v>605</v>
      </c>
      <c r="C315" s="573"/>
      <c r="D315" s="670" t="s">
        <v>606</v>
      </c>
      <c r="E315" s="670"/>
      <c r="F315" s="574"/>
      <c r="G315" s="356"/>
    </row>
    <row r="316" spans="2:7" hidden="1">
      <c r="B316" s="559" t="s">
        <v>604</v>
      </c>
      <c r="C316" s="559"/>
      <c r="D316" s="671" t="s">
        <v>567</v>
      </c>
      <c r="E316" s="671"/>
      <c r="F316" s="357"/>
      <c r="G316" s="357"/>
    </row>
    <row r="317" spans="2:7" hidden="1">
      <c r="B317" s="260"/>
      <c r="C317" s="260"/>
      <c r="D317" s="260"/>
      <c r="E317" s="260"/>
      <c r="F317" s="260"/>
      <c r="G317" s="260"/>
    </row>
    <row r="318" spans="2:7" hidden="1">
      <c r="B318" s="260"/>
      <c r="C318" s="260"/>
      <c r="D318" s="260"/>
      <c r="E318" s="260"/>
      <c r="F318" s="260"/>
      <c r="G318" s="260"/>
    </row>
    <row r="319" spans="2:7" hidden="1"/>
    <row r="320" spans="2:7" hidden="1"/>
    <row r="322" ht="12.75" customHeight="1"/>
    <row r="325" ht="12.75" customHeight="1"/>
  </sheetData>
  <mergeCells count="69">
    <mergeCell ref="A2:L2"/>
    <mergeCell ref="A3:L3"/>
    <mergeCell ref="A4:L4"/>
    <mergeCell ref="A9:L9"/>
    <mergeCell ref="B234:E234"/>
    <mergeCell ref="E204:F204"/>
    <mergeCell ref="D147:E147"/>
    <mergeCell ref="D154:E154"/>
    <mergeCell ref="D167:E167"/>
    <mergeCell ref="D175:E175"/>
    <mergeCell ref="E196:G196"/>
    <mergeCell ref="D72:E72"/>
    <mergeCell ref="D133:E133"/>
    <mergeCell ref="D140:E140"/>
    <mergeCell ref="B238:E238"/>
    <mergeCell ref="B245:C245"/>
    <mergeCell ref="B254:C254"/>
    <mergeCell ref="B259:E259"/>
    <mergeCell ref="B296:F296"/>
    <mergeCell ref="B289:C289"/>
    <mergeCell ref="B246:C246"/>
    <mergeCell ref="B288:C288"/>
    <mergeCell ref="B279:C279"/>
    <mergeCell ref="B278:C278"/>
    <mergeCell ref="B287:C287"/>
    <mergeCell ref="B282:C282"/>
    <mergeCell ref="B275:C275"/>
    <mergeCell ref="B283:C283"/>
    <mergeCell ref="B284:C284"/>
    <mergeCell ref="B285:C285"/>
    <mergeCell ref="B286:C286"/>
    <mergeCell ref="B281:C281"/>
    <mergeCell ref="B251:C251"/>
    <mergeCell ref="B252:C252"/>
    <mergeCell ref="B253:C253"/>
    <mergeCell ref="B261:C261"/>
    <mergeCell ref="B271:C271"/>
    <mergeCell ref="D316:E316"/>
    <mergeCell ref="B257:E257"/>
    <mergeCell ref="B258:E258"/>
    <mergeCell ref="B260:C260"/>
    <mergeCell ref="B262:C262"/>
    <mergeCell ref="B263:C263"/>
    <mergeCell ref="B264:C264"/>
    <mergeCell ref="B265:C265"/>
    <mergeCell ref="B266:C266"/>
    <mergeCell ref="B267:C267"/>
    <mergeCell ref="B268:C268"/>
    <mergeCell ref="B277:C277"/>
    <mergeCell ref="B280:C280"/>
    <mergeCell ref="B272:C272"/>
    <mergeCell ref="B273:C273"/>
    <mergeCell ref="B274:C274"/>
    <mergeCell ref="D315:E315"/>
    <mergeCell ref="B236:E236"/>
    <mergeCell ref="B237:E237"/>
    <mergeCell ref="B239:C239"/>
    <mergeCell ref="B240:C240"/>
    <mergeCell ref="B241:C241"/>
    <mergeCell ref="B242:C242"/>
    <mergeCell ref="B243:C243"/>
    <mergeCell ref="B244:C244"/>
    <mergeCell ref="B247:C247"/>
    <mergeCell ref="B248:C248"/>
    <mergeCell ref="B249:C249"/>
    <mergeCell ref="B269:C269"/>
    <mergeCell ref="B270:C270"/>
    <mergeCell ref="B276:C276"/>
    <mergeCell ref="B250:C250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08 C143 C136 C129"/>
    <dataValidation allowBlank="1" showInputMessage="1" showErrorMessage="1" prompt="Corresponde al número de la cuenta de acuerdo al Plan de Cuentas emitido por el CONAC (DOF 22/11/2010)." sqref="B108"/>
    <dataValidation allowBlank="1" showInputMessage="1" showErrorMessage="1" prompt="Características cualitativas significativas que les impacten financieramente." sqref="D108:E108 E143 E136 E129"/>
    <dataValidation allowBlank="1" showInputMessage="1" showErrorMessage="1" prompt="Especificar origen de dicho recurso: Federal, Estatal, Municipal, Particulares." sqref="D129 D143 D136"/>
  </dataValidations>
  <pageMargins left="0.46" right="0.70866141732283472" top="0.38" bottom="0.74803149606299213" header="0.31496062992125984" footer="0.31496062992125984"/>
  <pageSetup scale="48" fitToHeight="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M65"/>
  <sheetViews>
    <sheetView showGridLines="0" topLeftCell="A28" zoomScale="85" zoomScaleNormal="85" workbookViewId="0">
      <selection activeCell="O47" sqref="O47"/>
    </sheetView>
  </sheetViews>
  <sheetFormatPr baseColWidth="10" defaultRowHeight="12.75"/>
  <cols>
    <col min="1" max="1" width="1.140625" style="25" customWidth="1"/>
    <col min="2" max="3" width="3.7109375" style="260" customWidth="1"/>
    <col min="4" max="4" width="46.42578125" style="260" customWidth="1"/>
    <col min="5" max="10" width="15.7109375" style="260" customWidth="1"/>
    <col min="11" max="11" width="2" style="25" customWidth="1"/>
    <col min="12" max="12" width="11.42578125" style="260"/>
    <col min="13" max="13" width="14.140625" style="260" bestFit="1" customWidth="1"/>
    <col min="14" max="16384" width="11.42578125" style="260"/>
  </cols>
  <sheetData>
    <row r="1" spans="1:10" ht="18.75" customHeight="1">
      <c r="B1" s="694" t="s">
        <v>473</v>
      </c>
      <c r="C1" s="694"/>
      <c r="D1" s="694"/>
      <c r="E1" s="694"/>
      <c r="F1" s="694"/>
      <c r="G1" s="694"/>
      <c r="H1" s="694"/>
      <c r="I1" s="694"/>
      <c r="J1" s="694"/>
    </row>
    <row r="2" spans="1:10" ht="15" customHeight="1">
      <c r="B2" s="633"/>
      <c r="C2" s="633"/>
      <c r="D2" s="694" t="s">
        <v>488</v>
      </c>
      <c r="E2" s="694"/>
      <c r="F2" s="694"/>
      <c r="G2" s="694"/>
      <c r="H2" s="694"/>
      <c r="I2" s="694"/>
      <c r="J2" s="694"/>
    </row>
    <row r="3" spans="1:10" ht="15" customHeight="1">
      <c r="B3" s="694" t="s">
        <v>645</v>
      </c>
      <c r="C3" s="694"/>
      <c r="D3" s="694"/>
      <c r="E3" s="694"/>
      <c r="F3" s="694"/>
      <c r="G3" s="694"/>
      <c r="H3" s="694"/>
      <c r="I3" s="694"/>
      <c r="J3" s="694"/>
    </row>
    <row r="4" spans="1:10" s="25" customFormat="1">
      <c r="A4" s="358"/>
      <c r="B4" s="359"/>
      <c r="C4" s="359"/>
      <c r="D4" s="359"/>
      <c r="E4" s="635"/>
      <c r="F4" s="360"/>
      <c r="G4" s="360"/>
      <c r="H4" s="360"/>
      <c r="I4" s="360"/>
      <c r="J4" s="360"/>
    </row>
    <row r="5" spans="1:10" s="25" customFormat="1" ht="13.5" customHeight="1">
      <c r="A5" s="358"/>
      <c r="B5" s="133"/>
      <c r="D5" s="30" t="s">
        <v>384</v>
      </c>
      <c r="E5" s="273" t="s">
        <v>570</v>
      </c>
      <c r="F5" s="273"/>
      <c r="G5" s="361"/>
      <c r="H5" s="361"/>
      <c r="I5" s="361"/>
      <c r="J5" s="362"/>
    </row>
    <row r="6" spans="1:10" s="25" customFormat="1" ht="11.25" customHeight="1">
      <c r="A6" s="358"/>
      <c r="B6" s="358"/>
      <c r="C6" s="358"/>
      <c r="D6" s="358"/>
      <c r="F6" s="362"/>
      <c r="G6" s="362"/>
      <c r="H6" s="362"/>
      <c r="I6" s="362"/>
      <c r="J6" s="362"/>
    </row>
    <row r="7" spans="1:10" ht="12" customHeight="1">
      <c r="A7" s="363"/>
      <c r="B7" s="764" t="s">
        <v>198</v>
      </c>
      <c r="C7" s="764"/>
      <c r="D7" s="764"/>
      <c r="E7" s="764" t="s">
        <v>199</v>
      </c>
      <c r="F7" s="764"/>
      <c r="G7" s="764"/>
      <c r="H7" s="764"/>
      <c r="I7" s="764"/>
      <c r="J7" s="765" t="s">
        <v>200</v>
      </c>
    </row>
    <row r="8" spans="1:10" ht="25.5">
      <c r="A8" s="358"/>
      <c r="B8" s="764"/>
      <c r="C8" s="764"/>
      <c r="D8" s="764"/>
      <c r="E8" s="636" t="s">
        <v>201</v>
      </c>
      <c r="F8" s="364" t="s">
        <v>202</v>
      </c>
      <c r="G8" s="636" t="s">
        <v>203</v>
      </c>
      <c r="H8" s="636" t="s">
        <v>204</v>
      </c>
      <c r="I8" s="636" t="s">
        <v>205</v>
      </c>
      <c r="J8" s="765"/>
    </row>
    <row r="9" spans="1:10" ht="12" customHeight="1">
      <c r="A9" s="358"/>
      <c r="B9" s="764"/>
      <c r="C9" s="764"/>
      <c r="D9" s="764"/>
      <c r="E9" s="636" t="s">
        <v>206</v>
      </c>
      <c r="F9" s="636" t="s">
        <v>207</v>
      </c>
      <c r="G9" s="636" t="s">
        <v>208</v>
      </c>
      <c r="H9" s="636" t="s">
        <v>209</v>
      </c>
      <c r="I9" s="636" t="s">
        <v>210</v>
      </c>
      <c r="J9" s="636" t="s">
        <v>221</v>
      </c>
    </row>
    <row r="10" spans="1:10" ht="12" customHeight="1">
      <c r="A10" s="365"/>
      <c r="B10" s="366"/>
      <c r="C10" s="367"/>
      <c r="D10" s="368"/>
      <c r="E10" s="369"/>
      <c r="F10" s="370"/>
      <c r="G10" s="370"/>
      <c r="H10" s="370"/>
      <c r="I10" s="370"/>
      <c r="J10" s="370"/>
    </row>
    <row r="11" spans="1:10" ht="12" customHeight="1">
      <c r="A11" s="365"/>
      <c r="B11" s="768" t="s">
        <v>82</v>
      </c>
      <c r="C11" s="766"/>
      <c r="D11" s="767"/>
      <c r="E11" s="371">
        <v>0</v>
      </c>
      <c r="F11" s="371">
        <v>0</v>
      </c>
      <c r="G11" s="371">
        <f>+E11+F11</f>
        <v>0</v>
      </c>
      <c r="H11" s="371">
        <v>0</v>
      </c>
      <c r="I11" s="371">
        <v>0</v>
      </c>
      <c r="J11" s="371">
        <f>+I11-E11</f>
        <v>0</v>
      </c>
    </row>
    <row r="12" spans="1:10" ht="12" customHeight="1">
      <c r="A12" s="365"/>
      <c r="B12" s="768" t="s">
        <v>192</v>
      </c>
      <c r="C12" s="766"/>
      <c r="D12" s="767"/>
      <c r="E12" s="371">
        <v>0</v>
      </c>
      <c r="F12" s="371">
        <v>0</v>
      </c>
      <c r="G12" s="371">
        <f>+E12+F12</f>
        <v>0</v>
      </c>
      <c r="H12" s="371">
        <v>0</v>
      </c>
      <c r="I12" s="371">
        <v>0</v>
      </c>
      <c r="J12" s="371">
        <f>+I12-E12</f>
        <v>0</v>
      </c>
    </row>
    <row r="13" spans="1:10" ht="12" customHeight="1">
      <c r="A13" s="365"/>
      <c r="B13" s="768" t="s">
        <v>86</v>
      </c>
      <c r="C13" s="766"/>
      <c r="D13" s="767"/>
      <c r="E13" s="371">
        <v>0</v>
      </c>
      <c r="F13" s="371">
        <v>0</v>
      </c>
      <c r="G13" s="371">
        <f>+E13+F13</f>
        <v>0</v>
      </c>
      <c r="H13" s="371">
        <v>0</v>
      </c>
      <c r="I13" s="371">
        <v>0</v>
      </c>
      <c r="J13" s="371">
        <f>+I13-E13</f>
        <v>0</v>
      </c>
    </row>
    <row r="14" spans="1:10" ht="12" customHeight="1">
      <c r="A14" s="365"/>
      <c r="B14" s="768" t="s">
        <v>88</v>
      </c>
      <c r="C14" s="766"/>
      <c r="D14" s="767"/>
      <c r="E14" s="371"/>
      <c r="F14" s="371"/>
      <c r="G14" s="371"/>
      <c r="H14" s="371"/>
      <c r="I14" s="371"/>
      <c r="J14" s="371">
        <f>+I14-E14</f>
        <v>0</v>
      </c>
    </row>
    <row r="15" spans="1:10" ht="12" customHeight="1">
      <c r="A15" s="365"/>
      <c r="B15" s="768" t="s">
        <v>211</v>
      </c>
      <c r="C15" s="766"/>
      <c r="D15" s="767"/>
      <c r="E15" s="371"/>
      <c r="F15" s="371"/>
      <c r="G15" s="371"/>
      <c r="H15" s="371"/>
      <c r="I15" s="371"/>
      <c r="J15" s="371"/>
    </row>
    <row r="16" spans="1:10" ht="12" customHeight="1">
      <c r="A16" s="365"/>
      <c r="B16" s="372"/>
      <c r="C16" s="766" t="s">
        <v>212</v>
      </c>
      <c r="D16" s="767"/>
      <c r="E16" s="371"/>
      <c r="F16" s="371"/>
      <c r="G16" s="371"/>
      <c r="H16" s="371"/>
      <c r="I16" s="371"/>
      <c r="J16" s="371"/>
    </row>
    <row r="17" spans="1:13" ht="12" customHeight="1">
      <c r="A17" s="365"/>
      <c r="B17" s="372"/>
      <c r="C17" s="766" t="s">
        <v>213</v>
      </c>
      <c r="D17" s="767"/>
      <c r="E17" s="371"/>
      <c r="F17" s="371"/>
      <c r="G17" s="371"/>
      <c r="H17" s="371"/>
      <c r="I17" s="371"/>
      <c r="J17" s="371"/>
    </row>
    <row r="18" spans="1:13" ht="12" customHeight="1">
      <c r="A18" s="365"/>
      <c r="B18" s="768" t="s">
        <v>214</v>
      </c>
      <c r="C18" s="766"/>
      <c r="D18" s="767"/>
      <c r="E18" s="371"/>
      <c r="F18" s="371"/>
      <c r="G18" s="371"/>
      <c r="H18" s="371"/>
      <c r="I18" s="371"/>
      <c r="J18" s="371"/>
    </row>
    <row r="19" spans="1:13" ht="12" customHeight="1">
      <c r="A19" s="365"/>
      <c r="B19" s="372"/>
      <c r="C19" s="766" t="s">
        <v>212</v>
      </c>
      <c r="D19" s="767"/>
      <c r="E19" s="371"/>
      <c r="F19" s="371"/>
      <c r="G19" s="371"/>
      <c r="H19" s="371"/>
      <c r="I19" s="371"/>
      <c r="J19" s="371"/>
    </row>
    <row r="20" spans="1:13" ht="12" customHeight="1">
      <c r="A20" s="365"/>
      <c r="B20" s="372"/>
      <c r="C20" s="766" t="s">
        <v>213</v>
      </c>
      <c r="D20" s="767"/>
      <c r="E20" s="371"/>
      <c r="F20" s="371"/>
      <c r="G20" s="371"/>
      <c r="H20" s="371"/>
      <c r="I20" s="371"/>
      <c r="J20" s="371"/>
    </row>
    <row r="21" spans="1:13" ht="12" customHeight="1">
      <c r="A21" s="365"/>
      <c r="B21" s="372"/>
      <c r="C21" s="766" t="s">
        <v>523</v>
      </c>
      <c r="D21" s="767"/>
      <c r="E21" s="371"/>
      <c r="F21" s="371"/>
      <c r="G21" s="371"/>
      <c r="H21" s="371"/>
      <c r="I21" s="371"/>
      <c r="J21" s="371"/>
    </row>
    <row r="22" spans="1:13" ht="12" customHeight="1">
      <c r="A22" s="365"/>
      <c r="B22" s="372"/>
      <c r="C22" s="766" t="s">
        <v>524</v>
      </c>
      <c r="D22" s="767"/>
      <c r="E22" s="371"/>
      <c r="F22" s="371"/>
      <c r="G22" s="371"/>
      <c r="H22" s="371"/>
      <c r="I22" s="371"/>
      <c r="J22" s="371"/>
    </row>
    <row r="23" spans="1:13" ht="12" customHeight="1">
      <c r="A23" s="365"/>
      <c r="B23" s="768" t="s">
        <v>215</v>
      </c>
      <c r="C23" s="766"/>
      <c r="D23" s="767"/>
      <c r="E23" s="371">
        <v>53168800</v>
      </c>
      <c r="F23" s="371">
        <v>0</v>
      </c>
      <c r="G23" s="371">
        <f>+E23+F23</f>
        <v>53168800</v>
      </c>
      <c r="H23" s="557">
        <v>1514642.27</v>
      </c>
      <c r="I23" s="557">
        <v>1514642.27</v>
      </c>
      <c r="J23" s="371">
        <f>+I23-E23</f>
        <v>-51654157.729999997</v>
      </c>
      <c r="M23" s="626"/>
    </row>
    <row r="24" spans="1:13" ht="12" customHeight="1">
      <c r="A24" s="365"/>
      <c r="B24" s="768" t="s">
        <v>99</v>
      </c>
      <c r="C24" s="766"/>
      <c r="D24" s="767"/>
      <c r="E24" s="371"/>
      <c r="F24" s="371"/>
      <c r="G24" s="371"/>
      <c r="H24" s="371"/>
      <c r="I24" s="371"/>
      <c r="J24" s="371">
        <f>+I24-E24</f>
        <v>0</v>
      </c>
    </row>
    <row r="25" spans="1:13" ht="12" customHeight="1">
      <c r="A25" s="373"/>
      <c r="B25" s="768" t="s">
        <v>216</v>
      </c>
      <c r="C25" s="766"/>
      <c r="D25" s="767"/>
      <c r="E25" s="371">
        <v>12910228.58</v>
      </c>
      <c r="F25" s="371">
        <v>0</v>
      </c>
      <c r="G25" s="371">
        <f>+E25+F25</f>
        <v>12910228.58</v>
      </c>
      <c r="H25" s="557">
        <v>3159611</v>
      </c>
      <c r="I25" s="557">
        <v>3159611</v>
      </c>
      <c r="J25" s="371">
        <f>+I25-E25</f>
        <v>-9750617.5800000001</v>
      </c>
      <c r="M25" s="626"/>
    </row>
    <row r="26" spans="1:13" ht="12" customHeight="1">
      <c r="A26" s="365"/>
      <c r="B26" s="768" t="s">
        <v>217</v>
      </c>
      <c r="C26" s="766"/>
      <c r="D26" s="767"/>
      <c r="E26" s="371"/>
      <c r="F26" s="371"/>
      <c r="G26" s="371"/>
      <c r="H26" s="371"/>
      <c r="I26" s="371"/>
      <c r="J26" s="371"/>
    </row>
    <row r="27" spans="1:13" ht="12" customHeight="1">
      <c r="A27" s="365"/>
      <c r="B27" s="374"/>
      <c r="C27" s="375"/>
      <c r="D27" s="376"/>
      <c r="E27" s="377"/>
      <c r="F27" s="378"/>
      <c r="G27" s="378"/>
      <c r="H27" s="378"/>
      <c r="I27" s="378"/>
      <c r="J27" s="378"/>
    </row>
    <row r="28" spans="1:13" ht="12" customHeight="1">
      <c r="A28" s="358"/>
      <c r="B28" s="379"/>
      <c r="C28" s="380"/>
      <c r="D28" s="381" t="s">
        <v>218</v>
      </c>
      <c r="E28" s="371">
        <f>SUM(E11+E12+E13+E14+E15+E18+E23+E24+E25+E26)</f>
        <v>66079028.579999998</v>
      </c>
      <c r="F28" s="371">
        <f>SUM(F11+F12+F13+F14+F15+F18+F23+F24+F25+F26)</f>
        <v>0</v>
      </c>
      <c r="G28" s="371">
        <f>SUM(G11+G12+G13+G14+G15+G18+G23+G24+G25+G26)</f>
        <v>66079028.579999998</v>
      </c>
      <c r="H28" s="371">
        <f>SUM(H11+H12+H13+H14+H15+H18+H23+H24+H25+H26)</f>
        <v>4674253.2699999996</v>
      </c>
      <c r="I28" s="371">
        <f>SUM(I11+I12+I13+I14+I15+I18+I23+I24+I25+I26)</f>
        <v>4674253.2699999996</v>
      </c>
      <c r="J28" s="769">
        <f>IF(I28&gt;E28,I28-E28,0)</f>
        <v>0</v>
      </c>
    </row>
    <row r="29" spans="1:13" ht="12" customHeight="1">
      <c r="A29" s="365"/>
      <c r="B29" s="382"/>
      <c r="C29" s="382"/>
      <c r="D29" s="382"/>
      <c r="E29" s="383"/>
      <c r="F29" s="383"/>
      <c r="G29" s="383"/>
      <c r="H29" s="771" t="s">
        <v>300</v>
      </c>
      <c r="I29" s="772"/>
      <c r="J29" s="770"/>
    </row>
    <row r="30" spans="1:13" ht="12" customHeight="1">
      <c r="A30" s="358"/>
      <c r="B30" s="358"/>
      <c r="C30" s="358"/>
      <c r="D30" s="358"/>
      <c r="E30" s="362"/>
      <c r="F30" s="362"/>
      <c r="G30" s="362"/>
      <c r="H30" s="362"/>
      <c r="I30" s="362"/>
      <c r="J30" s="362"/>
    </row>
    <row r="31" spans="1:13" ht="12" customHeight="1">
      <c r="A31" s="358"/>
      <c r="B31" s="765" t="s">
        <v>219</v>
      </c>
      <c r="C31" s="765"/>
      <c r="D31" s="765"/>
      <c r="E31" s="764" t="s">
        <v>199</v>
      </c>
      <c r="F31" s="764"/>
      <c r="G31" s="764"/>
      <c r="H31" s="764"/>
      <c r="I31" s="764"/>
      <c r="J31" s="765" t="s">
        <v>200</v>
      </c>
    </row>
    <row r="32" spans="1:13" ht="25.5">
      <c r="A32" s="358"/>
      <c r="B32" s="765"/>
      <c r="C32" s="765"/>
      <c r="D32" s="765"/>
      <c r="E32" s="636" t="s">
        <v>201</v>
      </c>
      <c r="F32" s="364" t="s">
        <v>202</v>
      </c>
      <c r="G32" s="636" t="s">
        <v>203</v>
      </c>
      <c r="H32" s="636" t="s">
        <v>204</v>
      </c>
      <c r="I32" s="636" t="s">
        <v>205</v>
      </c>
      <c r="J32" s="765"/>
    </row>
    <row r="33" spans="1:10" ht="12" customHeight="1">
      <c r="A33" s="358"/>
      <c r="B33" s="765"/>
      <c r="C33" s="765"/>
      <c r="D33" s="765"/>
      <c r="E33" s="636" t="s">
        <v>206</v>
      </c>
      <c r="F33" s="636" t="s">
        <v>207</v>
      </c>
      <c r="G33" s="636" t="s">
        <v>208</v>
      </c>
      <c r="H33" s="636" t="s">
        <v>209</v>
      </c>
      <c r="I33" s="636" t="s">
        <v>210</v>
      </c>
      <c r="J33" s="636" t="s">
        <v>221</v>
      </c>
    </row>
    <row r="34" spans="1:10" ht="12" customHeight="1">
      <c r="A34" s="365"/>
      <c r="B34" s="366"/>
      <c r="C34" s="367"/>
      <c r="D34" s="368"/>
      <c r="E34" s="370"/>
      <c r="F34" s="370"/>
      <c r="G34" s="370"/>
      <c r="H34" s="370"/>
      <c r="I34" s="370"/>
      <c r="J34" s="370"/>
    </row>
    <row r="35" spans="1:10" ht="12" customHeight="1">
      <c r="A35" s="365"/>
      <c r="B35" s="384" t="s">
        <v>568</v>
      </c>
      <c r="C35" s="385"/>
      <c r="D35" s="45"/>
      <c r="E35" s="386">
        <f t="shared" ref="E35:J35" si="0">+E36+E37+E38+E39+E42+E45+E46</f>
        <v>66079028.579999998</v>
      </c>
      <c r="F35" s="386">
        <f t="shared" si="0"/>
        <v>0</v>
      </c>
      <c r="G35" s="386">
        <f t="shared" si="0"/>
        <v>66079028.579999998</v>
      </c>
      <c r="H35" s="386">
        <f t="shared" si="0"/>
        <v>4674253.2699999996</v>
      </c>
      <c r="I35" s="386">
        <f t="shared" si="0"/>
        <v>4674253.2699999996</v>
      </c>
      <c r="J35" s="386">
        <f t="shared" si="0"/>
        <v>-61404775.309999995</v>
      </c>
    </row>
    <row r="36" spans="1:10" ht="12" customHeight="1">
      <c r="A36" s="365"/>
      <c r="B36" s="372"/>
      <c r="C36" s="766" t="s">
        <v>569</v>
      </c>
      <c r="D36" s="767"/>
      <c r="E36" s="371">
        <v>0</v>
      </c>
      <c r="F36" s="371">
        <v>0</v>
      </c>
      <c r="G36" s="371">
        <f>+E36+F36</f>
        <v>0</v>
      </c>
      <c r="H36" s="371">
        <v>0</v>
      </c>
      <c r="I36" s="371">
        <v>0</v>
      </c>
      <c r="J36" s="371">
        <f>+I36-E36</f>
        <v>0</v>
      </c>
    </row>
    <row r="37" spans="1:10" ht="12" customHeight="1">
      <c r="A37" s="365"/>
      <c r="B37" s="372"/>
      <c r="C37" s="766" t="s">
        <v>92</v>
      </c>
      <c r="D37" s="767"/>
      <c r="E37" s="371">
        <f>+E23</f>
        <v>53168800</v>
      </c>
      <c r="F37" s="371">
        <v>0</v>
      </c>
      <c r="G37" s="371">
        <f>+E37+F37</f>
        <v>53168800</v>
      </c>
      <c r="H37" s="557">
        <v>1514642.27</v>
      </c>
      <c r="I37" s="557">
        <v>1514642.27</v>
      </c>
      <c r="J37" s="371">
        <f>+I37-E37</f>
        <v>-51654157.729999997</v>
      </c>
    </row>
    <row r="38" spans="1:10" ht="12" customHeight="1">
      <c r="A38" s="365"/>
      <c r="B38" s="372"/>
      <c r="C38" s="766" t="s">
        <v>216</v>
      </c>
      <c r="D38" s="767"/>
      <c r="E38" s="371">
        <f>+E25</f>
        <v>12910228.58</v>
      </c>
      <c r="F38" s="371">
        <f>+F25</f>
        <v>0</v>
      </c>
      <c r="G38" s="371">
        <f>+E38+F38</f>
        <v>12910228.58</v>
      </c>
      <c r="H38" s="371">
        <f>+H25</f>
        <v>3159611</v>
      </c>
      <c r="I38" s="371">
        <f>+I25</f>
        <v>3159611</v>
      </c>
      <c r="J38" s="371">
        <f>+I38-E38</f>
        <v>-9750617.5800000001</v>
      </c>
    </row>
    <row r="39" spans="1:10" ht="12" customHeight="1">
      <c r="A39" s="365"/>
      <c r="B39" s="372"/>
      <c r="C39" s="766"/>
      <c r="D39" s="767"/>
      <c r="E39" s="371">
        <f>+E40+E41</f>
        <v>0</v>
      </c>
      <c r="F39" s="371">
        <f>+F40+F41</f>
        <v>0</v>
      </c>
      <c r="G39" s="371">
        <f>+E39+F39</f>
        <v>0</v>
      </c>
      <c r="H39" s="371">
        <f>+H40+H41</f>
        <v>0</v>
      </c>
      <c r="I39" s="371"/>
      <c r="J39" s="371">
        <f>+I39-E39</f>
        <v>0</v>
      </c>
    </row>
    <row r="40" spans="1:10" ht="12" customHeight="1">
      <c r="A40" s="365"/>
      <c r="B40" s="372"/>
      <c r="C40" s="635"/>
      <c r="D40" s="387"/>
      <c r="E40" s="371"/>
      <c r="F40" s="371"/>
      <c r="G40" s="371"/>
      <c r="H40" s="371"/>
      <c r="I40" s="371"/>
      <c r="J40" s="371">
        <f>+I40-E40</f>
        <v>0</v>
      </c>
    </row>
    <row r="41" spans="1:10" ht="12" customHeight="1">
      <c r="A41" s="365"/>
      <c r="B41" s="372"/>
      <c r="C41" s="635"/>
      <c r="D41" s="387"/>
      <c r="E41" s="371"/>
      <c r="F41" s="371"/>
      <c r="G41" s="371"/>
      <c r="H41" s="371"/>
      <c r="I41" s="371"/>
      <c r="J41" s="371"/>
    </row>
    <row r="42" spans="1:10" ht="12" customHeight="1">
      <c r="A42" s="365"/>
      <c r="B42" s="372"/>
      <c r="C42" s="766"/>
      <c r="D42" s="767"/>
      <c r="E42" s="371"/>
      <c r="F42" s="371"/>
      <c r="G42" s="371"/>
      <c r="H42" s="371"/>
      <c r="I42" s="371"/>
      <c r="J42" s="371"/>
    </row>
    <row r="43" spans="1:10" ht="12" customHeight="1">
      <c r="A43" s="365"/>
      <c r="B43" s="372"/>
      <c r="C43" s="635"/>
      <c r="D43" s="387"/>
      <c r="E43" s="371"/>
      <c r="F43" s="371"/>
      <c r="G43" s="371"/>
      <c r="H43" s="371"/>
      <c r="I43" s="371"/>
      <c r="J43" s="371"/>
    </row>
    <row r="44" spans="1:10" ht="12" customHeight="1">
      <c r="A44" s="365"/>
      <c r="B44" s="372"/>
      <c r="C44" s="635"/>
      <c r="D44" s="387"/>
      <c r="E44" s="371"/>
      <c r="F44" s="371"/>
      <c r="G44" s="371"/>
      <c r="H44" s="371"/>
      <c r="I44" s="371"/>
      <c r="J44" s="371"/>
    </row>
    <row r="45" spans="1:10" ht="12" customHeight="1">
      <c r="A45" s="365"/>
      <c r="B45" s="372"/>
      <c r="C45" s="766"/>
      <c r="D45" s="767"/>
      <c r="E45" s="371"/>
      <c r="F45" s="371"/>
      <c r="G45" s="371"/>
      <c r="H45" s="371"/>
      <c r="I45" s="371"/>
      <c r="J45" s="371"/>
    </row>
    <row r="46" spans="1:10" ht="12" customHeight="1">
      <c r="A46" s="365"/>
      <c r="B46" s="372"/>
      <c r="C46" s="766"/>
      <c r="D46" s="767"/>
      <c r="E46" s="371"/>
      <c r="F46" s="371"/>
      <c r="G46" s="371"/>
      <c r="H46" s="371"/>
      <c r="I46" s="371"/>
      <c r="J46" s="371"/>
    </row>
    <row r="47" spans="1:10" ht="12" customHeight="1">
      <c r="A47" s="365"/>
      <c r="B47" s="372"/>
      <c r="C47" s="635"/>
      <c r="D47" s="387"/>
      <c r="E47" s="371"/>
      <c r="F47" s="371"/>
      <c r="G47" s="388"/>
      <c r="H47" s="371"/>
      <c r="I47" s="371"/>
      <c r="J47" s="388"/>
    </row>
    <row r="48" spans="1:10" ht="12" customHeight="1">
      <c r="A48" s="365"/>
      <c r="B48" s="384"/>
      <c r="C48" s="385"/>
      <c r="D48" s="387"/>
      <c r="E48" s="386"/>
      <c r="F48" s="386"/>
      <c r="G48" s="386"/>
      <c r="H48" s="386"/>
      <c r="I48" s="386"/>
      <c r="J48" s="386"/>
    </row>
    <row r="49" spans="1:11" ht="12" customHeight="1">
      <c r="A49" s="365"/>
      <c r="B49" s="384"/>
      <c r="C49" s="766"/>
      <c r="D49" s="767"/>
      <c r="E49" s="371"/>
      <c r="F49" s="371"/>
      <c r="G49" s="371"/>
      <c r="H49" s="371"/>
      <c r="I49" s="371"/>
      <c r="J49" s="371"/>
    </row>
    <row r="50" spans="1:11" ht="12" customHeight="1">
      <c r="A50" s="365"/>
      <c r="B50" s="372"/>
      <c r="C50" s="766"/>
      <c r="D50" s="767"/>
      <c r="E50" s="371"/>
      <c r="F50" s="371"/>
      <c r="G50" s="371"/>
      <c r="H50" s="371"/>
      <c r="I50" s="371"/>
      <c r="J50" s="371"/>
    </row>
    <row r="51" spans="1:11" ht="12" customHeight="1">
      <c r="A51" s="365"/>
      <c r="B51" s="372"/>
      <c r="C51" s="766"/>
      <c r="D51" s="767"/>
      <c r="E51" s="371"/>
      <c r="F51" s="371"/>
      <c r="G51" s="371"/>
      <c r="H51" s="371"/>
      <c r="I51" s="371"/>
      <c r="J51" s="371"/>
    </row>
    <row r="52" spans="1:11" s="392" customFormat="1" ht="12" customHeight="1">
      <c r="A52" s="358"/>
      <c r="B52" s="389"/>
      <c r="C52" s="278"/>
      <c r="D52" s="390"/>
      <c r="E52" s="391"/>
      <c r="F52" s="391"/>
      <c r="G52" s="391"/>
      <c r="H52" s="391"/>
      <c r="I52" s="391"/>
      <c r="J52" s="391"/>
      <c r="K52" s="290"/>
    </row>
    <row r="53" spans="1:11" ht="12" customHeight="1">
      <c r="A53" s="365"/>
      <c r="B53" s="384"/>
      <c r="C53" s="393"/>
      <c r="D53" s="387"/>
      <c r="E53" s="386"/>
      <c r="F53" s="386"/>
      <c r="G53" s="386"/>
      <c r="H53" s="386"/>
      <c r="I53" s="386"/>
      <c r="J53" s="386"/>
    </row>
    <row r="54" spans="1:11" ht="12" customHeight="1">
      <c r="A54" s="365"/>
      <c r="B54" s="372"/>
      <c r="C54" s="766"/>
      <c r="D54" s="767"/>
      <c r="E54" s="371"/>
      <c r="F54" s="371"/>
      <c r="G54" s="371"/>
      <c r="H54" s="371"/>
      <c r="I54" s="371"/>
      <c r="J54" s="371"/>
    </row>
    <row r="55" spans="1:11" ht="12" customHeight="1">
      <c r="A55" s="365"/>
      <c r="B55" s="374"/>
      <c r="C55" s="375"/>
      <c r="D55" s="376"/>
      <c r="E55" s="378"/>
      <c r="F55" s="378"/>
      <c r="G55" s="378"/>
      <c r="H55" s="378"/>
      <c r="I55" s="378"/>
      <c r="J55" s="378"/>
    </row>
    <row r="56" spans="1:11" ht="12" customHeight="1">
      <c r="A56" s="358"/>
      <c r="B56" s="518"/>
      <c r="C56" s="519"/>
      <c r="D56" s="520" t="s">
        <v>218</v>
      </c>
      <c r="E56" s="521">
        <f>+E36+E37+E38+E39+E42+E45+E46+E48+E53</f>
        <v>66079028.579999998</v>
      </c>
      <c r="F56" s="522">
        <f>+F36+F37+F38+F39+F42+F45+F46+F48+F53</f>
        <v>0</v>
      </c>
      <c r="G56" s="522">
        <f>+G36+G37+G38+G39+G42+G45+G46+G48+G53</f>
        <v>66079028.579999998</v>
      </c>
      <c r="H56" s="522">
        <f>+H36+H37+H38+H39+H42+H45+H46+H48+H53</f>
        <v>4674253.2699999996</v>
      </c>
      <c r="I56" s="522">
        <f>+I36+I37+I38+I39+I42+I45+I46+I48+I53</f>
        <v>4674253.2699999996</v>
      </c>
      <c r="J56" s="774">
        <f>IF(I56&gt;E56,I56-E56,0)</f>
        <v>0</v>
      </c>
    </row>
    <row r="57" spans="1:11" ht="12.75" customHeight="1">
      <c r="A57" s="365"/>
      <c r="B57" s="16" t="s">
        <v>76</v>
      </c>
      <c r="C57" s="523"/>
      <c r="D57" s="523"/>
      <c r="E57" s="523"/>
      <c r="F57" s="524"/>
      <c r="G57" s="524"/>
      <c r="H57" s="776" t="s">
        <v>300</v>
      </c>
      <c r="I57" s="777"/>
      <c r="J57" s="775"/>
    </row>
    <row r="58" spans="1:11">
      <c r="A58" s="365"/>
      <c r="B58" s="773"/>
      <c r="C58" s="773"/>
      <c r="D58" s="773"/>
      <c r="E58" s="773"/>
      <c r="F58" s="773"/>
      <c r="G58" s="773"/>
      <c r="H58" s="773"/>
      <c r="I58" s="773"/>
      <c r="J58" s="773"/>
    </row>
    <row r="59" spans="1:11">
      <c r="B59" s="16" t="s">
        <v>220</v>
      </c>
      <c r="C59" s="16"/>
      <c r="D59" s="16"/>
      <c r="E59" s="16"/>
      <c r="F59" s="16"/>
      <c r="G59" s="16"/>
      <c r="H59" s="16"/>
      <c r="I59" s="16"/>
      <c r="J59" s="16"/>
    </row>
    <row r="60" spans="1:11">
      <c r="B60" s="25"/>
      <c r="C60" s="25"/>
      <c r="D60" s="25"/>
      <c r="E60" s="25"/>
      <c r="F60" s="25"/>
      <c r="G60" s="25"/>
      <c r="H60" s="25"/>
      <c r="I60" s="25"/>
      <c r="J60" s="25"/>
    </row>
    <row r="61" spans="1:11">
      <c r="B61" s="25"/>
      <c r="C61" s="25"/>
      <c r="D61" s="25"/>
      <c r="E61" s="25"/>
      <c r="F61" s="25"/>
      <c r="G61" s="25"/>
      <c r="H61" s="25"/>
      <c r="I61" s="25"/>
      <c r="J61" s="25"/>
    </row>
    <row r="63" spans="1:11" ht="12.75" customHeight="1">
      <c r="D63" s="266"/>
    </row>
    <row r="64" spans="1:11">
      <c r="D64" s="632" t="s">
        <v>605</v>
      </c>
      <c r="E64" s="632"/>
      <c r="F64" s="207"/>
      <c r="G64" s="207"/>
      <c r="H64" s="670" t="s">
        <v>606</v>
      </c>
      <c r="I64" s="670"/>
      <c r="J64" s="670"/>
      <c r="K64" s="670"/>
    </row>
    <row r="65" spans="4:11" ht="12" customHeight="1">
      <c r="D65" s="632" t="s">
        <v>599</v>
      </c>
      <c r="E65" s="632"/>
      <c r="F65" s="211"/>
      <c r="G65" s="211"/>
      <c r="H65" s="671" t="s">
        <v>567</v>
      </c>
      <c r="I65" s="671"/>
      <c r="J65" s="671"/>
      <c r="K65" s="671"/>
    </row>
  </sheetData>
  <mergeCells count="43">
    <mergeCell ref="C21:D21"/>
    <mergeCell ref="C22:D22"/>
    <mergeCell ref="H64:K64"/>
    <mergeCell ref="H65:K65"/>
    <mergeCell ref="B58:J58"/>
    <mergeCell ref="C49:D49"/>
    <mergeCell ref="C50:D50"/>
    <mergeCell ref="C51:D51"/>
    <mergeCell ref="C54:D54"/>
    <mergeCell ref="J56:J57"/>
    <mergeCell ref="H57:I57"/>
    <mergeCell ref="C36:D36"/>
    <mergeCell ref="C37:D37"/>
    <mergeCell ref="C38:D38"/>
    <mergeCell ref="C39:D39"/>
    <mergeCell ref="C42:D42"/>
    <mergeCell ref="J28:J29"/>
    <mergeCell ref="H29:I29"/>
    <mergeCell ref="B31:D33"/>
    <mergeCell ref="E31:I31"/>
    <mergeCell ref="J31:J32"/>
    <mergeCell ref="C46:D46"/>
    <mergeCell ref="B24:D24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3:D23"/>
    <mergeCell ref="C45:D45"/>
    <mergeCell ref="B25:D25"/>
    <mergeCell ref="B26:D26"/>
    <mergeCell ref="B1:J1"/>
    <mergeCell ref="B3:J3"/>
    <mergeCell ref="B7:D9"/>
    <mergeCell ref="E7:I7"/>
    <mergeCell ref="J7:J8"/>
    <mergeCell ref="D2:J2"/>
  </mergeCells>
  <pageMargins left="0.7" right="0.7" top="0.37" bottom="0.75" header="0.3" footer="0.3"/>
  <pageSetup scale="67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L29"/>
  <sheetViews>
    <sheetView showGridLines="0" zoomScale="85" zoomScaleNormal="85" workbookViewId="0">
      <selection sqref="A1:XFD1048576"/>
    </sheetView>
  </sheetViews>
  <sheetFormatPr baseColWidth="10" defaultRowHeight="12.75"/>
  <cols>
    <col min="1" max="1" width="2.28515625" style="25" customWidth="1"/>
    <col min="2" max="2" width="3.28515625" style="260" customWidth="1"/>
    <col min="3" max="3" width="52.5703125" style="260" customWidth="1"/>
    <col min="4" max="4" width="15.7109375" style="260" customWidth="1"/>
    <col min="5" max="5" width="14.42578125" style="260" customWidth="1"/>
    <col min="6" max="6" width="16.28515625" style="260" customWidth="1"/>
    <col min="7" max="7" width="13.140625" style="260" customWidth="1"/>
    <col min="8" max="8" width="14" style="260" customWidth="1"/>
    <col min="9" max="9" width="14.85546875" style="260" customWidth="1"/>
    <col min="10" max="10" width="14.7109375" style="260" customWidth="1"/>
    <col min="11" max="11" width="14.85546875" style="260" customWidth="1"/>
    <col min="12" max="12" width="2.7109375" style="25" customWidth="1"/>
    <col min="13" max="16384" width="11.42578125" style="260"/>
  </cols>
  <sheetData>
    <row r="1" spans="2:11" ht="7.5" customHeight="1">
      <c r="B1" s="694"/>
      <c r="C1" s="694"/>
      <c r="D1" s="694"/>
      <c r="E1" s="694"/>
      <c r="F1" s="694"/>
      <c r="G1" s="694"/>
      <c r="H1" s="694"/>
      <c r="I1" s="694"/>
      <c r="J1" s="694"/>
      <c r="K1" s="694"/>
    </row>
    <row r="2" spans="2:11" ht="19.5" customHeight="1">
      <c r="B2" s="694" t="s">
        <v>474</v>
      </c>
      <c r="C2" s="694"/>
      <c r="D2" s="694"/>
      <c r="E2" s="694"/>
      <c r="F2" s="694"/>
      <c r="G2" s="694"/>
      <c r="H2" s="694"/>
      <c r="I2" s="694"/>
      <c r="J2" s="694"/>
      <c r="K2" s="694"/>
    </row>
    <row r="3" spans="2:11" ht="19.5" customHeight="1">
      <c r="B3" s="694" t="s">
        <v>475</v>
      </c>
      <c r="C3" s="694"/>
      <c r="D3" s="694"/>
      <c r="E3" s="694"/>
      <c r="F3" s="694"/>
      <c r="G3" s="694"/>
      <c r="H3" s="694"/>
      <c r="I3" s="694"/>
      <c r="J3" s="694"/>
      <c r="K3" s="694"/>
    </row>
    <row r="4" spans="2:11" ht="19.5" customHeight="1">
      <c r="B4" s="694" t="s">
        <v>637</v>
      </c>
      <c r="C4" s="694"/>
      <c r="D4" s="694"/>
      <c r="E4" s="694"/>
      <c r="F4" s="694"/>
      <c r="G4" s="694"/>
      <c r="H4" s="694"/>
      <c r="I4" s="694"/>
      <c r="J4" s="694"/>
      <c r="K4" s="694"/>
    </row>
    <row r="5" spans="2:11" s="25" customFormat="1"/>
    <row r="6" spans="2:11" s="25" customFormat="1">
      <c r="C6" s="30" t="s">
        <v>3</v>
      </c>
      <c r="D6" s="273" t="s">
        <v>570</v>
      </c>
      <c r="E6" s="273"/>
      <c r="F6" s="273"/>
      <c r="G6" s="273"/>
      <c r="H6" s="68"/>
      <c r="I6" s="68"/>
      <c r="J6" s="68"/>
    </row>
    <row r="7" spans="2:11" s="25" customFormat="1"/>
    <row r="8" spans="2:11">
      <c r="B8" s="778" t="s">
        <v>74</v>
      </c>
      <c r="C8" s="778"/>
      <c r="D8" s="779" t="s">
        <v>222</v>
      </c>
      <c r="E8" s="779"/>
      <c r="F8" s="779"/>
      <c r="G8" s="779"/>
      <c r="H8" s="779"/>
      <c r="I8" s="779"/>
      <c r="J8" s="779"/>
      <c r="K8" s="779" t="s">
        <v>223</v>
      </c>
    </row>
    <row r="9" spans="2:11" ht="25.5">
      <c r="B9" s="778"/>
      <c r="C9" s="778"/>
      <c r="D9" s="637" t="s">
        <v>224</v>
      </c>
      <c r="E9" s="637" t="s">
        <v>225</v>
      </c>
      <c r="F9" s="637" t="s">
        <v>203</v>
      </c>
      <c r="G9" s="637" t="s">
        <v>426</v>
      </c>
      <c r="H9" s="637" t="s">
        <v>204</v>
      </c>
      <c r="I9" s="637" t="s">
        <v>427</v>
      </c>
      <c r="J9" s="637" t="s">
        <v>226</v>
      </c>
      <c r="K9" s="779"/>
    </row>
    <row r="10" spans="2:11">
      <c r="B10" s="778"/>
      <c r="C10" s="778"/>
      <c r="D10" s="637">
        <v>1</v>
      </c>
      <c r="E10" s="637">
        <v>2</v>
      </c>
      <c r="F10" s="637" t="s">
        <v>227</v>
      </c>
      <c r="G10" s="637">
        <v>4</v>
      </c>
      <c r="H10" s="637">
        <v>5</v>
      </c>
      <c r="I10" s="637">
        <v>6</v>
      </c>
      <c r="J10" s="637">
        <v>7</v>
      </c>
      <c r="K10" s="637" t="s">
        <v>489</v>
      </c>
    </row>
    <row r="11" spans="2:11">
      <c r="B11" s="394"/>
      <c r="C11" s="641"/>
      <c r="D11" s="395"/>
      <c r="E11" s="395"/>
      <c r="F11" s="395"/>
      <c r="G11" s="395"/>
      <c r="H11" s="395"/>
      <c r="I11" s="395"/>
      <c r="J11" s="395"/>
      <c r="K11" s="395"/>
    </row>
    <row r="12" spans="2:11">
      <c r="B12" s="396"/>
      <c r="C12" s="641" t="s">
        <v>314</v>
      </c>
      <c r="D12" s="371">
        <v>66079028.579999998</v>
      </c>
      <c r="E12" s="397">
        <v>0</v>
      </c>
      <c r="F12" s="397">
        <f>+D12+E12</f>
        <v>66079028.579999998</v>
      </c>
      <c r="G12" s="397">
        <v>0</v>
      </c>
      <c r="H12" s="371">
        <v>6087820.71</v>
      </c>
      <c r="I12" s="371">
        <v>6087820.71</v>
      </c>
      <c r="J12" s="371">
        <v>6087820.71</v>
      </c>
      <c r="K12" s="397">
        <f t="shared" ref="K12:K20" si="0">+F12-H12</f>
        <v>59991207.869999997</v>
      </c>
    </row>
    <row r="13" spans="2:11">
      <c r="B13" s="396"/>
      <c r="C13" s="398" t="s">
        <v>315</v>
      </c>
      <c r="D13" s="397">
        <v>0</v>
      </c>
      <c r="E13" s="397">
        <v>0</v>
      </c>
      <c r="F13" s="397">
        <f t="shared" ref="F13:F19" si="1">+D13+E13</f>
        <v>0</v>
      </c>
      <c r="G13" s="397">
        <v>0</v>
      </c>
      <c r="H13" s="397">
        <v>0</v>
      </c>
      <c r="I13" s="397">
        <v>0</v>
      </c>
      <c r="J13" s="397">
        <v>0</v>
      </c>
      <c r="K13" s="397">
        <f t="shared" si="0"/>
        <v>0</v>
      </c>
    </row>
    <row r="14" spans="2:11">
      <c r="B14" s="396"/>
      <c r="C14" s="398" t="s">
        <v>316</v>
      </c>
      <c r="D14" s="397">
        <v>0</v>
      </c>
      <c r="E14" s="397">
        <v>0</v>
      </c>
      <c r="F14" s="397">
        <f t="shared" si="1"/>
        <v>0</v>
      </c>
      <c r="G14" s="397">
        <v>0</v>
      </c>
      <c r="H14" s="397">
        <v>0</v>
      </c>
      <c r="I14" s="397">
        <v>0</v>
      </c>
      <c r="J14" s="397">
        <v>0</v>
      </c>
      <c r="K14" s="397">
        <f t="shared" si="0"/>
        <v>0</v>
      </c>
    </row>
    <row r="15" spans="2:11">
      <c r="B15" s="396"/>
      <c r="C15" s="398"/>
      <c r="D15" s="397">
        <v>0</v>
      </c>
      <c r="E15" s="397">
        <v>0</v>
      </c>
      <c r="F15" s="397">
        <f t="shared" si="1"/>
        <v>0</v>
      </c>
      <c r="G15" s="397">
        <v>0</v>
      </c>
      <c r="H15" s="397">
        <v>0</v>
      </c>
      <c r="I15" s="397">
        <v>0</v>
      </c>
      <c r="J15" s="397">
        <v>0</v>
      </c>
      <c r="K15" s="397">
        <f t="shared" si="0"/>
        <v>0</v>
      </c>
    </row>
    <row r="16" spans="2:11">
      <c r="B16" s="396"/>
      <c r="C16" s="398"/>
      <c r="D16" s="397">
        <v>0</v>
      </c>
      <c r="E16" s="397">
        <v>0</v>
      </c>
      <c r="F16" s="397">
        <f t="shared" si="1"/>
        <v>0</v>
      </c>
      <c r="G16" s="397">
        <v>0</v>
      </c>
      <c r="H16" s="397">
        <v>0</v>
      </c>
      <c r="I16" s="397">
        <v>0</v>
      </c>
      <c r="J16" s="397">
        <v>0</v>
      </c>
      <c r="K16" s="397">
        <f t="shared" si="0"/>
        <v>0</v>
      </c>
    </row>
    <row r="17" spans="1:12">
      <c r="B17" s="396"/>
      <c r="C17" s="398"/>
      <c r="D17" s="397">
        <v>0</v>
      </c>
      <c r="E17" s="397">
        <v>0</v>
      </c>
      <c r="F17" s="397">
        <f t="shared" si="1"/>
        <v>0</v>
      </c>
      <c r="G17" s="397">
        <v>0</v>
      </c>
      <c r="H17" s="397">
        <v>0</v>
      </c>
      <c r="I17" s="397">
        <v>0</v>
      </c>
      <c r="J17" s="397">
        <v>0</v>
      </c>
      <c r="K17" s="397">
        <f t="shared" si="0"/>
        <v>0</v>
      </c>
    </row>
    <row r="18" spans="1:12">
      <c r="B18" s="396"/>
      <c r="C18" s="398"/>
      <c r="D18" s="397">
        <v>0</v>
      </c>
      <c r="E18" s="397">
        <v>0</v>
      </c>
      <c r="F18" s="397">
        <f t="shared" si="1"/>
        <v>0</v>
      </c>
      <c r="G18" s="397">
        <v>0</v>
      </c>
      <c r="H18" s="397">
        <v>0</v>
      </c>
      <c r="I18" s="397">
        <v>0</v>
      </c>
      <c r="J18" s="397">
        <v>0</v>
      </c>
      <c r="K18" s="397">
        <f t="shared" si="0"/>
        <v>0</v>
      </c>
    </row>
    <row r="19" spans="1:12">
      <c r="B19" s="396"/>
      <c r="C19" s="398"/>
      <c r="D19" s="397">
        <v>0</v>
      </c>
      <c r="E19" s="397">
        <v>0</v>
      </c>
      <c r="F19" s="397">
        <f t="shared" si="1"/>
        <v>0</v>
      </c>
      <c r="G19" s="397">
        <v>0</v>
      </c>
      <c r="H19" s="397">
        <v>0</v>
      </c>
      <c r="I19" s="397">
        <v>0</v>
      </c>
      <c r="J19" s="397">
        <v>0</v>
      </c>
      <c r="K19" s="397">
        <f t="shared" si="0"/>
        <v>0</v>
      </c>
    </row>
    <row r="20" spans="1:12">
      <c r="B20" s="396"/>
      <c r="C20" s="398"/>
      <c r="D20" s="397">
        <v>0</v>
      </c>
      <c r="E20" s="397">
        <v>0</v>
      </c>
      <c r="F20" s="397">
        <v>0</v>
      </c>
      <c r="G20" s="397">
        <v>0</v>
      </c>
      <c r="H20" s="397">
        <v>0</v>
      </c>
      <c r="I20" s="397">
        <v>0</v>
      </c>
      <c r="J20" s="397">
        <v>0</v>
      </c>
      <c r="K20" s="397">
        <f t="shared" si="0"/>
        <v>0</v>
      </c>
    </row>
    <row r="21" spans="1:12">
      <c r="B21" s="399"/>
      <c r="C21" s="400"/>
      <c r="D21" s="401"/>
      <c r="E21" s="401"/>
      <c r="F21" s="401"/>
      <c r="G21" s="401"/>
      <c r="H21" s="401"/>
      <c r="I21" s="401"/>
      <c r="J21" s="401"/>
      <c r="K21" s="401"/>
    </row>
    <row r="22" spans="1:12" s="392" customFormat="1">
      <c r="A22" s="290"/>
      <c r="B22" s="402"/>
      <c r="C22" s="403" t="s">
        <v>228</v>
      </c>
      <c r="D22" s="404">
        <f>SUM(D12:D20)</f>
        <v>66079028.579999998</v>
      </c>
      <c r="E22" s="404">
        <f t="shared" ref="E22:K22" si="2">SUM(E12:E20)</f>
        <v>0</v>
      </c>
      <c r="F22" s="404">
        <f t="shared" si="2"/>
        <v>66079028.579999998</v>
      </c>
      <c r="G22" s="404">
        <f t="shared" si="2"/>
        <v>0</v>
      </c>
      <c r="H22" s="404">
        <f t="shared" si="2"/>
        <v>6087820.71</v>
      </c>
      <c r="I22" s="404">
        <f t="shared" si="2"/>
        <v>6087820.71</v>
      </c>
      <c r="J22" s="404">
        <f t="shared" si="2"/>
        <v>6087820.71</v>
      </c>
      <c r="K22" s="404">
        <f t="shared" si="2"/>
        <v>59991207.869999997</v>
      </c>
      <c r="L22" s="290"/>
    </row>
    <row r="23" spans="1:12"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2">
      <c r="B24" s="16" t="s">
        <v>76</v>
      </c>
      <c r="F24" s="25"/>
      <c r="G24" s="25"/>
      <c r="H24" s="25"/>
      <c r="I24" s="25"/>
      <c r="J24" s="25"/>
      <c r="K24" s="25"/>
    </row>
    <row r="25" spans="1:12"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2"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2">
      <c r="B27" s="25"/>
      <c r="C27" s="68"/>
      <c r="D27" s="25"/>
      <c r="E27" s="25"/>
      <c r="F27" s="68"/>
      <c r="G27" s="68"/>
      <c r="H27" s="68"/>
      <c r="I27" s="68"/>
      <c r="J27" s="68"/>
      <c r="K27" s="68"/>
    </row>
    <row r="28" spans="1:12">
      <c r="C28" s="632" t="s">
        <v>605</v>
      </c>
      <c r="F28" s="670" t="s">
        <v>606</v>
      </c>
      <c r="G28" s="670"/>
      <c r="H28" s="670"/>
      <c r="I28" s="670"/>
      <c r="J28" s="670"/>
      <c r="K28" s="670"/>
    </row>
    <row r="29" spans="1:12">
      <c r="C29" s="632" t="s">
        <v>602</v>
      </c>
      <c r="F29" s="671" t="s">
        <v>567</v>
      </c>
      <c r="G29" s="671"/>
      <c r="H29" s="671"/>
      <c r="I29" s="671"/>
      <c r="J29" s="671"/>
      <c r="K29" s="671"/>
    </row>
  </sheetData>
  <mergeCells count="9">
    <mergeCell ref="B1:K1"/>
    <mergeCell ref="B2:K2"/>
    <mergeCell ref="B3:K3"/>
    <mergeCell ref="B4:K4"/>
    <mergeCell ref="F29:K29"/>
    <mergeCell ref="F28:K28"/>
    <mergeCell ref="B8:C10"/>
    <mergeCell ref="D8:J8"/>
    <mergeCell ref="K8:K9"/>
  </mergeCells>
  <pageMargins left="0.7" right="0.7" top="0.41" bottom="0.75" header="0.3" footer="0.3"/>
  <pageSetup scale="68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L23"/>
  <sheetViews>
    <sheetView showGridLines="0" zoomScale="85" zoomScaleNormal="85" workbookViewId="0">
      <selection sqref="A1:XFD1048576"/>
    </sheetView>
  </sheetViews>
  <sheetFormatPr baseColWidth="10" defaultRowHeight="12.75"/>
  <cols>
    <col min="1" max="1" width="2.5703125" style="25" customWidth="1"/>
    <col min="2" max="2" width="2" style="260" customWidth="1"/>
    <col min="3" max="3" width="45.85546875" style="260" customWidth="1"/>
    <col min="4" max="4" width="15" style="260" customWidth="1"/>
    <col min="5" max="5" width="15.28515625" style="260" customWidth="1"/>
    <col min="6" max="6" width="15" style="260" customWidth="1"/>
    <col min="7" max="7" width="13.140625" style="260" customWidth="1"/>
    <col min="8" max="9" width="14" style="260" customWidth="1"/>
    <col min="10" max="10" width="14.28515625" style="260" customWidth="1"/>
    <col min="11" max="11" width="13.85546875" style="260" bestFit="1" customWidth="1"/>
    <col min="12" max="12" width="4" style="25" customWidth="1"/>
    <col min="13" max="16384" width="11.42578125" style="260"/>
  </cols>
  <sheetData>
    <row r="1" spans="2:11" ht="16.5" customHeight="1">
      <c r="B1" s="694" t="s">
        <v>474</v>
      </c>
      <c r="C1" s="694"/>
      <c r="D1" s="694"/>
      <c r="E1" s="694"/>
      <c r="F1" s="694"/>
      <c r="G1" s="694"/>
      <c r="H1" s="694"/>
      <c r="I1" s="694"/>
      <c r="J1" s="694"/>
      <c r="K1" s="694"/>
    </row>
    <row r="2" spans="2:11" ht="16.5" customHeight="1">
      <c r="B2" s="694" t="s">
        <v>476</v>
      </c>
      <c r="C2" s="694"/>
      <c r="D2" s="694"/>
      <c r="E2" s="694"/>
      <c r="F2" s="694"/>
      <c r="G2" s="694"/>
      <c r="H2" s="694"/>
      <c r="I2" s="694"/>
      <c r="J2" s="694"/>
      <c r="K2" s="694"/>
    </row>
    <row r="3" spans="2:11" ht="16.5" customHeight="1">
      <c r="B3" s="694" t="s">
        <v>637</v>
      </c>
      <c r="C3" s="694"/>
      <c r="D3" s="694"/>
      <c r="E3" s="694"/>
      <c r="F3" s="694"/>
      <c r="G3" s="694"/>
      <c r="H3" s="694"/>
      <c r="I3" s="694"/>
      <c r="J3" s="694"/>
      <c r="K3" s="694"/>
    </row>
    <row r="4" spans="2:11" s="25" customFormat="1"/>
    <row r="5" spans="2:11" s="25" customFormat="1">
      <c r="C5" s="30" t="s">
        <v>3</v>
      </c>
      <c r="D5" s="273" t="s">
        <v>570</v>
      </c>
      <c r="E5" s="273"/>
      <c r="F5" s="272"/>
      <c r="G5" s="272"/>
      <c r="H5" s="273"/>
      <c r="I5" s="273"/>
      <c r="J5" s="68"/>
    </row>
    <row r="6" spans="2:11" s="25" customFormat="1"/>
    <row r="7" spans="2:11">
      <c r="B7" s="780" t="s">
        <v>74</v>
      </c>
      <c r="C7" s="781"/>
      <c r="D7" s="779" t="s">
        <v>229</v>
      </c>
      <c r="E7" s="779"/>
      <c r="F7" s="779"/>
      <c r="G7" s="779"/>
      <c r="H7" s="779"/>
      <c r="I7" s="779"/>
      <c r="J7" s="779"/>
      <c r="K7" s="779" t="s">
        <v>223</v>
      </c>
    </row>
    <row r="8" spans="2:11" ht="25.5">
      <c r="B8" s="782"/>
      <c r="C8" s="783"/>
      <c r="D8" s="637" t="s">
        <v>224</v>
      </c>
      <c r="E8" s="637" t="s">
        <v>225</v>
      </c>
      <c r="F8" s="637" t="s">
        <v>203</v>
      </c>
      <c r="G8" s="637" t="s">
        <v>426</v>
      </c>
      <c r="H8" s="637" t="s">
        <v>204</v>
      </c>
      <c r="I8" s="637" t="s">
        <v>427</v>
      </c>
      <c r="J8" s="637" t="s">
        <v>226</v>
      </c>
      <c r="K8" s="779"/>
    </row>
    <row r="9" spans="2:11">
      <c r="B9" s="784"/>
      <c r="C9" s="785"/>
      <c r="D9" s="637">
        <v>1</v>
      </c>
      <c r="E9" s="637">
        <v>2</v>
      </c>
      <c r="F9" s="637" t="s">
        <v>227</v>
      </c>
      <c r="G9" s="637">
        <v>4</v>
      </c>
      <c r="H9" s="637">
        <v>5</v>
      </c>
      <c r="I9" s="637">
        <v>6</v>
      </c>
      <c r="J9" s="637">
        <v>7</v>
      </c>
      <c r="K9" s="637" t="s">
        <v>489</v>
      </c>
    </row>
    <row r="10" spans="2:11">
      <c r="B10" s="405"/>
      <c r="C10" s="406"/>
      <c r="D10" s="407"/>
      <c r="E10" s="407"/>
      <c r="F10" s="407"/>
      <c r="G10" s="407"/>
      <c r="H10" s="407"/>
      <c r="I10" s="407"/>
      <c r="J10" s="407"/>
      <c r="K10" s="407"/>
    </row>
    <row r="11" spans="2:11">
      <c r="B11" s="394"/>
      <c r="C11" s="408" t="s">
        <v>230</v>
      </c>
      <c r="D11" s="371">
        <v>66079028.579999998</v>
      </c>
      <c r="E11" s="397">
        <v>0</v>
      </c>
      <c r="F11" s="397">
        <f>+D11+E11</f>
        <v>66079028.579999998</v>
      </c>
      <c r="G11" s="397">
        <v>0</v>
      </c>
      <c r="H11" s="397">
        <v>6087820.71</v>
      </c>
      <c r="I11" s="397">
        <f>+G11+H11</f>
        <v>6087820.71</v>
      </c>
      <c r="J11" s="371">
        <v>6087820.71</v>
      </c>
      <c r="K11" s="397">
        <f>+F11-H11</f>
        <v>59991207.869999997</v>
      </c>
    </row>
    <row r="12" spans="2:11">
      <c r="B12" s="394"/>
      <c r="C12" s="641"/>
      <c r="D12" s="409"/>
      <c r="E12" s="409"/>
      <c r="F12" s="409"/>
      <c r="G12" s="409"/>
      <c r="H12" s="409"/>
      <c r="I12" s="409"/>
      <c r="J12" s="409"/>
      <c r="K12" s="409"/>
    </row>
    <row r="13" spans="2:11">
      <c r="B13" s="410"/>
      <c r="C13" s="408" t="s">
        <v>231</v>
      </c>
      <c r="D13" s="409">
        <v>0</v>
      </c>
      <c r="E13" s="409">
        <f>22575-22575</f>
        <v>0</v>
      </c>
      <c r="F13" s="409">
        <f>+D13+E13</f>
        <v>0</v>
      </c>
      <c r="G13" s="409"/>
      <c r="H13" s="409">
        <v>0</v>
      </c>
      <c r="I13" s="409"/>
      <c r="J13" s="409">
        <v>0</v>
      </c>
      <c r="K13" s="409">
        <f>+F13-H13</f>
        <v>0</v>
      </c>
    </row>
    <row r="14" spans="2:11">
      <c r="B14" s="394"/>
      <c r="C14" s="641"/>
      <c r="D14" s="409"/>
      <c r="E14" s="409"/>
      <c r="F14" s="409"/>
      <c r="G14" s="409"/>
      <c r="H14" s="409"/>
      <c r="I14" s="409"/>
      <c r="J14" s="409"/>
      <c r="K14" s="409"/>
    </row>
    <row r="15" spans="2:11" ht="25.5">
      <c r="B15" s="410"/>
      <c r="C15" s="408" t="s">
        <v>232</v>
      </c>
      <c r="D15" s="409"/>
      <c r="E15" s="409"/>
      <c r="F15" s="409">
        <f>+D15+E15</f>
        <v>0</v>
      </c>
      <c r="G15" s="409"/>
      <c r="H15" s="409"/>
      <c r="I15" s="409"/>
      <c r="J15" s="409"/>
      <c r="K15" s="409">
        <f>+F15-H15</f>
        <v>0</v>
      </c>
    </row>
    <row r="16" spans="2:11">
      <c r="B16" s="411"/>
      <c r="C16" s="412"/>
      <c r="D16" s="413"/>
      <c r="E16" s="413"/>
      <c r="F16" s="413"/>
      <c r="G16" s="413"/>
      <c r="H16" s="413"/>
      <c r="I16" s="413"/>
      <c r="J16" s="413"/>
      <c r="K16" s="413"/>
    </row>
    <row r="17" spans="1:12" s="392" customFormat="1">
      <c r="A17" s="290"/>
      <c r="B17" s="411"/>
      <c r="C17" s="412" t="s">
        <v>228</v>
      </c>
      <c r="D17" s="414">
        <f>+D11+D13+D15</f>
        <v>66079028.579999998</v>
      </c>
      <c r="E17" s="414">
        <f t="shared" ref="E17:K17" si="0">+E11+E13+E15</f>
        <v>0</v>
      </c>
      <c r="F17" s="414">
        <f t="shared" si="0"/>
        <v>66079028.579999998</v>
      </c>
      <c r="G17" s="414">
        <f t="shared" si="0"/>
        <v>0</v>
      </c>
      <c r="H17" s="414">
        <f t="shared" si="0"/>
        <v>6087820.71</v>
      </c>
      <c r="I17" s="414">
        <f t="shared" si="0"/>
        <v>6087820.71</v>
      </c>
      <c r="J17" s="414">
        <f t="shared" si="0"/>
        <v>6087820.71</v>
      </c>
      <c r="K17" s="414">
        <f t="shared" si="0"/>
        <v>59991207.869999997</v>
      </c>
      <c r="L17" s="290"/>
    </row>
    <row r="18" spans="1:12" s="25" customFormat="1"/>
    <row r="19" spans="1:12">
      <c r="C19" s="16" t="s">
        <v>76</v>
      </c>
    </row>
    <row r="20" spans="1:12">
      <c r="D20" s="415" t="s">
        <v>130</v>
      </c>
      <c r="E20" s="415" t="s">
        <v>130</v>
      </c>
      <c r="F20" s="415" t="s">
        <v>130</v>
      </c>
      <c r="G20" s="415"/>
      <c r="H20" s="415" t="s">
        <v>130</v>
      </c>
      <c r="I20" s="415"/>
      <c r="J20" s="415" t="s">
        <v>130</v>
      </c>
      <c r="K20" s="415" t="s">
        <v>130</v>
      </c>
    </row>
    <row r="21" spans="1:12">
      <c r="C21" s="266"/>
    </row>
    <row r="22" spans="1:12">
      <c r="C22" s="632" t="s">
        <v>605</v>
      </c>
      <c r="F22" s="670" t="s">
        <v>606</v>
      </c>
      <c r="G22" s="670"/>
      <c r="H22" s="670"/>
      <c r="I22" s="670"/>
      <c r="J22" s="670"/>
      <c r="K22" s="670"/>
    </row>
    <row r="23" spans="1:12">
      <c r="C23" s="632" t="s">
        <v>599</v>
      </c>
      <c r="F23" s="671" t="s">
        <v>567</v>
      </c>
      <c r="G23" s="671"/>
      <c r="H23" s="671"/>
      <c r="I23" s="671"/>
      <c r="J23" s="671"/>
      <c r="K23" s="671"/>
    </row>
  </sheetData>
  <mergeCells count="8">
    <mergeCell ref="F23:K23"/>
    <mergeCell ref="B7:C9"/>
    <mergeCell ref="D7:J7"/>
    <mergeCell ref="K7:K8"/>
    <mergeCell ref="B1:K1"/>
    <mergeCell ref="B3:K3"/>
    <mergeCell ref="F22:K22"/>
    <mergeCell ref="B2:K2"/>
  </mergeCells>
  <pageMargins left="0.7" right="0.7" top="0.38" bottom="0.75" header="0.3" footer="0.3"/>
  <pageSetup scale="7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O44"/>
  <sheetViews>
    <sheetView showGridLines="0" zoomScale="85" zoomScaleNormal="85" workbookViewId="0">
      <selection sqref="A1:XFD1048576"/>
    </sheetView>
  </sheetViews>
  <sheetFormatPr baseColWidth="10" defaultRowHeight="12.75"/>
  <cols>
    <col min="1" max="1" width="2.42578125" style="25" customWidth="1"/>
    <col min="2" max="2" width="4.5703125" style="260" customWidth="1"/>
    <col min="3" max="3" width="57.28515625" style="260" customWidth="1"/>
    <col min="4" max="4" width="15.7109375" style="260" customWidth="1"/>
    <col min="5" max="5" width="14.42578125" style="260" bestFit="1" customWidth="1"/>
    <col min="6" max="6" width="13.85546875" style="260" bestFit="1" customWidth="1"/>
    <col min="7" max="7" width="15.140625" style="260" customWidth="1"/>
    <col min="8" max="11" width="13.85546875" style="260" bestFit="1" customWidth="1"/>
    <col min="12" max="12" width="3.7109375" style="25" customWidth="1"/>
    <col min="13" max="13" width="13.140625" style="260" bestFit="1" customWidth="1"/>
    <col min="14" max="16384" width="11.42578125" style="260"/>
  </cols>
  <sheetData>
    <row r="1" spans="2:15" ht="14.25" customHeight="1">
      <c r="B1" s="694" t="s">
        <v>474</v>
      </c>
      <c r="C1" s="694"/>
      <c r="D1" s="694"/>
      <c r="E1" s="694"/>
      <c r="F1" s="694"/>
      <c r="G1" s="694"/>
      <c r="H1" s="694"/>
      <c r="I1" s="694"/>
      <c r="J1" s="694"/>
      <c r="K1" s="694"/>
    </row>
    <row r="2" spans="2:15" ht="14.25" customHeight="1">
      <c r="B2" s="694" t="s">
        <v>477</v>
      </c>
      <c r="C2" s="694"/>
      <c r="D2" s="694"/>
      <c r="E2" s="694"/>
      <c r="F2" s="694"/>
      <c r="G2" s="694"/>
      <c r="H2" s="694"/>
      <c r="I2" s="694"/>
      <c r="J2" s="694"/>
      <c r="K2" s="694"/>
    </row>
    <row r="3" spans="2:15" ht="14.25" customHeight="1">
      <c r="B3" s="694" t="s">
        <v>637</v>
      </c>
      <c r="C3" s="694"/>
      <c r="D3" s="694"/>
      <c r="E3" s="694"/>
      <c r="F3" s="694"/>
      <c r="G3" s="694"/>
      <c r="H3" s="694"/>
      <c r="I3" s="694"/>
      <c r="J3" s="694"/>
      <c r="K3" s="694"/>
    </row>
    <row r="4" spans="2:15" s="25" customFormat="1" ht="6.75" customHeight="1"/>
    <row r="5" spans="2:15" s="25" customFormat="1" ht="18" customHeight="1">
      <c r="C5" s="30" t="s">
        <v>3</v>
      </c>
      <c r="D5" s="273" t="s">
        <v>571</v>
      </c>
      <c r="E5" s="273"/>
      <c r="F5" s="273"/>
      <c r="G5" s="273"/>
      <c r="H5" s="68"/>
      <c r="I5" s="68"/>
      <c r="J5" s="68"/>
    </row>
    <row r="6" spans="2:15" s="25" customFormat="1" ht="6.75" customHeight="1"/>
    <row r="7" spans="2:15">
      <c r="B7" s="778" t="s">
        <v>74</v>
      </c>
      <c r="C7" s="778"/>
      <c r="D7" s="779" t="s">
        <v>222</v>
      </c>
      <c r="E7" s="779"/>
      <c r="F7" s="779"/>
      <c r="G7" s="779"/>
      <c r="H7" s="779"/>
      <c r="I7" s="779"/>
      <c r="J7" s="779"/>
      <c r="K7" s="779" t="s">
        <v>223</v>
      </c>
    </row>
    <row r="8" spans="2:15" ht="25.5">
      <c r="B8" s="778"/>
      <c r="C8" s="778"/>
      <c r="D8" s="637" t="s">
        <v>224</v>
      </c>
      <c r="E8" s="637" t="s">
        <v>225</v>
      </c>
      <c r="F8" s="637" t="s">
        <v>203</v>
      </c>
      <c r="G8" s="637" t="s">
        <v>426</v>
      </c>
      <c r="H8" s="637" t="s">
        <v>204</v>
      </c>
      <c r="I8" s="637" t="s">
        <v>427</v>
      </c>
      <c r="J8" s="637" t="s">
        <v>226</v>
      </c>
      <c r="K8" s="779"/>
    </row>
    <row r="9" spans="2:15" ht="11.25" customHeight="1">
      <c r="B9" s="778"/>
      <c r="C9" s="778"/>
      <c r="D9" s="637">
        <v>1</v>
      </c>
      <c r="E9" s="637">
        <v>2</v>
      </c>
      <c r="F9" s="637" t="s">
        <v>227</v>
      </c>
      <c r="G9" s="637">
        <v>4</v>
      </c>
      <c r="H9" s="637">
        <v>5</v>
      </c>
      <c r="I9" s="637">
        <v>6</v>
      </c>
      <c r="J9" s="637">
        <v>7</v>
      </c>
      <c r="K9" s="637" t="s">
        <v>489</v>
      </c>
    </row>
    <row r="10" spans="2:15">
      <c r="B10" s="786" t="s">
        <v>173</v>
      </c>
      <c r="C10" s="787"/>
      <c r="D10" s="416">
        <f>SUM(D11:D11)</f>
        <v>798192</v>
      </c>
      <c r="E10" s="416">
        <f>SUM(E11:E11)</f>
        <v>0</v>
      </c>
      <c r="F10" s="416">
        <f>+D10+E10</f>
        <v>798192</v>
      </c>
      <c r="G10" s="416"/>
      <c r="H10" s="416">
        <f>SUM(H11:H11)</f>
        <v>85586.14</v>
      </c>
      <c r="I10" s="416">
        <f>SUM(I11:I11)</f>
        <v>85586.14</v>
      </c>
      <c r="J10" s="416">
        <f>SUM(J11:J11)</f>
        <v>85586.14</v>
      </c>
      <c r="K10" s="416">
        <f t="shared" ref="K10:K36" si="0">+F10-H10</f>
        <v>712605.86</v>
      </c>
    </row>
    <row r="11" spans="2:15" ht="15">
      <c r="B11" s="417"/>
      <c r="C11" s="418" t="s">
        <v>233</v>
      </c>
      <c r="D11" s="397">
        <v>798192</v>
      </c>
      <c r="E11" s="397">
        <v>0</v>
      </c>
      <c r="F11" s="397">
        <f>+D11+E11</f>
        <v>798192</v>
      </c>
      <c r="G11" s="397">
        <v>0</v>
      </c>
      <c r="H11" s="397">
        <v>85586.14</v>
      </c>
      <c r="I11" s="397">
        <v>85586.14</v>
      </c>
      <c r="J11" s="558">
        <v>85586.14</v>
      </c>
      <c r="K11" s="397">
        <f t="shared" si="0"/>
        <v>712605.86</v>
      </c>
    </row>
    <row r="12" spans="2:15">
      <c r="B12" s="786" t="s">
        <v>85</v>
      </c>
      <c r="C12" s="787"/>
      <c r="D12" s="416">
        <f>SUM(D13:D15)</f>
        <v>376400</v>
      </c>
      <c r="E12" s="416">
        <f>SUM(E13:E15)</f>
        <v>10500</v>
      </c>
      <c r="F12" s="416">
        <f t="shared" ref="F12:F36" si="1">+D12+E12</f>
        <v>386900</v>
      </c>
      <c r="G12" s="416">
        <f>+G14</f>
        <v>0</v>
      </c>
      <c r="H12" s="416">
        <f>SUM(H13:H14)</f>
        <v>54416.97</v>
      </c>
      <c r="I12" s="416">
        <f>SUM(I13:I14)</f>
        <v>54416.97</v>
      </c>
      <c r="J12" s="416">
        <f>SUM(J13:J15)</f>
        <v>54416.97</v>
      </c>
      <c r="K12" s="416">
        <f t="shared" si="0"/>
        <v>332483.03000000003</v>
      </c>
    </row>
    <row r="13" spans="2:15" ht="15">
      <c r="B13" s="417"/>
      <c r="C13" s="418" t="s">
        <v>301</v>
      </c>
      <c r="D13" s="409">
        <v>0</v>
      </c>
      <c r="E13" s="558">
        <v>10500</v>
      </c>
      <c r="F13" s="409">
        <f t="shared" si="1"/>
        <v>10500</v>
      </c>
      <c r="G13" s="409"/>
      <c r="H13" s="558">
        <v>10300</v>
      </c>
      <c r="I13" s="558">
        <v>10300</v>
      </c>
      <c r="J13" s="558">
        <v>10300</v>
      </c>
      <c r="K13" s="416">
        <f t="shared" si="0"/>
        <v>200</v>
      </c>
    </row>
    <row r="14" spans="2:15">
      <c r="B14" s="417"/>
      <c r="C14" s="418" t="s">
        <v>234</v>
      </c>
      <c r="D14" s="409">
        <v>371200</v>
      </c>
      <c r="E14" s="409">
        <v>0</v>
      </c>
      <c r="F14" s="409">
        <f t="shared" si="1"/>
        <v>371200</v>
      </c>
      <c r="G14" s="409">
        <v>0</v>
      </c>
      <c r="H14" s="409">
        <v>44116.97</v>
      </c>
      <c r="I14" s="409">
        <v>44116.97</v>
      </c>
      <c r="J14" s="409">
        <v>44116.97</v>
      </c>
      <c r="K14" s="416">
        <f t="shared" si="0"/>
        <v>327083.03000000003</v>
      </c>
      <c r="M14" s="626"/>
    </row>
    <row r="15" spans="2:15">
      <c r="B15" s="417"/>
      <c r="C15" s="418" t="s">
        <v>313</v>
      </c>
      <c r="D15" s="409">
        <v>5200</v>
      </c>
      <c r="E15" s="409"/>
      <c r="F15" s="409">
        <f t="shared" si="1"/>
        <v>5200</v>
      </c>
      <c r="G15" s="409"/>
      <c r="H15" s="409">
        <v>0</v>
      </c>
      <c r="I15" s="409">
        <v>0</v>
      </c>
      <c r="J15" s="409">
        <v>0</v>
      </c>
      <c r="K15" s="416">
        <f t="shared" si="0"/>
        <v>5200</v>
      </c>
      <c r="M15" s="626"/>
      <c r="O15" s="260">
        <v>17000</v>
      </c>
    </row>
    <row r="16" spans="2:15">
      <c r="B16" s="786" t="s">
        <v>87</v>
      </c>
      <c r="C16" s="787"/>
      <c r="D16" s="416">
        <f>SUM(D17:D28)</f>
        <v>27498367.649999999</v>
      </c>
      <c r="E16" s="416">
        <f>SUM(E17:E29)</f>
        <v>23000</v>
      </c>
      <c r="F16" s="416">
        <f t="shared" si="1"/>
        <v>27521367.649999999</v>
      </c>
      <c r="G16" s="416">
        <f>+G18+G23+G25+G27</f>
        <v>51000</v>
      </c>
      <c r="H16" s="416">
        <f>SUM(H17:H28)</f>
        <v>4281414.6399999997</v>
      </c>
      <c r="I16" s="416">
        <f>SUM(I17:I28)</f>
        <v>4281414.6399999997</v>
      </c>
      <c r="J16" s="416">
        <f>SUM(J17:J28)</f>
        <v>4230414.6399999997</v>
      </c>
      <c r="K16" s="416">
        <f t="shared" si="0"/>
        <v>23239953.009999998</v>
      </c>
      <c r="O16" s="260">
        <v>3</v>
      </c>
    </row>
    <row r="17" spans="2:15">
      <c r="B17" s="417"/>
      <c r="C17" s="418" t="s">
        <v>302</v>
      </c>
      <c r="D17" s="409">
        <v>14000</v>
      </c>
      <c r="E17" s="409">
        <v>0</v>
      </c>
      <c r="F17" s="409">
        <f t="shared" si="1"/>
        <v>14000</v>
      </c>
      <c r="G17" s="409"/>
      <c r="H17" s="409">
        <v>0</v>
      </c>
      <c r="I17" s="409"/>
      <c r="J17" s="409">
        <v>0</v>
      </c>
      <c r="K17" s="416">
        <f t="shared" si="0"/>
        <v>14000</v>
      </c>
      <c r="O17" s="260">
        <f>+O15*O16</f>
        <v>51000</v>
      </c>
    </row>
    <row r="18" spans="2:15">
      <c r="B18" s="417"/>
      <c r="C18" s="418" t="s">
        <v>303</v>
      </c>
      <c r="D18" s="409">
        <v>378000</v>
      </c>
      <c r="E18" s="409">
        <v>0</v>
      </c>
      <c r="F18" s="409">
        <f t="shared" si="1"/>
        <v>378000</v>
      </c>
      <c r="G18" s="409">
        <v>51000</v>
      </c>
      <c r="H18" s="409">
        <v>51000</v>
      </c>
      <c r="I18" s="409">
        <v>51000</v>
      </c>
      <c r="J18" s="409">
        <v>0</v>
      </c>
      <c r="K18" s="416">
        <f t="shared" si="0"/>
        <v>327000</v>
      </c>
    </row>
    <row r="19" spans="2:15">
      <c r="B19" s="417"/>
      <c r="C19" s="418" t="s">
        <v>304</v>
      </c>
      <c r="D19" s="409">
        <v>0</v>
      </c>
      <c r="E19" s="409">
        <v>0</v>
      </c>
      <c r="F19" s="409">
        <f t="shared" si="1"/>
        <v>0</v>
      </c>
      <c r="G19" s="409"/>
      <c r="H19" s="409">
        <v>0</v>
      </c>
      <c r="I19" s="409"/>
      <c r="J19" s="409">
        <v>0</v>
      </c>
      <c r="K19" s="416">
        <f t="shared" si="0"/>
        <v>0</v>
      </c>
    </row>
    <row r="20" spans="2:15">
      <c r="B20" s="417"/>
      <c r="C20" s="418" t="s">
        <v>305</v>
      </c>
      <c r="D20" s="409">
        <v>26752299.649999999</v>
      </c>
      <c r="E20" s="409">
        <v>0</v>
      </c>
      <c r="F20" s="409">
        <f t="shared" si="1"/>
        <v>26752299.649999999</v>
      </c>
      <c r="G20" s="409"/>
      <c r="H20" s="409">
        <v>4137724.26</v>
      </c>
      <c r="I20" s="409">
        <v>4137724.26</v>
      </c>
      <c r="J20" s="409">
        <v>4137724.26</v>
      </c>
      <c r="K20" s="416">
        <f t="shared" si="0"/>
        <v>22614575.390000001</v>
      </c>
    </row>
    <row r="21" spans="2:15">
      <c r="B21" s="417"/>
      <c r="C21" s="418" t="s">
        <v>306</v>
      </c>
      <c r="D21" s="409">
        <v>12000</v>
      </c>
      <c r="E21" s="409"/>
      <c r="F21" s="409">
        <f t="shared" si="1"/>
        <v>12000</v>
      </c>
      <c r="G21" s="409"/>
      <c r="H21" s="409"/>
      <c r="I21" s="409"/>
      <c r="J21" s="409"/>
      <c r="K21" s="416">
        <f t="shared" si="0"/>
        <v>12000</v>
      </c>
      <c r="M21" s="626"/>
    </row>
    <row r="22" spans="2:15">
      <c r="B22" s="417"/>
      <c r="C22" s="418" t="s">
        <v>307</v>
      </c>
      <c r="D22" s="409">
        <v>246068</v>
      </c>
      <c r="E22" s="409">
        <v>0</v>
      </c>
      <c r="F22" s="409">
        <f t="shared" si="1"/>
        <v>246068</v>
      </c>
      <c r="G22" s="409"/>
      <c r="H22" s="409"/>
      <c r="I22" s="409"/>
      <c r="J22" s="409"/>
      <c r="K22" s="416">
        <f>+F22-H22</f>
        <v>246068</v>
      </c>
      <c r="M22" s="626"/>
    </row>
    <row r="23" spans="2:15">
      <c r="B23" s="417"/>
      <c r="C23" s="418" t="s">
        <v>317</v>
      </c>
      <c r="D23" s="409"/>
      <c r="E23" s="409"/>
      <c r="F23" s="409"/>
      <c r="G23" s="409"/>
      <c r="H23" s="409"/>
      <c r="I23" s="409"/>
      <c r="J23" s="409"/>
      <c r="K23" s="416">
        <f t="shared" si="0"/>
        <v>0</v>
      </c>
      <c r="M23" s="626"/>
    </row>
    <row r="24" spans="2:15">
      <c r="B24" s="417"/>
      <c r="C24" s="418" t="s">
        <v>319</v>
      </c>
      <c r="D24" s="409">
        <v>24000</v>
      </c>
      <c r="E24" s="409"/>
      <c r="F24" s="409">
        <f>+D24+E24</f>
        <v>24000</v>
      </c>
      <c r="G24" s="409"/>
      <c r="H24" s="409"/>
      <c r="I24" s="409"/>
      <c r="J24" s="409"/>
      <c r="K24" s="416">
        <f t="shared" si="0"/>
        <v>24000</v>
      </c>
    </row>
    <row r="25" spans="2:15">
      <c r="B25" s="417"/>
      <c r="C25" s="418" t="s">
        <v>320</v>
      </c>
      <c r="D25" s="409">
        <v>12000</v>
      </c>
      <c r="E25" s="409"/>
      <c r="F25" s="409">
        <f>+D25+E25</f>
        <v>12000</v>
      </c>
      <c r="G25" s="409"/>
      <c r="H25" s="409">
        <v>5585.71</v>
      </c>
      <c r="I25" s="409">
        <v>5585.71</v>
      </c>
      <c r="J25" s="409">
        <v>5585.71</v>
      </c>
      <c r="K25" s="416">
        <f t="shared" si="0"/>
        <v>6414.29</v>
      </c>
    </row>
    <row r="26" spans="2:15">
      <c r="B26" s="417"/>
      <c r="C26" s="418" t="s">
        <v>321</v>
      </c>
      <c r="D26" s="409">
        <v>60000</v>
      </c>
      <c r="E26" s="409">
        <v>0</v>
      </c>
      <c r="F26" s="409">
        <f>+D26+E26</f>
        <v>60000</v>
      </c>
      <c r="G26" s="409"/>
      <c r="H26" s="409"/>
      <c r="I26" s="409"/>
      <c r="J26" s="409"/>
      <c r="K26" s="416">
        <f t="shared" si="0"/>
        <v>60000</v>
      </c>
    </row>
    <row r="27" spans="2:15">
      <c r="B27" s="417"/>
      <c r="C27" s="418" t="s">
        <v>318</v>
      </c>
      <c r="D27" s="409">
        <v>0</v>
      </c>
      <c r="E27" s="409"/>
      <c r="F27" s="409"/>
      <c r="G27" s="409"/>
      <c r="H27" s="409"/>
      <c r="I27" s="409"/>
      <c r="J27" s="409"/>
      <c r="K27" s="416">
        <f t="shared" si="0"/>
        <v>0</v>
      </c>
    </row>
    <row r="28" spans="2:15">
      <c r="B28" s="417"/>
      <c r="C28" s="418" t="s">
        <v>308</v>
      </c>
      <c r="D28" s="409">
        <v>0</v>
      </c>
      <c r="E28" s="409">
        <v>23000</v>
      </c>
      <c r="F28" s="409">
        <f t="shared" si="1"/>
        <v>23000</v>
      </c>
      <c r="G28" s="409"/>
      <c r="H28" s="409">
        <v>87104.67</v>
      </c>
      <c r="I28" s="409">
        <v>87104.67</v>
      </c>
      <c r="J28" s="409">
        <v>87104.67</v>
      </c>
      <c r="K28" s="416">
        <f t="shared" si="0"/>
        <v>-64104.67</v>
      </c>
    </row>
    <row r="29" spans="2:15">
      <c r="B29" s="417"/>
      <c r="C29" s="418" t="s">
        <v>235</v>
      </c>
      <c r="D29" s="409"/>
      <c r="E29" s="409">
        <v>0</v>
      </c>
      <c r="F29" s="409">
        <f t="shared" si="1"/>
        <v>0</v>
      </c>
      <c r="G29" s="409"/>
      <c r="H29" s="409"/>
      <c r="I29" s="409"/>
      <c r="J29" s="409">
        <v>0</v>
      </c>
      <c r="K29" s="416">
        <f t="shared" si="0"/>
        <v>0</v>
      </c>
    </row>
    <row r="30" spans="2:15">
      <c r="B30" s="786" t="s">
        <v>216</v>
      </c>
      <c r="C30" s="787"/>
      <c r="D30" s="416">
        <f>SUM(D31:D31)</f>
        <v>0</v>
      </c>
      <c r="E30" s="416">
        <f>SUM(E31:E31)</f>
        <v>0</v>
      </c>
      <c r="F30" s="416">
        <f t="shared" si="1"/>
        <v>0</v>
      </c>
      <c r="G30" s="416"/>
      <c r="H30" s="416">
        <f>SUM(H31:H31)</f>
        <v>0</v>
      </c>
      <c r="I30" s="416"/>
      <c r="J30" s="416">
        <f>SUM(J31:J31)</f>
        <v>0</v>
      </c>
      <c r="K30" s="416">
        <f t="shared" si="0"/>
        <v>0</v>
      </c>
    </row>
    <row r="31" spans="2:15">
      <c r="B31" s="417"/>
      <c r="C31" s="418" t="s">
        <v>95</v>
      </c>
      <c r="D31" s="409">
        <v>0</v>
      </c>
      <c r="E31" s="409"/>
      <c r="F31" s="409">
        <f t="shared" si="1"/>
        <v>0</v>
      </c>
      <c r="G31" s="409"/>
      <c r="H31" s="409"/>
      <c r="I31" s="409"/>
      <c r="J31" s="409">
        <v>0</v>
      </c>
      <c r="K31" s="416">
        <f t="shared" si="0"/>
        <v>0</v>
      </c>
    </row>
    <row r="32" spans="2:15">
      <c r="B32" s="786" t="s">
        <v>236</v>
      </c>
      <c r="C32" s="787"/>
      <c r="D32" s="416">
        <f>SUM(D33:D36)</f>
        <v>0</v>
      </c>
      <c r="E32" s="416">
        <f>SUM(E33:E36)</f>
        <v>0</v>
      </c>
      <c r="F32" s="416">
        <f t="shared" si="1"/>
        <v>0</v>
      </c>
      <c r="G32" s="416">
        <f>+G35</f>
        <v>0</v>
      </c>
      <c r="H32" s="416">
        <f>SUM(H33:H36)</f>
        <v>0</v>
      </c>
      <c r="I32" s="416">
        <f>SUM(I33:I36)</f>
        <v>0</v>
      </c>
      <c r="J32" s="416">
        <f>SUM(J33:J36)</f>
        <v>0</v>
      </c>
      <c r="K32" s="416">
        <f t="shared" si="0"/>
        <v>0</v>
      </c>
    </row>
    <row r="33" spans="1:12">
      <c r="B33" s="417"/>
      <c r="C33" s="418" t="s">
        <v>309</v>
      </c>
      <c r="D33" s="409">
        <v>0</v>
      </c>
      <c r="E33" s="409">
        <v>0</v>
      </c>
      <c r="F33" s="409">
        <f t="shared" si="1"/>
        <v>0</v>
      </c>
      <c r="G33" s="409"/>
      <c r="H33" s="409"/>
      <c r="I33" s="409"/>
      <c r="J33" s="409">
        <v>0</v>
      </c>
      <c r="K33" s="416">
        <f t="shared" si="0"/>
        <v>0</v>
      </c>
    </row>
    <row r="34" spans="1:12">
      <c r="B34" s="417"/>
      <c r="C34" s="418" t="s">
        <v>310</v>
      </c>
      <c r="D34" s="409">
        <v>0</v>
      </c>
      <c r="E34" s="409">
        <v>0</v>
      </c>
      <c r="F34" s="409">
        <f t="shared" si="1"/>
        <v>0</v>
      </c>
      <c r="G34" s="409"/>
      <c r="H34" s="409"/>
      <c r="I34" s="409"/>
      <c r="J34" s="409">
        <v>0</v>
      </c>
      <c r="K34" s="416">
        <f t="shared" si="0"/>
        <v>0</v>
      </c>
    </row>
    <row r="35" spans="1:12">
      <c r="B35" s="417"/>
      <c r="C35" s="418" t="s">
        <v>311</v>
      </c>
      <c r="D35" s="409"/>
      <c r="E35" s="409"/>
      <c r="F35" s="409"/>
      <c r="G35" s="409"/>
      <c r="H35" s="409"/>
      <c r="I35" s="409"/>
      <c r="J35" s="409"/>
      <c r="K35" s="416">
        <f t="shared" si="0"/>
        <v>0</v>
      </c>
    </row>
    <row r="36" spans="1:12">
      <c r="B36" s="417"/>
      <c r="C36" s="418" t="s">
        <v>312</v>
      </c>
      <c r="D36" s="409">
        <v>0</v>
      </c>
      <c r="E36" s="409">
        <v>0</v>
      </c>
      <c r="F36" s="409">
        <f t="shared" si="1"/>
        <v>0</v>
      </c>
      <c r="G36" s="409"/>
      <c r="H36" s="409"/>
      <c r="I36" s="409"/>
      <c r="J36" s="409">
        <v>0</v>
      </c>
      <c r="K36" s="416">
        <f t="shared" si="0"/>
        <v>0</v>
      </c>
    </row>
    <row r="37" spans="1:12" s="392" customFormat="1">
      <c r="A37" s="290"/>
      <c r="B37" s="419"/>
      <c r="C37" s="420" t="s">
        <v>228</v>
      </c>
      <c r="D37" s="421">
        <f>+D10+D12+D16+D30+D32</f>
        <v>28672959.649999999</v>
      </c>
      <c r="E37" s="421">
        <f t="shared" ref="E37:K37" si="2">+E10+E12+E16+E30+E32</f>
        <v>33500</v>
      </c>
      <c r="F37" s="421">
        <f t="shared" si="2"/>
        <v>28706459.649999999</v>
      </c>
      <c r="G37" s="421">
        <f>+G10+G12+G16+G30+G32</f>
        <v>51000</v>
      </c>
      <c r="H37" s="421">
        <f t="shared" si="2"/>
        <v>4421417.75</v>
      </c>
      <c r="I37" s="421">
        <f t="shared" si="2"/>
        <v>4421417.75</v>
      </c>
      <c r="J37" s="421">
        <f t="shared" si="2"/>
        <v>4370417.75</v>
      </c>
      <c r="K37" s="421">
        <f t="shared" si="2"/>
        <v>24285041.899999999</v>
      </c>
      <c r="L37" s="290"/>
    </row>
    <row r="39" spans="1:12">
      <c r="B39" s="16" t="s">
        <v>76</v>
      </c>
      <c r="F39" s="415"/>
      <c r="G39" s="415"/>
      <c r="H39" s="415"/>
      <c r="I39" s="415"/>
      <c r="J39" s="415"/>
      <c r="K39" s="415"/>
    </row>
    <row r="41" spans="1:12">
      <c r="D41" s="415" t="s">
        <v>130</v>
      </c>
      <c r="E41" s="415" t="s">
        <v>130</v>
      </c>
      <c r="F41" s="415" t="s">
        <v>130</v>
      </c>
      <c r="G41" s="415"/>
      <c r="H41" s="415" t="s">
        <v>130</v>
      </c>
      <c r="I41" s="415"/>
      <c r="J41" s="415" t="s">
        <v>130</v>
      </c>
      <c r="K41" s="415" t="s">
        <v>130</v>
      </c>
    </row>
    <row r="42" spans="1:12">
      <c r="C42" s="266"/>
    </row>
    <row r="43" spans="1:12">
      <c r="C43" s="632" t="s">
        <v>605</v>
      </c>
      <c r="F43" s="670" t="s">
        <v>606</v>
      </c>
      <c r="G43" s="670"/>
      <c r="H43" s="670"/>
      <c r="I43" s="670"/>
      <c r="J43" s="670"/>
      <c r="K43" s="670"/>
    </row>
    <row r="44" spans="1:12">
      <c r="C44" s="632" t="s">
        <v>598</v>
      </c>
      <c r="F44" s="671" t="s">
        <v>567</v>
      </c>
      <c r="G44" s="671"/>
      <c r="H44" s="671"/>
      <c r="I44" s="671"/>
      <c r="J44" s="671"/>
      <c r="K44" s="671"/>
    </row>
  </sheetData>
  <mergeCells count="13">
    <mergeCell ref="F43:K43"/>
    <mergeCell ref="F44:K44"/>
    <mergeCell ref="K7:K8"/>
    <mergeCell ref="B10:C10"/>
    <mergeCell ref="B12:C12"/>
    <mergeCell ref="B16:C16"/>
    <mergeCell ref="B30:C30"/>
    <mergeCell ref="B1:K1"/>
    <mergeCell ref="B2:K2"/>
    <mergeCell ref="B3:K3"/>
    <mergeCell ref="B32:C32"/>
    <mergeCell ref="B7:C9"/>
    <mergeCell ref="D7:J7"/>
  </mergeCells>
  <pageMargins left="0.7" right="0.7" top="0.44" bottom="0.75" header="0.3" footer="0.3"/>
  <pageSetup scale="55" fitToHeight="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L54"/>
  <sheetViews>
    <sheetView showGridLines="0" topLeftCell="A25" zoomScale="85" zoomScaleNormal="85" workbookViewId="0">
      <selection activeCell="A25" sqref="A1:XFD1048576"/>
    </sheetView>
  </sheetViews>
  <sheetFormatPr baseColWidth="10" defaultRowHeight="12.75"/>
  <cols>
    <col min="1" max="1" width="1.5703125" style="25" customWidth="1"/>
    <col min="2" max="2" width="4.5703125" style="444" customWidth="1"/>
    <col min="3" max="3" width="60.28515625" style="260" customWidth="1"/>
    <col min="4" max="4" width="16.140625" style="260" customWidth="1"/>
    <col min="5" max="5" width="13.85546875" style="260" customWidth="1"/>
    <col min="6" max="6" width="14.140625" style="260" bestFit="1" customWidth="1"/>
    <col min="7" max="7" width="15.140625" style="260" customWidth="1"/>
    <col min="8" max="11" width="14.140625" style="260" bestFit="1" customWidth="1"/>
    <col min="12" max="12" width="3.28515625" style="25" customWidth="1"/>
    <col min="13" max="16384" width="11.42578125" style="260"/>
  </cols>
  <sheetData>
    <row r="1" spans="1:12" ht="18.75" customHeight="1">
      <c r="B1" s="694" t="s">
        <v>474</v>
      </c>
      <c r="C1" s="694"/>
      <c r="D1" s="694"/>
      <c r="E1" s="694"/>
      <c r="F1" s="694"/>
      <c r="G1" s="694"/>
      <c r="H1" s="694"/>
      <c r="I1" s="694"/>
      <c r="J1" s="694"/>
      <c r="K1" s="694"/>
    </row>
    <row r="2" spans="1:12" ht="18.75" customHeight="1">
      <c r="B2" s="694" t="s">
        <v>478</v>
      </c>
      <c r="C2" s="694"/>
      <c r="D2" s="694"/>
      <c r="E2" s="694"/>
      <c r="F2" s="694"/>
      <c r="G2" s="694"/>
      <c r="H2" s="694"/>
      <c r="I2" s="694"/>
      <c r="J2" s="694"/>
      <c r="K2" s="694"/>
    </row>
    <row r="3" spans="1:12" ht="18.75" customHeight="1">
      <c r="B3" s="694" t="s">
        <v>638</v>
      </c>
      <c r="C3" s="694"/>
      <c r="D3" s="694"/>
      <c r="E3" s="694"/>
      <c r="F3" s="694"/>
      <c r="G3" s="694"/>
      <c r="H3" s="694"/>
      <c r="I3" s="694"/>
      <c r="J3" s="694"/>
      <c r="K3" s="694"/>
    </row>
    <row r="4" spans="1:12" s="25" customFormat="1" ht="9" customHeight="1">
      <c r="B4" s="422"/>
      <c r="C4" s="422"/>
      <c r="D4" s="422"/>
      <c r="E4" s="422"/>
      <c r="F4" s="422"/>
      <c r="G4" s="422"/>
      <c r="H4" s="422"/>
      <c r="I4" s="422"/>
      <c r="J4" s="422"/>
      <c r="K4" s="422"/>
    </row>
    <row r="5" spans="1:12" s="25" customFormat="1" ht="21.75" customHeight="1">
      <c r="C5" s="30" t="s">
        <v>3</v>
      </c>
      <c r="D5" s="273" t="s">
        <v>570</v>
      </c>
      <c r="E5" s="273"/>
      <c r="F5" s="423"/>
      <c r="G5" s="423"/>
      <c r="H5" s="423"/>
      <c r="I5" s="423"/>
      <c r="J5" s="423"/>
      <c r="K5" s="424"/>
    </row>
    <row r="6" spans="1:12" s="25" customFormat="1" ht="9" customHeight="1">
      <c r="B6" s="424"/>
      <c r="C6" s="424"/>
      <c r="D6" s="424"/>
      <c r="E6" s="424"/>
      <c r="F6" s="424"/>
      <c r="G6" s="424"/>
      <c r="H6" s="424"/>
      <c r="I6" s="424"/>
      <c r="J6" s="424"/>
      <c r="K6" s="424"/>
    </row>
    <row r="7" spans="1:12">
      <c r="B7" s="778" t="s">
        <v>74</v>
      </c>
      <c r="C7" s="778"/>
      <c r="D7" s="779" t="s">
        <v>222</v>
      </c>
      <c r="E7" s="779"/>
      <c r="F7" s="779"/>
      <c r="G7" s="779"/>
      <c r="H7" s="779"/>
      <c r="I7" s="779"/>
      <c r="J7" s="779"/>
      <c r="K7" s="779" t="s">
        <v>223</v>
      </c>
    </row>
    <row r="8" spans="1:12" ht="43.5" customHeight="1">
      <c r="B8" s="778"/>
      <c r="C8" s="778"/>
      <c r="D8" s="637" t="s">
        <v>224</v>
      </c>
      <c r="E8" s="637" t="s">
        <v>225</v>
      </c>
      <c r="F8" s="637" t="s">
        <v>203</v>
      </c>
      <c r="G8" s="637" t="s">
        <v>426</v>
      </c>
      <c r="H8" s="637" t="s">
        <v>204</v>
      </c>
      <c r="I8" s="637" t="s">
        <v>427</v>
      </c>
      <c r="J8" s="637" t="s">
        <v>226</v>
      </c>
      <c r="K8" s="779"/>
    </row>
    <row r="9" spans="1:12">
      <c r="B9" s="778"/>
      <c r="C9" s="778"/>
      <c r="D9" s="637">
        <v>1</v>
      </c>
      <c r="E9" s="637">
        <v>2</v>
      </c>
      <c r="F9" s="637" t="s">
        <v>227</v>
      </c>
      <c r="G9" s="637">
        <v>4</v>
      </c>
      <c r="H9" s="637">
        <v>5</v>
      </c>
      <c r="I9" s="637">
        <v>6</v>
      </c>
      <c r="J9" s="637">
        <v>7</v>
      </c>
      <c r="K9" s="637" t="s">
        <v>489</v>
      </c>
    </row>
    <row r="10" spans="1:12" ht="3" customHeight="1">
      <c r="B10" s="645"/>
      <c r="C10" s="406"/>
      <c r="D10" s="425"/>
      <c r="E10" s="425"/>
      <c r="F10" s="425"/>
      <c r="G10" s="425"/>
      <c r="H10" s="425"/>
      <c r="I10" s="425"/>
      <c r="J10" s="425"/>
      <c r="K10" s="425"/>
    </row>
    <row r="11" spans="1:12" s="427" customFormat="1">
      <c r="A11" s="89"/>
      <c r="B11" s="788" t="s">
        <v>237</v>
      </c>
      <c r="C11" s="789"/>
      <c r="D11" s="426">
        <f>SUM(D12:D20)</f>
        <v>0</v>
      </c>
      <c r="E11" s="426">
        <f t="shared" ref="E11:K11" si="0">SUM(E12:E20)</f>
        <v>0</v>
      </c>
      <c r="F11" s="426">
        <f t="shared" si="0"/>
        <v>0</v>
      </c>
      <c r="G11" s="426">
        <f t="shared" si="0"/>
        <v>0</v>
      </c>
      <c r="H11" s="426">
        <f t="shared" si="0"/>
        <v>0</v>
      </c>
      <c r="I11" s="426">
        <f t="shared" si="0"/>
        <v>0</v>
      </c>
      <c r="J11" s="426">
        <f t="shared" si="0"/>
        <v>0</v>
      </c>
      <c r="K11" s="426">
        <f t="shared" si="0"/>
        <v>0</v>
      </c>
      <c r="L11" s="89"/>
    </row>
    <row r="12" spans="1:12" s="427" customFormat="1">
      <c r="A12" s="89"/>
      <c r="B12" s="428"/>
      <c r="C12" s="429" t="s">
        <v>238</v>
      </c>
      <c r="D12" s="397"/>
      <c r="E12" s="397"/>
      <c r="F12" s="397">
        <f>+D12+E12</f>
        <v>0</v>
      </c>
      <c r="G12" s="397"/>
      <c r="H12" s="397"/>
      <c r="I12" s="397"/>
      <c r="J12" s="397"/>
      <c r="K12" s="397">
        <f t="shared" ref="K12:K19" si="1">+F12-H12</f>
        <v>0</v>
      </c>
      <c r="L12" s="89"/>
    </row>
    <row r="13" spans="1:12" s="427" customFormat="1">
      <c r="A13" s="89"/>
      <c r="B13" s="428"/>
      <c r="C13" s="429" t="s">
        <v>239</v>
      </c>
      <c r="D13" s="430"/>
      <c r="E13" s="430"/>
      <c r="F13" s="431">
        <f t="shared" ref="F13:F29" si="2">+D13+E13</f>
        <v>0</v>
      </c>
      <c r="G13" s="430"/>
      <c r="H13" s="430"/>
      <c r="I13" s="430"/>
      <c r="J13" s="430"/>
      <c r="K13" s="430">
        <f t="shared" si="1"/>
        <v>0</v>
      </c>
      <c r="L13" s="89"/>
    </row>
    <row r="14" spans="1:12" s="427" customFormat="1">
      <c r="A14" s="89"/>
      <c r="B14" s="428"/>
      <c r="C14" s="429" t="s">
        <v>240</v>
      </c>
      <c r="D14" s="430"/>
      <c r="E14" s="430"/>
      <c r="F14" s="431">
        <f t="shared" si="2"/>
        <v>0</v>
      </c>
      <c r="G14" s="430"/>
      <c r="H14" s="430"/>
      <c r="I14" s="430"/>
      <c r="J14" s="430"/>
      <c r="K14" s="430">
        <f t="shared" si="1"/>
        <v>0</v>
      </c>
      <c r="L14" s="89"/>
    </row>
    <row r="15" spans="1:12" s="427" customFormat="1">
      <c r="A15" s="89"/>
      <c r="B15" s="428"/>
      <c r="C15" s="429" t="s">
        <v>241</v>
      </c>
      <c r="D15" s="430"/>
      <c r="E15" s="430"/>
      <c r="F15" s="431">
        <f t="shared" si="2"/>
        <v>0</v>
      </c>
      <c r="G15" s="430"/>
      <c r="H15" s="430"/>
      <c r="I15" s="430"/>
      <c r="J15" s="430"/>
      <c r="K15" s="430">
        <f t="shared" si="1"/>
        <v>0</v>
      </c>
      <c r="L15" s="89"/>
    </row>
    <row r="16" spans="1:12" s="427" customFormat="1">
      <c r="A16" s="89"/>
      <c r="B16" s="428"/>
      <c r="C16" s="429" t="s">
        <v>242</v>
      </c>
      <c r="D16" s="430"/>
      <c r="E16" s="430"/>
      <c r="F16" s="431">
        <f t="shared" si="2"/>
        <v>0</v>
      </c>
      <c r="G16" s="430"/>
      <c r="H16" s="430"/>
      <c r="I16" s="430"/>
      <c r="J16" s="430"/>
      <c r="K16" s="430">
        <f t="shared" si="1"/>
        <v>0</v>
      </c>
      <c r="L16" s="89"/>
    </row>
    <row r="17" spans="1:12" s="427" customFormat="1">
      <c r="A17" s="89"/>
      <c r="B17" s="428"/>
      <c r="C17" s="429" t="s">
        <v>243</v>
      </c>
      <c r="D17" s="430"/>
      <c r="E17" s="430"/>
      <c r="F17" s="431">
        <f t="shared" si="2"/>
        <v>0</v>
      </c>
      <c r="G17" s="430"/>
      <c r="H17" s="430"/>
      <c r="I17" s="430"/>
      <c r="J17" s="430"/>
      <c r="K17" s="430">
        <f t="shared" si="1"/>
        <v>0</v>
      </c>
      <c r="L17" s="89"/>
    </row>
    <row r="18" spans="1:12" s="427" customFormat="1">
      <c r="A18" s="89"/>
      <c r="B18" s="428"/>
      <c r="C18" s="429" t="s">
        <v>244</v>
      </c>
      <c r="D18" s="430"/>
      <c r="E18" s="430"/>
      <c r="F18" s="431">
        <f t="shared" si="2"/>
        <v>0</v>
      </c>
      <c r="G18" s="430"/>
      <c r="H18" s="430"/>
      <c r="I18" s="430"/>
      <c r="J18" s="430"/>
      <c r="K18" s="430">
        <f t="shared" si="1"/>
        <v>0</v>
      </c>
      <c r="L18" s="89"/>
    </row>
    <row r="19" spans="1:12" s="427" customFormat="1">
      <c r="A19" s="89"/>
      <c r="B19" s="428"/>
      <c r="C19" s="429" t="s">
        <v>235</v>
      </c>
      <c r="D19" s="430"/>
      <c r="E19" s="430"/>
      <c r="F19" s="431">
        <f t="shared" si="2"/>
        <v>0</v>
      </c>
      <c r="G19" s="430"/>
      <c r="H19" s="430"/>
      <c r="I19" s="430"/>
      <c r="J19" s="430"/>
      <c r="K19" s="430">
        <f t="shared" si="1"/>
        <v>0</v>
      </c>
      <c r="L19" s="89"/>
    </row>
    <row r="20" spans="1:12" s="427" customFormat="1">
      <c r="A20" s="89"/>
      <c r="B20" s="428"/>
      <c r="C20" s="429"/>
      <c r="D20" s="430"/>
      <c r="E20" s="430"/>
      <c r="F20" s="431">
        <f t="shared" si="2"/>
        <v>0</v>
      </c>
      <c r="G20" s="430"/>
      <c r="H20" s="430"/>
      <c r="I20" s="430"/>
      <c r="J20" s="430"/>
      <c r="K20" s="430"/>
      <c r="L20" s="89"/>
    </row>
    <row r="21" spans="1:12" s="434" customFormat="1">
      <c r="A21" s="432"/>
      <c r="B21" s="788" t="s">
        <v>245</v>
      </c>
      <c r="C21" s="789"/>
      <c r="D21" s="433">
        <f>SUM(D22:D28)</f>
        <v>0</v>
      </c>
      <c r="E21" s="433">
        <f>SUM(E22:E28)</f>
        <v>0</v>
      </c>
      <c r="F21" s="431">
        <f t="shared" si="2"/>
        <v>0</v>
      </c>
      <c r="G21" s="433"/>
      <c r="H21" s="433">
        <f>SUM(H22:H28)</f>
        <v>0</v>
      </c>
      <c r="I21" s="433"/>
      <c r="J21" s="433">
        <f>SUM(J22:J28)</f>
        <v>0</v>
      </c>
      <c r="K21" s="433">
        <f t="shared" ref="K21:K28" si="3">+F21-H21</f>
        <v>0</v>
      </c>
      <c r="L21" s="432"/>
    </row>
    <row r="22" spans="1:12" s="427" customFormat="1">
      <c r="A22" s="89"/>
      <c r="B22" s="428"/>
      <c r="C22" s="429" t="s">
        <v>246</v>
      </c>
      <c r="D22" s="435"/>
      <c r="E22" s="435"/>
      <c r="F22" s="431">
        <f t="shared" si="2"/>
        <v>0</v>
      </c>
      <c r="G22" s="430"/>
      <c r="H22" s="435"/>
      <c r="I22" s="435"/>
      <c r="J22" s="435"/>
      <c r="K22" s="430">
        <f t="shared" si="3"/>
        <v>0</v>
      </c>
      <c r="L22" s="89"/>
    </row>
    <row r="23" spans="1:12" s="427" customFormat="1">
      <c r="A23" s="89"/>
      <c r="B23" s="428"/>
      <c r="C23" s="429" t="s">
        <v>247</v>
      </c>
      <c r="D23" s="435"/>
      <c r="E23" s="435"/>
      <c r="F23" s="431">
        <f t="shared" si="2"/>
        <v>0</v>
      </c>
      <c r="G23" s="430"/>
      <c r="H23" s="435"/>
      <c r="I23" s="435"/>
      <c r="J23" s="435"/>
      <c r="K23" s="430">
        <f t="shared" si="3"/>
        <v>0</v>
      </c>
      <c r="L23" s="89"/>
    </row>
    <row r="24" spans="1:12" s="427" customFormat="1">
      <c r="A24" s="89"/>
      <c r="B24" s="428"/>
      <c r="C24" s="429" t="s">
        <v>248</v>
      </c>
      <c r="D24" s="435"/>
      <c r="E24" s="435"/>
      <c r="F24" s="431">
        <f t="shared" si="2"/>
        <v>0</v>
      </c>
      <c r="G24" s="430"/>
      <c r="H24" s="435"/>
      <c r="I24" s="435"/>
      <c r="J24" s="435"/>
      <c r="K24" s="430">
        <f t="shared" si="3"/>
        <v>0</v>
      </c>
      <c r="L24" s="89"/>
    </row>
    <row r="25" spans="1:12" s="427" customFormat="1">
      <c r="A25" s="89"/>
      <c r="B25" s="428"/>
      <c r="C25" s="429" t="s">
        <v>249</v>
      </c>
      <c r="D25" s="435"/>
      <c r="E25" s="435"/>
      <c r="F25" s="431">
        <f t="shared" si="2"/>
        <v>0</v>
      </c>
      <c r="G25" s="430"/>
      <c r="H25" s="435"/>
      <c r="I25" s="435"/>
      <c r="J25" s="435"/>
      <c r="K25" s="430">
        <f t="shared" si="3"/>
        <v>0</v>
      </c>
      <c r="L25" s="89"/>
    </row>
    <row r="26" spans="1:12" s="427" customFormat="1">
      <c r="A26" s="89"/>
      <c r="B26" s="428"/>
      <c r="C26" s="429" t="s">
        <v>250</v>
      </c>
      <c r="D26" s="435"/>
      <c r="E26" s="435"/>
      <c r="F26" s="431">
        <f t="shared" si="2"/>
        <v>0</v>
      </c>
      <c r="G26" s="430"/>
      <c r="H26" s="435"/>
      <c r="I26" s="435"/>
      <c r="J26" s="435"/>
      <c r="K26" s="430">
        <f t="shared" si="3"/>
        <v>0</v>
      </c>
      <c r="L26" s="89"/>
    </row>
    <row r="27" spans="1:12" s="427" customFormat="1">
      <c r="A27" s="89"/>
      <c r="B27" s="428"/>
      <c r="C27" s="429" t="s">
        <v>251</v>
      </c>
      <c r="D27" s="435"/>
      <c r="E27" s="435"/>
      <c r="F27" s="431">
        <f t="shared" si="2"/>
        <v>0</v>
      </c>
      <c r="G27" s="430"/>
      <c r="H27" s="435"/>
      <c r="I27" s="435"/>
      <c r="J27" s="435"/>
      <c r="K27" s="430">
        <f t="shared" si="3"/>
        <v>0</v>
      </c>
      <c r="L27" s="89"/>
    </row>
    <row r="28" spans="1:12" s="427" customFormat="1">
      <c r="A28" s="89"/>
      <c r="B28" s="428"/>
      <c r="C28" s="429" t="s">
        <v>252</v>
      </c>
      <c r="D28" s="435"/>
      <c r="E28" s="435"/>
      <c r="F28" s="431">
        <f t="shared" si="2"/>
        <v>0</v>
      </c>
      <c r="G28" s="430"/>
      <c r="H28" s="435"/>
      <c r="I28" s="435"/>
      <c r="J28" s="435"/>
      <c r="K28" s="430">
        <f t="shared" si="3"/>
        <v>0</v>
      </c>
      <c r="L28" s="89"/>
    </row>
    <row r="29" spans="1:12" s="427" customFormat="1">
      <c r="A29" s="89"/>
      <c r="B29" s="428"/>
      <c r="C29" s="429"/>
      <c r="D29" s="435"/>
      <c r="E29" s="435"/>
      <c r="F29" s="431">
        <f t="shared" si="2"/>
        <v>0</v>
      </c>
      <c r="G29" s="435"/>
      <c r="H29" s="435"/>
      <c r="I29" s="435"/>
      <c r="J29" s="435"/>
      <c r="K29" s="435"/>
      <c r="L29" s="89"/>
    </row>
    <row r="30" spans="1:12" s="434" customFormat="1">
      <c r="A30" s="432"/>
      <c r="B30" s="788" t="s">
        <v>253</v>
      </c>
      <c r="C30" s="789"/>
      <c r="D30" s="431">
        <f>SUM(D31:D39)</f>
        <v>0</v>
      </c>
      <c r="E30" s="431">
        <f>SUM(E31:E39)</f>
        <v>0</v>
      </c>
      <c r="F30" s="431">
        <f>+D30+E30</f>
        <v>0</v>
      </c>
      <c r="G30" s="431"/>
      <c r="H30" s="431">
        <f>SUM(H31:H39)</f>
        <v>0</v>
      </c>
      <c r="I30" s="431"/>
      <c r="J30" s="431">
        <f>SUM(J31:J39)</f>
        <v>0</v>
      </c>
      <c r="K30" s="431">
        <f>+F30-H30-J30</f>
        <v>0</v>
      </c>
      <c r="L30" s="432"/>
    </row>
    <row r="31" spans="1:12" s="427" customFormat="1">
      <c r="A31" s="89"/>
      <c r="B31" s="428"/>
      <c r="C31" s="429" t="s">
        <v>254</v>
      </c>
      <c r="D31" s="436"/>
      <c r="E31" s="436"/>
      <c r="F31" s="436">
        <f t="shared" ref="F31:F39" si="4">+D31+E31</f>
        <v>0</v>
      </c>
      <c r="G31" s="436"/>
      <c r="H31" s="436"/>
      <c r="I31" s="436"/>
      <c r="J31" s="436"/>
      <c r="K31" s="436">
        <f>+F31-H31</f>
        <v>0</v>
      </c>
      <c r="L31" s="89"/>
    </row>
    <row r="32" spans="1:12" s="427" customFormat="1">
      <c r="A32" s="89"/>
      <c r="B32" s="428"/>
      <c r="C32" s="429" t="s">
        <v>255</v>
      </c>
      <c r="D32" s="436"/>
      <c r="E32" s="436">
        <f>660673.36-660673.36</f>
        <v>0</v>
      </c>
      <c r="F32" s="436">
        <f t="shared" si="4"/>
        <v>0</v>
      </c>
      <c r="G32" s="436"/>
      <c r="H32" s="436"/>
      <c r="I32" s="436"/>
      <c r="J32" s="436"/>
      <c r="K32" s="436">
        <f>+F32-H32-J32</f>
        <v>0</v>
      </c>
      <c r="L32" s="89"/>
    </row>
    <row r="33" spans="1:12" s="427" customFormat="1">
      <c r="A33" s="89"/>
      <c r="B33" s="428"/>
      <c r="C33" s="429" t="s">
        <v>256</v>
      </c>
      <c r="D33" s="436"/>
      <c r="E33" s="436"/>
      <c r="F33" s="436">
        <f t="shared" si="4"/>
        <v>0</v>
      </c>
      <c r="G33" s="436"/>
      <c r="H33" s="436"/>
      <c r="I33" s="436"/>
      <c r="J33" s="436"/>
      <c r="K33" s="436">
        <f t="shared" ref="K33:K39" si="5">+F33-H33</f>
        <v>0</v>
      </c>
      <c r="L33" s="89"/>
    </row>
    <row r="34" spans="1:12" s="427" customFormat="1">
      <c r="A34" s="89"/>
      <c r="B34" s="428"/>
      <c r="C34" s="429" t="s">
        <v>257</v>
      </c>
      <c r="D34" s="436"/>
      <c r="E34" s="436"/>
      <c r="F34" s="436">
        <f t="shared" si="4"/>
        <v>0</v>
      </c>
      <c r="G34" s="436"/>
      <c r="H34" s="436"/>
      <c r="I34" s="436"/>
      <c r="J34" s="436"/>
      <c r="K34" s="436">
        <f t="shared" si="5"/>
        <v>0</v>
      </c>
      <c r="L34" s="89"/>
    </row>
    <row r="35" spans="1:12" s="427" customFormat="1">
      <c r="A35" s="89"/>
      <c r="B35" s="428"/>
      <c r="C35" s="429" t="s">
        <v>258</v>
      </c>
      <c r="D35" s="436"/>
      <c r="E35" s="436"/>
      <c r="F35" s="436">
        <f t="shared" si="4"/>
        <v>0</v>
      </c>
      <c r="G35" s="436"/>
      <c r="H35" s="436"/>
      <c r="I35" s="436"/>
      <c r="J35" s="436"/>
      <c r="K35" s="436">
        <f t="shared" si="5"/>
        <v>0</v>
      </c>
      <c r="L35" s="89"/>
    </row>
    <row r="36" spans="1:12" s="427" customFormat="1">
      <c r="A36" s="89"/>
      <c r="B36" s="428"/>
      <c r="C36" s="429" t="s">
        <v>259</v>
      </c>
      <c r="D36" s="436"/>
      <c r="E36" s="436"/>
      <c r="F36" s="436">
        <f t="shared" si="4"/>
        <v>0</v>
      </c>
      <c r="G36" s="436"/>
      <c r="H36" s="436"/>
      <c r="I36" s="436"/>
      <c r="J36" s="436"/>
      <c r="K36" s="436">
        <f t="shared" si="5"/>
        <v>0</v>
      </c>
      <c r="L36" s="89"/>
    </row>
    <row r="37" spans="1:12" s="427" customFormat="1">
      <c r="A37" s="89"/>
      <c r="B37" s="428"/>
      <c r="C37" s="429" t="s">
        <v>260</v>
      </c>
      <c r="D37" s="436"/>
      <c r="E37" s="436"/>
      <c r="F37" s="436">
        <f t="shared" si="4"/>
        <v>0</v>
      </c>
      <c r="G37" s="436"/>
      <c r="H37" s="436"/>
      <c r="I37" s="436"/>
      <c r="J37" s="436"/>
      <c r="K37" s="436">
        <f t="shared" si="5"/>
        <v>0</v>
      </c>
      <c r="L37" s="89"/>
    </row>
    <row r="38" spans="1:12" s="427" customFormat="1">
      <c r="A38" s="89"/>
      <c r="B38" s="428"/>
      <c r="C38" s="429" t="s">
        <v>261</v>
      </c>
      <c r="D38" s="436"/>
      <c r="E38" s="436"/>
      <c r="F38" s="436">
        <f t="shared" si="4"/>
        <v>0</v>
      </c>
      <c r="G38" s="436"/>
      <c r="H38" s="436"/>
      <c r="I38" s="436"/>
      <c r="J38" s="436"/>
      <c r="K38" s="436">
        <f t="shared" si="5"/>
        <v>0</v>
      </c>
      <c r="L38" s="89"/>
    </row>
    <row r="39" spans="1:12" s="427" customFormat="1">
      <c r="A39" s="89"/>
      <c r="B39" s="428"/>
      <c r="C39" s="429" t="s">
        <v>262</v>
      </c>
      <c r="D39" s="436"/>
      <c r="E39" s="436"/>
      <c r="F39" s="436">
        <f t="shared" si="4"/>
        <v>0</v>
      </c>
      <c r="G39" s="436"/>
      <c r="H39" s="436"/>
      <c r="I39" s="436"/>
      <c r="J39" s="436"/>
      <c r="K39" s="436">
        <f t="shared" si="5"/>
        <v>0</v>
      </c>
      <c r="L39" s="89"/>
    </row>
    <row r="40" spans="1:12" s="427" customFormat="1">
      <c r="A40" s="89"/>
      <c r="B40" s="428"/>
      <c r="C40" s="429"/>
      <c r="D40" s="436"/>
      <c r="E40" s="436"/>
      <c r="F40" s="436"/>
      <c r="G40" s="436"/>
      <c r="H40" s="436"/>
      <c r="I40" s="436"/>
      <c r="J40" s="436"/>
      <c r="K40" s="436"/>
      <c r="L40" s="89"/>
    </row>
    <row r="41" spans="1:12" s="434" customFormat="1">
      <c r="A41" s="432"/>
      <c r="B41" s="788" t="s">
        <v>263</v>
      </c>
      <c r="C41" s="789"/>
      <c r="D41" s="431">
        <f>SUM(D42:D45)</f>
        <v>66079028.579999998</v>
      </c>
      <c r="E41" s="431">
        <f>SUM(E42:E45)</f>
        <v>0</v>
      </c>
      <c r="F41" s="431">
        <f>+D41+E41</f>
        <v>66079028.579999998</v>
      </c>
      <c r="G41" s="431">
        <f>+G43</f>
        <v>0</v>
      </c>
      <c r="H41" s="431">
        <f>SUM(H42:H45)</f>
        <v>6087820.71</v>
      </c>
      <c r="I41" s="431">
        <f>SUM(I42:I45)</f>
        <v>6087820.71</v>
      </c>
      <c r="J41" s="431">
        <f>SUM(J42:J45)</f>
        <v>6087820.71</v>
      </c>
      <c r="K41" s="431">
        <f>+F41-H41</f>
        <v>59991207.869999997</v>
      </c>
      <c r="L41" s="432"/>
    </row>
    <row r="42" spans="1:12" s="427" customFormat="1">
      <c r="A42" s="89"/>
      <c r="B42" s="428"/>
      <c r="C42" s="429" t="s">
        <v>264</v>
      </c>
      <c r="D42" s="436"/>
      <c r="E42" s="436"/>
      <c r="F42" s="436">
        <f>+D42+E42</f>
        <v>0</v>
      </c>
      <c r="G42" s="436"/>
      <c r="H42" s="436"/>
      <c r="I42" s="436"/>
      <c r="J42" s="436"/>
      <c r="K42" s="436">
        <f>+F42-H42</f>
        <v>0</v>
      </c>
      <c r="L42" s="89"/>
    </row>
    <row r="43" spans="1:12" s="427" customFormat="1" ht="25.5">
      <c r="A43" s="89"/>
      <c r="B43" s="428"/>
      <c r="C43" s="429" t="s">
        <v>265</v>
      </c>
      <c r="D43" s="371">
        <v>66079028.579999998</v>
      </c>
      <c r="E43" s="397">
        <v>0</v>
      </c>
      <c r="F43" s="371">
        <v>66079028.579999998</v>
      </c>
      <c r="G43" s="397">
        <v>0</v>
      </c>
      <c r="H43" s="371">
        <v>6087820.71</v>
      </c>
      <c r="I43" s="371">
        <v>6087820.71</v>
      </c>
      <c r="J43" s="371">
        <v>6087820.71</v>
      </c>
      <c r="K43" s="436">
        <f>+F43-H43</f>
        <v>59991207.869999997</v>
      </c>
      <c r="L43" s="89"/>
    </row>
    <row r="44" spans="1:12" s="427" customFormat="1">
      <c r="A44" s="89"/>
      <c r="B44" s="428"/>
      <c r="C44" s="429" t="s">
        <v>266</v>
      </c>
      <c r="D44" s="436"/>
      <c r="E44" s="436"/>
      <c r="F44" s="436">
        <f>+D44+E44</f>
        <v>0</v>
      </c>
      <c r="G44" s="436"/>
      <c r="H44" s="436"/>
      <c r="I44" s="436"/>
      <c r="J44" s="436"/>
      <c r="K44" s="436">
        <f>+F44-H44</f>
        <v>0</v>
      </c>
      <c r="L44" s="89"/>
    </row>
    <row r="45" spans="1:12" s="427" customFormat="1">
      <c r="A45" s="89"/>
      <c r="B45" s="428"/>
      <c r="C45" s="429" t="s">
        <v>267</v>
      </c>
      <c r="D45" s="436"/>
      <c r="E45" s="436"/>
      <c r="F45" s="436">
        <f>+D45+E45</f>
        <v>0</v>
      </c>
      <c r="G45" s="436"/>
      <c r="H45" s="436"/>
      <c r="I45" s="436"/>
      <c r="J45" s="436"/>
      <c r="K45" s="436">
        <f>+F45-H45</f>
        <v>0</v>
      </c>
      <c r="L45" s="89"/>
    </row>
    <row r="46" spans="1:12" s="427" customFormat="1">
      <c r="A46" s="89"/>
      <c r="B46" s="437"/>
      <c r="C46" s="438"/>
      <c r="D46" s="439"/>
      <c r="E46" s="439"/>
      <c r="F46" s="439"/>
      <c r="G46" s="439"/>
      <c r="H46" s="439"/>
      <c r="I46" s="439"/>
      <c r="J46" s="439"/>
      <c r="K46" s="439"/>
      <c r="L46" s="89"/>
    </row>
    <row r="47" spans="1:12" s="434" customFormat="1" ht="14.25" customHeight="1">
      <c r="A47" s="432"/>
      <c r="B47" s="440"/>
      <c r="C47" s="441" t="s">
        <v>228</v>
      </c>
      <c r="D47" s="442">
        <f>+D11+D21+D30+D41</f>
        <v>66079028.579999998</v>
      </c>
      <c r="E47" s="442">
        <f t="shared" ref="E47:K47" si="6">+E11+E21+E30+E41</f>
        <v>0</v>
      </c>
      <c r="F47" s="442">
        <f t="shared" si="6"/>
        <v>66079028.579999998</v>
      </c>
      <c r="G47" s="442">
        <f t="shared" si="6"/>
        <v>0</v>
      </c>
      <c r="H47" s="442">
        <f t="shared" si="6"/>
        <v>6087820.71</v>
      </c>
      <c r="I47" s="442">
        <f t="shared" si="6"/>
        <v>6087820.71</v>
      </c>
      <c r="J47" s="442">
        <f t="shared" si="6"/>
        <v>6087820.71</v>
      </c>
      <c r="K47" s="442">
        <f t="shared" si="6"/>
        <v>59991207.869999997</v>
      </c>
      <c r="L47" s="432"/>
    </row>
    <row r="49" spans="2:11">
      <c r="B49" s="16" t="s">
        <v>76</v>
      </c>
      <c r="F49" s="443" t="s">
        <v>130</v>
      </c>
      <c r="G49" s="443"/>
      <c r="H49" s="443" t="s">
        <v>130</v>
      </c>
      <c r="I49" s="443"/>
      <c r="J49" s="443" t="s">
        <v>130</v>
      </c>
      <c r="K49" s="443" t="s">
        <v>130</v>
      </c>
    </row>
    <row r="52" spans="2:11">
      <c r="C52" s="266"/>
    </row>
    <row r="53" spans="2:11">
      <c r="C53" s="632" t="s">
        <v>605</v>
      </c>
      <c r="F53" s="670" t="s">
        <v>606</v>
      </c>
      <c r="G53" s="670"/>
      <c r="H53" s="670"/>
      <c r="I53" s="670"/>
      <c r="J53" s="670"/>
      <c r="K53" s="670"/>
    </row>
    <row r="54" spans="2:11">
      <c r="C54" s="632" t="s">
        <v>599</v>
      </c>
      <c r="F54" s="671" t="s">
        <v>567</v>
      </c>
      <c r="G54" s="671"/>
      <c r="H54" s="671"/>
      <c r="I54" s="671"/>
      <c r="J54" s="671"/>
      <c r="K54" s="671"/>
    </row>
  </sheetData>
  <mergeCells count="12">
    <mergeCell ref="F54:K54"/>
    <mergeCell ref="F53:K53"/>
    <mergeCell ref="B11:C11"/>
    <mergeCell ref="B21:C21"/>
    <mergeCell ref="B30:C30"/>
    <mergeCell ref="B41:C41"/>
    <mergeCell ref="B7:C9"/>
    <mergeCell ref="D7:J7"/>
    <mergeCell ref="K7:K8"/>
    <mergeCell ref="B1:K1"/>
    <mergeCell ref="B2:K2"/>
    <mergeCell ref="B3:K3"/>
  </mergeCells>
  <pageMargins left="0.7" right="0.7" top="0.38" bottom="0.75" header="0.3" footer="0.3"/>
  <pageSetup scale="65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I40"/>
  <sheetViews>
    <sheetView showGridLines="0" tabSelected="1" zoomScale="85" zoomScaleNormal="85" workbookViewId="0">
      <selection activeCell="F16" sqref="F16:G16"/>
    </sheetView>
  </sheetViews>
  <sheetFormatPr baseColWidth="10" defaultRowHeight="12.75"/>
  <cols>
    <col min="1" max="1" width="3" style="260" customWidth="1"/>
    <col min="2" max="2" width="18.5703125" style="260" customWidth="1"/>
    <col min="3" max="3" width="19" style="260" customWidth="1"/>
    <col min="4" max="7" width="11.42578125" style="260"/>
    <col min="8" max="8" width="13.42578125" style="260" customWidth="1"/>
    <col min="9" max="9" width="10" style="260" customWidth="1"/>
    <col min="10" max="16384" width="11.42578125" style="260"/>
  </cols>
  <sheetData>
    <row r="1" spans="1:9" ht="17.25" customHeight="1">
      <c r="A1" s="25"/>
      <c r="B1" s="694" t="s">
        <v>474</v>
      </c>
      <c r="C1" s="694"/>
      <c r="D1" s="694"/>
      <c r="E1" s="694"/>
      <c r="F1" s="694"/>
      <c r="G1" s="694"/>
      <c r="H1" s="694"/>
      <c r="I1" s="694"/>
    </row>
    <row r="2" spans="1:9" ht="17.25" customHeight="1">
      <c r="A2" s="25"/>
      <c r="B2" s="694" t="s">
        <v>479</v>
      </c>
      <c r="C2" s="694"/>
      <c r="D2" s="694"/>
      <c r="E2" s="694"/>
      <c r="F2" s="694"/>
      <c r="G2" s="694"/>
      <c r="H2" s="694"/>
      <c r="I2" s="694"/>
    </row>
    <row r="3" spans="1:9" ht="17.25" customHeight="1">
      <c r="A3" s="25"/>
      <c r="B3" s="694" t="s">
        <v>639</v>
      </c>
      <c r="C3" s="694"/>
      <c r="D3" s="694"/>
      <c r="E3" s="694"/>
      <c r="F3" s="694"/>
      <c r="G3" s="694"/>
      <c r="H3" s="694"/>
      <c r="I3" s="694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30" t="s">
        <v>3</v>
      </c>
      <c r="E5" s="273" t="s">
        <v>570</v>
      </c>
      <c r="F5" s="273"/>
      <c r="G5" s="423"/>
      <c r="H5" s="423"/>
      <c r="I5" s="423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802" t="s">
        <v>430</v>
      </c>
      <c r="C7" s="802"/>
      <c r="D7" s="802" t="s">
        <v>431</v>
      </c>
      <c r="E7" s="802"/>
      <c r="F7" s="802" t="s">
        <v>432</v>
      </c>
      <c r="G7" s="802"/>
      <c r="H7" s="802" t="s">
        <v>433</v>
      </c>
      <c r="I7" s="802"/>
    </row>
    <row r="8" spans="1:9">
      <c r="A8" s="25"/>
      <c r="B8" s="802"/>
      <c r="C8" s="802"/>
      <c r="D8" s="802" t="s">
        <v>434</v>
      </c>
      <c r="E8" s="802"/>
      <c r="F8" s="802" t="s">
        <v>435</v>
      </c>
      <c r="G8" s="802"/>
      <c r="H8" s="802" t="s">
        <v>436</v>
      </c>
      <c r="I8" s="802"/>
    </row>
    <row r="9" spans="1:9">
      <c r="A9" s="25"/>
      <c r="B9" s="799" t="s">
        <v>437</v>
      </c>
      <c r="C9" s="694"/>
      <c r="D9" s="694"/>
      <c r="E9" s="694"/>
      <c r="F9" s="694"/>
      <c r="G9" s="694"/>
      <c r="H9" s="694"/>
      <c r="I9" s="800"/>
    </row>
    <row r="10" spans="1:9">
      <c r="A10" s="25"/>
      <c r="B10" s="790"/>
      <c r="C10" s="790"/>
      <c r="D10" s="790"/>
      <c r="E10" s="790"/>
      <c r="F10" s="790"/>
      <c r="G10" s="790"/>
      <c r="H10" s="797">
        <f>+D10-F10</f>
        <v>0</v>
      </c>
      <c r="I10" s="798"/>
    </row>
    <row r="11" spans="1:9">
      <c r="A11" s="25"/>
      <c r="B11" s="790"/>
      <c r="C11" s="790"/>
      <c r="D11" s="792"/>
      <c r="E11" s="792"/>
      <c r="F11" s="792"/>
      <c r="G11" s="792"/>
      <c r="H11" s="797">
        <f t="shared" ref="H11:H19" si="0">+D11-F11</f>
        <v>0</v>
      </c>
      <c r="I11" s="798"/>
    </row>
    <row r="12" spans="1:9">
      <c r="A12" s="25"/>
      <c r="B12" s="790"/>
      <c r="C12" s="790"/>
      <c r="D12" s="792"/>
      <c r="E12" s="792"/>
      <c r="F12" s="792"/>
      <c r="G12" s="792"/>
      <c r="H12" s="797">
        <f t="shared" si="0"/>
        <v>0</v>
      </c>
      <c r="I12" s="798"/>
    </row>
    <row r="13" spans="1:9">
      <c r="A13" s="25"/>
      <c r="B13" s="790"/>
      <c r="C13" s="790"/>
      <c r="D13" s="792"/>
      <c r="E13" s="792"/>
      <c r="F13" s="792"/>
      <c r="G13" s="792"/>
      <c r="H13" s="797">
        <f t="shared" si="0"/>
        <v>0</v>
      </c>
      <c r="I13" s="798"/>
    </row>
    <row r="14" spans="1:9">
      <c r="A14" s="25"/>
      <c r="B14" s="790"/>
      <c r="C14" s="790"/>
      <c r="D14" s="792"/>
      <c r="E14" s="792"/>
      <c r="F14" s="792"/>
      <c r="G14" s="792"/>
      <c r="H14" s="797">
        <f t="shared" si="0"/>
        <v>0</v>
      </c>
      <c r="I14" s="798"/>
    </row>
    <row r="15" spans="1:9">
      <c r="A15" s="25"/>
      <c r="B15" s="790"/>
      <c r="C15" s="790"/>
      <c r="D15" s="792"/>
      <c r="E15" s="792"/>
      <c r="F15" s="792"/>
      <c r="G15" s="792"/>
      <c r="H15" s="797">
        <f t="shared" si="0"/>
        <v>0</v>
      </c>
      <c r="I15" s="798"/>
    </row>
    <row r="16" spans="1:9">
      <c r="A16" s="25"/>
      <c r="B16" s="790"/>
      <c r="C16" s="790"/>
      <c r="D16" s="792"/>
      <c r="E16" s="792"/>
      <c r="F16" s="792"/>
      <c r="G16" s="792"/>
      <c r="H16" s="797">
        <f t="shared" si="0"/>
        <v>0</v>
      </c>
      <c r="I16" s="798"/>
    </row>
    <row r="17" spans="1:9">
      <c r="A17" s="25"/>
      <c r="B17" s="790"/>
      <c r="C17" s="790"/>
      <c r="D17" s="792"/>
      <c r="E17" s="792"/>
      <c r="F17" s="792"/>
      <c r="G17" s="792"/>
      <c r="H17" s="797">
        <f t="shared" si="0"/>
        <v>0</v>
      </c>
      <c r="I17" s="798"/>
    </row>
    <row r="18" spans="1:9">
      <c r="A18" s="25"/>
      <c r="B18" s="790"/>
      <c r="C18" s="790"/>
      <c r="D18" s="792"/>
      <c r="E18" s="792"/>
      <c r="F18" s="792"/>
      <c r="G18" s="792"/>
      <c r="H18" s="797">
        <f t="shared" si="0"/>
        <v>0</v>
      </c>
      <c r="I18" s="798"/>
    </row>
    <row r="19" spans="1:9">
      <c r="A19" s="25"/>
      <c r="B19" s="790" t="s">
        <v>438</v>
      </c>
      <c r="C19" s="790"/>
      <c r="D19" s="792">
        <f>SUM(D10:E18)</f>
        <v>0</v>
      </c>
      <c r="E19" s="792"/>
      <c r="F19" s="792">
        <f>SUM(F10:G18)</f>
        <v>0</v>
      </c>
      <c r="G19" s="792"/>
      <c r="H19" s="797">
        <f t="shared" si="0"/>
        <v>0</v>
      </c>
      <c r="I19" s="798"/>
    </row>
    <row r="20" spans="1:9">
      <c r="A20" s="25"/>
      <c r="B20" s="790"/>
      <c r="C20" s="790"/>
      <c r="D20" s="790"/>
      <c r="E20" s="790"/>
      <c r="F20" s="790"/>
      <c r="G20" s="790"/>
      <c r="H20" s="790"/>
      <c r="I20" s="790"/>
    </row>
    <row r="21" spans="1:9">
      <c r="A21" s="25"/>
      <c r="B21" s="799" t="s">
        <v>439</v>
      </c>
      <c r="C21" s="694"/>
      <c r="D21" s="694"/>
      <c r="E21" s="694"/>
      <c r="F21" s="694"/>
      <c r="G21" s="694"/>
      <c r="H21" s="694"/>
      <c r="I21" s="800"/>
    </row>
    <row r="22" spans="1:9">
      <c r="A22" s="25"/>
      <c r="B22" s="790" t="s">
        <v>618</v>
      </c>
      <c r="C22" s="790"/>
      <c r="D22" s="801">
        <v>25311500</v>
      </c>
      <c r="E22" s="801"/>
      <c r="F22" s="790"/>
      <c r="G22" s="790"/>
      <c r="H22" s="790"/>
      <c r="I22" s="790"/>
    </row>
    <row r="23" spans="1:9">
      <c r="A23" s="25"/>
      <c r="B23" s="790"/>
      <c r="C23" s="790"/>
      <c r="D23" s="792"/>
      <c r="E23" s="792"/>
      <c r="F23" s="792"/>
      <c r="G23" s="792"/>
      <c r="H23" s="797">
        <f>+D23-F23</f>
        <v>0</v>
      </c>
      <c r="I23" s="798"/>
    </row>
    <row r="24" spans="1:9">
      <c r="A24" s="25"/>
      <c r="B24" s="790"/>
      <c r="C24" s="790"/>
      <c r="D24" s="792"/>
      <c r="E24" s="792"/>
      <c r="F24" s="792"/>
      <c r="G24" s="792"/>
      <c r="H24" s="797">
        <f>+D24-F24</f>
        <v>0</v>
      </c>
      <c r="I24" s="798"/>
    </row>
    <row r="25" spans="1:9">
      <c r="A25" s="25"/>
      <c r="B25" s="790"/>
      <c r="C25" s="790"/>
      <c r="D25" s="792"/>
      <c r="E25" s="792"/>
      <c r="F25" s="792"/>
      <c r="G25" s="792"/>
      <c r="H25" s="797">
        <f t="shared" ref="H25:H30" si="1">+D25-F25</f>
        <v>0</v>
      </c>
      <c r="I25" s="798"/>
    </row>
    <row r="26" spans="1:9">
      <c r="A26" s="25"/>
      <c r="B26" s="790"/>
      <c r="C26" s="790"/>
      <c r="D26" s="792"/>
      <c r="E26" s="792"/>
      <c r="F26" s="792"/>
      <c r="G26" s="792"/>
      <c r="H26" s="797">
        <f t="shared" si="1"/>
        <v>0</v>
      </c>
      <c r="I26" s="798"/>
    </row>
    <row r="27" spans="1:9">
      <c r="A27" s="25"/>
      <c r="B27" s="790"/>
      <c r="C27" s="790"/>
      <c r="D27" s="792"/>
      <c r="E27" s="792"/>
      <c r="F27" s="792"/>
      <c r="G27" s="792"/>
      <c r="H27" s="797">
        <f t="shared" si="1"/>
        <v>0</v>
      </c>
      <c r="I27" s="798"/>
    </row>
    <row r="28" spans="1:9">
      <c r="A28" s="25"/>
      <c r="B28" s="790"/>
      <c r="C28" s="790"/>
      <c r="D28" s="792"/>
      <c r="E28" s="792"/>
      <c r="F28" s="792"/>
      <c r="G28" s="792"/>
      <c r="H28" s="797">
        <f t="shared" si="1"/>
        <v>0</v>
      </c>
      <c r="I28" s="798"/>
    </row>
    <row r="29" spans="1:9">
      <c r="A29" s="25"/>
      <c r="B29" s="790"/>
      <c r="C29" s="790"/>
      <c r="D29" s="792"/>
      <c r="E29" s="792"/>
      <c r="F29" s="792"/>
      <c r="G29" s="792"/>
      <c r="H29" s="797">
        <f t="shared" si="1"/>
        <v>0</v>
      </c>
      <c r="I29" s="798"/>
    </row>
    <row r="30" spans="1:9">
      <c r="A30" s="25"/>
      <c r="B30" s="790"/>
      <c r="C30" s="790"/>
      <c r="D30" s="792"/>
      <c r="E30" s="792"/>
      <c r="F30" s="792"/>
      <c r="G30" s="792"/>
      <c r="H30" s="797">
        <f t="shared" si="1"/>
        <v>0</v>
      </c>
      <c r="I30" s="798"/>
    </row>
    <row r="31" spans="1:9">
      <c r="A31" s="25"/>
      <c r="B31" s="790" t="s">
        <v>440</v>
      </c>
      <c r="C31" s="790"/>
      <c r="D31" s="791">
        <f>SUM(D22:E30)</f>
        <v>25311500</v>
      </c>
      <c r="E31" s="791"/>
      <c r="F31" s="792">
        <f>SUM(F22:G30)</f>
        <v>0</v>
      </c>
      <c r="G31" s="792"/>
      <c r="H31" s="791">
        <f>+D31-F31</f>
        <v>25311500</v>
      </c>
      <c r="I31" s="791"/>
    </row>
    <row r="32" spans="1:9">
      <c r="A32" s="25"/>
      <c r="B32" s="790"/>
      <c r="C32" s="790"/>
      <c r="D32" s="791"/>
      <c r="E32" s="791"/>
      <c r="F32" s="792"/>
      <c r="G32" s="792"/>
      <c r="H32" s="791"/>
      <c r="I32" s="791"/>
    </row>
    <row r="33" spans="1:9">
      <c r="A33" s="25"/>
      <c r="B33" s="793" t="s">
        <v>134</v>
      </c>
      <c r="C33" s="794"/>
      <c r="D33" s="795">
        <f>+D19+D31</f>
        <v>25311500</v>
      </c>
      <c r="E33" s="796"/>
      <c r="F33" s="797">
        <f>+F19+F31</f>
        <v>0</v>
      </c>
      <c r="G33" s="798"/>
      <c r="H33" s="795">
        <f>+H19+H31</f>
        <v>25311500</v>
      </c>
      <c r="I33" s="796"/>
    </row>
    <row r="34" spans="1:9">
      <c r="A34" s="25"/>
      <c r="B34" s="25"/>
      <c r="C34" s="25"/>
      <c r="D34" s="25"/>
      <c r="E34" s="25"/>
      <c r="F34" s="25"/>
      <c r="G34" s="25"/>
      <c r="H34" s="25"/>
      <c r="I34" s="25"/>
    </row>
    <row r="35" spans="1:9">
      <c r="B35" s="16" t="s">
        <v>76</v>
      </c>
    </row>
    <row r="36" spans="1:9">
      <c r="B36" s="25"/>
    </row>
    <row r="37" spans="1:9">
      <c r="B37" s="25"/>
    </row>
    <row r="38" spans="1:9">
      <c r="B38" s="266"/>
      <c r="C38" s="266"/>
      <c r="D38" s="266"/>
      <c r="F38" s="266"/>
      <c r="G38" s="266"/>
      <c r="H38" s="266"/>
      <c r="I38" s="266"/>
    </row>
    <row r="39" spans="1:9">
      <c r="B39" s="670" t="s">
        <v>605</v>
      </c>
      <c r="C39" s="670"/>
      <c r="D39" s="670"/>
      <c r="F39" s="670" t="s">
        <v>606</v>
      </c>
      <c r="G39" s="670"/>
      <c r="H39" s="670"/>
      <c r="I39" s="670"/>
    </row>
    <row r="40" spans="1:9">
      <c r="B40" s="671" t="s">
        <v>599</v>
      </c>
      <c r="C40" s="671"/>
      <c r="D40" s="671"/>
      <c r="F40" s="671" t="s">
        <v>567</v>
      </c>
      <c r="G40" s="671"/>
      <c r="H40" s="671"/>
      <c r="I40" s="671"/>
    </row>
  </sheetData>
  <mergeCells count="109"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D43"/>
  <sheetViews>
    <sheetView showGridLines="0" zoomScale="85" zoomScaleNormal="85" workbookViewId="0">
      <selection activeCell="C9" sqref="C9"/>
    </sheetView>
  </sheetViews>
  <sheetFormatPr baseColWidth="10" defaultRowHeight="12.75"/>
  <cols>
    <col min="1" max="1" width="47.85546875" style="260" customWidth="1"/>
    <col min="2" max="2" width="2" style="260" customWidth="1"/>
    <col min="3" max="3" width="24.85546875" style="260" customWidth="1"/>
    <col min="4" max="4" width="25.5703125" style="260" customWidth="1"/>
    <col min="5" max="16384" width="11.42578125" style="260"/>
  </cols>
  <sheetData>
    <row r="1" spans="1:4" ht="18" customHeight="1">
      <c r="A1" s="803" t="s">
        <v>474</v>
      </c>
      <c r="B1" s="804"/>
      <c r="C1" s="804"/>
      <c r="D1" s="805"/>
    </row>
    <row r="2" spans="1:4" ht="18" customHeight="1">
      <c r="A2" s="799" t="s">
        <v>480</v>
      </c>
      <c r="B2" s="694"/>
      <c r="C2" s="694"/>
      <c r="D2" s="800"/>
    </row>
    <row r="3" spans="1:4" ht="18" customHeight="1">
      <c r="A3" s="806" t="s">
        <v>640</v>
      </c>
      <c r="B3" s="807"/>
      <c r="C3" s="807"/>
      <c r="D3" s="808"/>
    </row>
    <row r="4" spans="1:4">
      <c r="A4" s="25"/>
      <c r="B4" s="25"/>
      <c r="C4" s="25"/>
    </row>
    <row r="5" spans="1:4">
      <c r="A5" s="30" t="s">
        <v>3</v>
      </c>
      <c r="B5" s="272"/>
      <c r="C5" s="673" t="s">
        <v>570</v>
      </c>
      <c r="D5" s="673"/>
    </row>
    <row r="6" spans="1:4">
      <c r="A6" s="25"/>
      <c r="B6" s="25"/>
      <c r="C6" s="25"/>
    </row>
    <row r="7" spans="1:4">
      <c r="A7" s="445" t="s">
        <v>430</v>
      </c>
      <c r="B7" s="445"/>
      <c r="C7" s="445" t="s">
        <v>204</v>
      </c>
      <c r="D7" s="445" t="s">
        <v>226</v>
      </c>
    </row>
    <row r="8" spans="1:4">
      <c r="A8" s="809" t="s">
        <v>437</v>
      </c>
      <c r="B8" s="810"/>
      <c r="C8" s="811"/>
      <c r="D8" s="812"/>
    </row>
    <row r="9" spans="1:4">
      <c r="A9" s="446"/>
      <c r="B9" s="635"/>
      <c r="C9" s="446"/>
      <c r="D9" s="447"/>
    </row>
    <row r="10" spans="1:4">
      <c r="A10" s="446"/>
      <c r="B10" s="635"/>
      <c r="C10" s="446"/>
      <c r="D10" s="447"/>
    </row>
    <row r="11" spans="1:4">
      <c r="A11" s="446"/>
      <c r="B11" s="635"/>
      <c r="C11" s="446"/>
      <c r="D11" s="447"/>
    </row>
    <row r="12" spans="1:4">
      <c r="A12" s="446"/>
      <c r="B12" s="635"/>
      <c r="C12" s="446"/>
      <c r="D12" s="447"/>
    </row>
    <row r="13" spans="1:4">
      <c r="A13" s="446"/>
      <c r="B13" s="635"/>
      <c r="C13" s="446"/>
      <c r="D13" s="447"/>
    </row>
    <row r="14" spans="1:4">
      <c r="A14" s="446"/>
      <c r="B14" s="635"/>
      <c r="C14" s="446"/>
      <c r="D14" s="447"/>
    </row>
    <row r="15" spans="1:4">
      <c r="A15" s="446"/>
      <c r="B15" s="635"/>
      <c r="C15" s="446"/>
      <c r="D15" s="447"/>
    </row>
    <row r="16" spans="1:4">
      <c r="A16" s="446"/>
      <c r="B16" s="635"/>
      <c r="C16" s="446"/>
      <c r="D16" s="447"/>
    </row>
    <row r="17" spans="1:4">
      <c r="A17" s="446"/>
      <c r="B17" s="635"/>
      <c r="C17" s="446"/>
      <c r="D17" s="447"/>
    </row>
    <row r="18" spans="1:4">
      <c r="A18" s="446"/>
      <c r="B18" s="635"/>
      <c r="C18" s="446"/>
      <c r="D18" s="447"/>
    </row>
    <row r="19" spans="1:4">
      <c r="A19" s="638" t="s">
        <v>441</v>
      </c>
      <c r="B19" s="37"/>
      <c r="C19" s="446">
        <f>SUM(C9:C18)</f>
        <v>0</v>
      </c>
      <c r="D19" s="446">
        <f>SUM(D9:D18)</f>
        <v>0</v>
      </c>
    </row>
    <row r="20" spans="1:4">
      <c r="A20" s="446"/>
      <c r="B20" s="635"/>
      <c r="C20" s="446"/>
      <c r="D20" s="447"/>
    </row>
    <row r="21" spans="1:4">
      <c r="A21" s="809" t="s">
        <v>439</v>
      </c>
      <c r="B21" s="813"/>
      <c r="C21" s="811"/>
      <c r="D21" s="812"/>
    </row>
    <row r="22" spans="1:4">
      <c r="A22" s="446" t="s">
        <v>619</v>
      </c>
      <c r="B22" s="635"/>
      <c r="C22" s="409">
        <v>410046.30000000005</v>
      </c>
      <c r="D22" s="447"/>
    </row>
    <row r="23" spans="1:4">
      <c r="A23" s="446"/>
      <c r="B23" s="635"/>
      <c r="C23" s="446"/>
      <c r="D23" s="447"/>
    </row>
    <row r="24" spans="1:4">
      <c r="A24" s="446"/>
      <c r="B24" s="635"/>
      <c r="C24" s="446"/>
      <c r="D24" s="447"/>
    </row>
    <row r="25" spans="1:4">
      <c r="A25" s="446"/>
      <c r="B25" s="635"/>
      <c r="C25" s="446"/>
      <c r="D25" s="447"/>
    </row>
    <row r="26" spans="1:4">
      <c r="A26" s="446"/>
      <c r="B26" s="635"/>
      <c r="C26" s="446"/>
      <c r="D26" s="447"/>
    </row>
    <row r="27" spans="1:4">
      <c r="A27" s="446"/>
      <c r="B27" s="635"/>
      <c r="C27" s="446"/>
      <c r="D27" s="447"/>
    </row>
    <row r="28" spans="1:4">
      <c r="A28" s="446"/>
      <c r="B28" s="635"/>
      <c r="C28" s="446"/>
      <c r="D28" s="447"/>
    </row>
    <row r="29" spans="1:4">
      <c r="A29" s="446"/>
      <c r="B29" s="635"/>
      <c r="C29" s="446"/>
      <c r="D29" s="447"/>
    </row>
    <row r="30" spans="1:4">
      <c r="A30" s="446"/>
      <c r="B30" s="635"/>
      <c r="C30" s="446"/>
      <c r="D30" s="447"/>
    </row>
    <row r="31" spans="1:4">
      <c r="A31" s="446"/>
      <c r="B31" s="635"/>
      <c r="C31" s="446"/>
      <c r="D31" s="447"/>
    </row>
    <row r="32" spans="1:4">
      <c r="A32" s="446"/>
      <c r="B32" s="635"/>
      <c r="C32" s="446"/>
      <c r="D32" s="447"/>
    </row>
    <row r="33" spans="1:4">
      <c r="A33" s="446"/>
      <c r="B33" s="635"/>
      <c r="C33" s="446"/>
      <c r="D33" s="447"/>
    </row>
    <row r="34" spans="1:4">
      <c r="A34" s="638" t="s">
        <v>442</v>
      </c>
      <c r="B34" s="37"/>
      <c r="C34" s="649">
        <f>SUM(C22:C33)</f>
        <v>410046.30000000005</v>
      </c>
      <c r="D34" s="446">
        <f>SUM(D22:D33)</f>
        <v>0</v>
      </c>
    </row>
    <row r="35" spans="1:4">
      <c r="A35" s="446"/>
      <c r="B35" s="635"/>
      <c r="C35" s="649"/>
      <c r="D35" s="447"/>
    </row>
    <row r="36" spans="1:4">
      <c r="A36" s="638" t="s">
        <v>134</v>
      </c>
      <c r="B36" s="448"/>
      <c r="C36" s="650">
        <f>+C19+C34</f>
        <v>410046.30000000005</v>
      </c>
      <c r="D36" s="639">
        <f>+D19+D34</f>
        <v>0</v>
      </c>
    </row>
    <row r="38" spans="1:4">
      <c r="A38" s="16" t="s">
        <v>76</v>
      </c>
    </row>
    <row r="39" spans="1:4">
      <c r="A39" s="25"/>
    </row>
    <row r="40" spans="1:4">
      <c r="A40" s="25"/>
    </row>
    <row r="41" spans="1:4">
      <c r="A41" s="266"/>
      <c r="B41" s="264"/>
      <c r="C41" s="356"/>
      <c r="D41" s="356"/>
    </row>
    <row r="42" spans="1:4">
      <c r="A42" s="631" t="s">
        <v>605</v>
      </c>
      <c r="B42" s="634"/>
      <c r="C42" s="670" t="s">
        <v>606</v>
      </c>
      <c r="D42" s="670"/>
    </row>
    <row r="43" spans="1:4">
      <c r="A43" s="632" t="s">
        <v>599</v>
      </c>
      <c r="B43" s="632"/>
      <c r="C43" s="671" t="s">
        <v>567</v>
      </c>
      <c r="D43" s="671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C5:D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F43"/>
  <sheetViews>
    <sheetView showGridLines="0" zoomScale="85" zoomScaleNormal="85" workbookViewId="0">
      <selection activeCell="B22" sqref="B22"/>
    </sheetView>
  </sheetViews>
  <sheetFormatPr baseColWidth="10" defaultRowHeight="12.75"/>
  <cols>
    <col min="1" max="1" width="1.140625" style="260" customWidth="1"/>
    <col min="2" max="2" width="60" style="260" customWidth="1"/>
    <col min="3" max="3" width="14.7109375" style="260" customWidth="1"/>
    <col min="4" max="5" width="13.85546875" style="260" bestFit="1" customWidth="1"/>
    <col min="6" max="6" width="4.28515625" style="25" customWidth="1"/>
    <col min="7" max="16384" width="11.42578125" style="260"/>
  </cols>
  <sheetData>
    <row r="1" spans="1:6" ht="15" customHeight="1">
      <c r="A1" s="803" t="s">
        <v>474</v>
      </c>
      <c r="B1" s="804"/>
      <c r="C1" s="804"/>
      <c r="D1" s="804"/>
      <c r="E1" s="805"/>
    </row>
    <row r="2" spans="1:6" ht="18" customHeight="1">
      <c r="A2" s="799" t="s">
        <v>481</v>
      </c>
      <c r="B2" s="694"/>
      <c r="C2" s="694"/>
      <c r="D2" s="694"/>
      <c r="E2" s="800"/>
    </row>
    <row r="3" spans="1:6" ht="18" customHeight="1">
      <c r="A3" s="806" t="s">
        <v>639</v>
      </c>
      <c r="B3" s="807"/>
      <c r="C3" s="807"/>
      <c r="D3" s="807"/>
      <c r="E3" s="808"/>
    </row>
    <row r="4" spans="1:6" s="25" customFormat="1" ht="6" customHeight="1"/>
    <row r="5" spans="1:6" s="25" customFormat="1" ht="6" customHeight="1"/>
    <row r="6" spans="1:6" s="25" customFormat="1" ht="14.25" customHeight="1">
      <c r="B6" s="449" t="s">
        <v>586</v>
      </c>
      <c r="C6" s="133"/>
      <c r="D6" s="31"/>
      <c r="E6" s="422"/>
      <c r="F6" s="635"/>
    </row>
    <row r="7" spans="1:6" s="25" customFormat="1" ht="6" customHeight="1"/>
    <row r="8" spans="1:6" s="25" customFormat="1" ht="6" customHeight="1"/>
    <row r="9" spans="1:6" s="25" customFormat="1" ht="14.25">
      <c r="A9" s="822" t="s">
        <v>74</v>
      </c>
      <c r="B9" s="822"/>
      <c r="C9" s="450" t="s">
        <v>201</v>
      </c>
      <c r="D9" s="450" t="s">
        <v>204</v>
      </c>
      <c r="E9" s="450" t="s">
        <v>525</v>
      </c>
    </row>
    <row r="10" spans="1:6" s="25" customFormat="1" ht="5.25" customHeight="1" thickBot="1">
      <c r="A10" s="405"/>
      <c r="B10" s="406"/>
      <c r="C10" s="425"/>
      <c r="D10" s="425"/>
      <c r="E10" s="425"/>
    </row>
    <row r="11" spans="1:6" s="25" customFormat="1" ht="13.5" thickBot="1">
      <c r="A11" s="451"/>
      <c r="B11" s="452" t="s">
        <v>443</v>
      </c>
      <c r="C11" s="604">
        <f>+C12+C13</f>
        <v>66079028.579999998</v>
      </c>
      <c r="D11" s="604">
        <f>+D12+D13</f>
        <v>4674253.2699999996</v>
      </c>
      <c r="E11" s="605">
        <f>+E12+E13</f>
        <v>4674253.2699999996</v>
      </c>
    </row>
    <row r="12" spans="1:6" s="25" customFormat="1">
      <c r="A12" s="823" t="s">
        <v>526</v>
      </c>
      <c r="B12" s="824"/>
      <c r="C12" s="606">
        <f>+[2]EAI!E33</f>
        <v>0</v>
      </c>
      <c r="D12" s="606">
        <f>+[2]EAI!H33</f>
        <v>0</v>
      </c>
      <c r="E12" s="607">
        <f>+[2]EAI!I33</f>
        <v>0</v>
      </c>
    </row>
    <row r="13" spans="1:6" s="25" customFormat="1" ht="13.5" thickBot="1">
      <c r="A13" s="825" t="s">
        <v>527</v>
      </c>
      <c r="B13" s="826"/>
      <c r="C13" s="608">
        <v>66079028.579999998</v>
      </c>
      <c r="D13" s="608">
        <v>4674253.2699999996</v>
      </c>
      <c r="E13" s="608">
        <v>4674253.2699999996</v>
      </c>
    </row>
    <row r="14" spans="1:6" s="25" customFormat="1" ht="13.5" thickBot="1">
      <c r="A14" s="455"/>
      <c r="B14" s="452" t="s">
        <v>444</v>
      </c>
      <c r="C14" s="604">
        <f>+C15+C16</f>
        <v>66079028.579999998</v>
      </c>
      <c r="D14" s="604">
        <f>+D15+D16</f>
        <v>6087820.71</v>
      </c>
      <c r="E14" s="605">
        <f>+E15+E16</f>
        <v>6087820.71</v>
      </c>
    </row>
    <row r="15" spans="1:6" s="25" customFormat="1">
      <c r="A15" s="827" t="s">
        <v>528</v>
      </c>
      <c r="B15" s="828"/>
      <c r="C15" s="606"/>
      <c r="D15" s="606"/>
      <c r="E15" s="607"/>
    </row>
    <row r="16" spans="1:6" s="25" customFormat="1" ht="13.5" thickBot="1">
      <c r="A16" s="829" t="s">
        <v>529</v>
      </c>
      <c r="B16" s="830"/>
      <c r="C16" s="610">
        <v>66079028.579999998</v>
      </c>
      <c r="D16" s="610">
        <v>6087820.71</v>
      </c>
      <c r="E16" s="611">
        <v>6087820.71</v>
      </c>
    </row>
    <row r="17" spans="1:5" s="25" customFormat="1" ht="13.5" thickBot="1">
      <c r="A17" s="458"/>
      <c r="B17" s="459" t="s">
        <v>445</v>
      </c>
      <c r="C17" s="612">
        <f>+C11-C14</f>
        <v>0</v>
      </c>
      <c r="D17" s="612">
        <f>+D11-D14</f>
        <v>-1413567.4400000004</v>
      </c>
      <c r="E17" s="613">
        <f>+E11-E14</f>
        <v>-1413567.4400000004</v>
      </c>
    </row>
    <row r="18" spans="1:5" s="25" customFormat="1" ht="13.5" thickBot="1">
      <c r="C18" s="614"/>
      <c r="D18" s="614"/>
      <c r="E18" s="614"/>
    </row>
    <row r="19" spans="1:5" s="25" customFormat="1" ht="13.5" thickBot="1">
      <c r="A19" s="831" t="s">
        <v>74</v>
      </c>
      <c r="B19" s="832"/>
      <c r="C19" s="615" t="s">
        <v>201</v>
      </c>
      <c r="D19" s="615" t="s">
        <v>204</v>
      </c>
      <c r="E19" s="616" t="s">
        <v>525</v>
      </c>
    </row>
    <row r="20" spans="1:5" s="25" customFormat="1" ht="6.75" customHeight="1">
      <c r="A20" s="460"/>
      <c r="B20" s="461"/>
      <c r="C20" s="617"/>
      <c r="D20" s="617"/>
      <c r="E20" s="618"/>
    </row>
    <row r="21" spans="1:5" s="25" customFormat="1" ht="12.75" customHeight="1">
      <c r="A21" s="814" t="s">
        <v>446</v>
      </c>
      <c r="B21" s="815"/>
      <c r="C21" s="608">
        <f>+C17</f>
        <v>0</v>
      </c>
      <c r="D21" s="608">
        <f>+D17</f>
        <v>-1413567.4400000004</v>
      </c>
      <c r="E21" s="609">
        <f>+E17</f>
        <v>-1413567.4400000004</v>
      </c>
    </row>
    <row r="22" spans="1:5" s="25" customFormat="1" ht="6" customHeight="1">
      <c r="A22" s="463"/>
      <c r="B22" s="640"/>
      <c r="C22" s="608"/>
      <c r="D22" s="608"/>
      <c r="E22" s="609"/>
    </row>
    <row r="23" spans="1:5" s="25" customFormat="1" ht="12.75" customHeight="1">
      <c r="A23" s="814" t="s">
        <v>447</v>
      </c>
      <c r="B23" s="815"/>
      <c r="C23" s="409">
        <v>410046.30000000005</v>
      </c>
      <c r="D23" s="409">
        <v>410046.30000000005</v>
      </c>
      <c r="E23" s="609"/>
    </row>
    <row r="24" spans="1:5" s="25" customFormat="1" ht="7.5" customHeight="1" thickBot="1">
      <c r="A24" s="464"/>
      <c r="B24" s="465"/>
      <c r="C24" s="610"/>
      <c r="D24" s="610"/>
      <c r="E24" s="611"/>
    </row>
    <row r="25" spans="1:5" s="25" customFormat="1" ht="13.5" thickBot="1">
      <c r="A25" s="464"/>
      <c r="B25" s="459" t="s">
        <v>448</v>
      </c>
      <c r="C25" s="619">
        <f>+C21-C23</f>
        <v>-410046.30000000005</v>
      </c>
      <c r="D25" s="619">
        <f>+D21-D23</f>
        <v>-1823613.7400000005</v>
      </c>
      <c r="E25" s="620">
        <f>+E21-E23</f>
        <v>-1413567.4400000004</v>
      </c>
    </row>
    <row r="26" spans="1:5" s="25" customFormat="1" ht="13.5" thickBot="1"/>
    <row r="27" spans="1:5" s="25" customFormat="1" ht="15" thickBot="1">
      <c r="A27" s="820" t="s">
        <v>74</v>
      </c>
      <c r="B27" s="821"/>
      <c r="C27" s="466" t="s">
        <v>201</v>
      </c>
      <c r="D27" s="466" t="s">
        <v>204</v>
      </c>
      <c r="E27" s="467" t="s">
        <v>525</v>
      </c>
    </row>
    <row r="28" spans="1:5" s="25" customFormat="1" ht="5.25" customHeight="1">
      <c r="A28" s="460"/>
      <c r="B28" s="461"/>
      <c r="C28" s="461"/>
      <c r="D28" s="461"/>
      <c r="E28" s="462"/>
    </row>
    <row r="29" spans="1:5" s="25" customFormat="1" ht="12.75" customHeight="1">
      <c r="A29" s="814" t="s">
        <v>449</v>
      </c>
      <c r="B29" s="815"/>
      <c r="C29" s="453">
        <f>+[2]EAI!E52</f>
        <v>0</v>
      </c>
      <c r="D29" s="453">
        <f>+[2]EAI!H51</f>
        <v>0</v>
      </c>
      <c r="E29" s="454">
        <f>+[2]EAI!I54</f>
        <v>0</v>
      </c>
    </row>
    <row r="30" spans="1:5" s="25" customFormat="1" ht="5.25" customHeight="1">
      <c r="A30" s="463"/>
      <c r="B30" s="640"/>
      <c r="C30" s="453"/>
      <c r="D30" s="453"/>
      <c r="E30" s="454"/>
    </row>
    <row r="31" spans="1:5" s="25" customFormat="1" ht="13.5" customHeight="1" thickBot="1">
      <c r="A31" s="816" t="s">
        <v>450</v>
      </c>
      <c r="B31" s="817"/>
      <c r="C31" s="456"/>
      <c r="D31" s="456"/>
      <c r="E31" s="457"/>
    </row>
    <row r="32" spans="1:5" s="25" customFormat="1" ht="13.5" customHeight="1" thickBot="1">
      <c r="A32" s="410"/>
      <c r="B32" s="468"/>
      <c r="C32" s="453"/>
      <c r="D32" s="453"/>
      <c r="E32" s="453"/>
    </row>
    <row r="33" spans="1:6" s="25" customFormat="1" ht="13.5" thickBot="1">
      <c r="A33" s="455"/>
      <c r="B33" s="452" t="s">
        <v>451</v>
      </c>
      <c r="C33" s="469">
        <f>+C29-C31</f>
        <v>0</v>
      </c>
      <c r="D33" s="469">
        <f>+D29-D31</f>
        <v>0</v>
      </c>
      <c r="E33" s="470">
        <f>+E29-E31</f>
        <v>0</v>
      </c>
    </row>
    <row r="34" spans="1:6" s="25" customFormat="1" ht="15" customHeight="1"/>
    <row r="35" spans="1:6" s="25" customFormat="1" ht="15" customHeight="1">
      <c r="A35" s="16" t="s">
        <v>76</v>
      </c>
      <c r="B35" s="16"/>
      <c r="C35" s="16"/>
      <c r="D35" s="16"/>
      <c r="E35" s="16"/>
    </row>
    <row r="36" spans="1:6" s="25" customFormat="1" ht="45" customHeight="1">
      <c r="B36" s="818" t="s">
        <v>452</v>
      </c>
      <c r="C36" s="818"/>
      <c r="D36" s="818"/>
      <c r="E36" s="818"/>
    </row>
    <row r="37" spans="1:6" s="25" customFormat="1" ht="27" customHeight="1">
      <c r="B37" s="818" t="s">
        <v>453</v>
      </c>
      <c r="C37" s="818"/>
      <c r="D37" s="818"/>
      <c r="E37" s="818"/>
    </row>
    <row r="38" spans="1:6" s="25" customFormat="1">
      <c r="B38" s="819" t="s">
        <v>454</v>
      </c>
      <c r="C38" s="819"/>
      <c r="D38" s="819"/>
      <c r="E38" s="819"/>
    </row>
    <row r="39" spans="1:6" s="25" customFormat="1">
      <c r="B39" s="151"/>
      <c r="C39" s="151"/>
      <c r="D39" s="151"/>
      <c r="E39" s="151"/>
    </row>
    <row r="40" spans="1:6" s="25" customFormat="1">
      <c r="B40" s="151"/>
      <c r="C40" s="151"/>
      <c r="D40" s="151"/>
      <c r="E40" s="151"/>
    </row>
    <row r="41" spans="1:6" s="25" customFormat="1" ht="10.5" customHeight="1">
      <c r="B41" s="635"/>
      <c r="D41" s="635"/>
      <c r="E41" s="635"/>
    </row>
    <row r="42" spans="1:6">
      <c r="B42" s="634" t="s">
        <v>605</v>
      </c>
      <c r="C42" s="693" t="s">
        <v>606</v>
      </c>
      <c r="D42" s="693"/>
      <c r="E42" s="693"/>
      <c r="F42" s="260"/>
    </row>
    <row r="43" spans="1:6">
      <c r="B43" s="632" t="s">
        <v>599</v>
      </c>
      <c r="C43" s="693" t="s">
        <v>567</v>
      </c>
      <c r="D43" s="693"/>
      <c r="E43" s="693"/>
    </row>
  </sheetData>
  <mergeCells count="19"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2:E42"/>
    <mergeCell ref="C43:E43"/>
    <mergeCell ref="A29:B29"/>
    <mergeCell ref="A31:B31"/>
    <mergeCell ref="B36:E36"/>
    <mergeCell ref="B37:E37"/>
    <mergeCell ref="B38:E38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M48"/>
  <sheetViews>
    <sheetView showGridLines="0" zoomScale="85" zoomScaleNormal="85" workbookViewId="0">
      <selection activeCell="D15" sqref="D15"/>
    </sheetView>
  </sheetViews>
  <sheetFormatPr baseColWidth="10" defaultRowHeight="12.75"/>
  <cols>
    <col min="1" max="1" width="2.140625" style="25" customWidth="1"/>
    <col min="2" max="3" width="3.7109375" style="260" customWidth="1"/>
    <col min="4" max="4" width="65.7109375" style="260" customWidth="1"/>
    <col min="5" max="5" width="14.140625" style="260" customWidth="1"/>
    <col min="6" max="6" width="14.28515625" style="260" customWidth="1"/>
    <col min="7" max="7" width="13.85546875" style="260" bestFit="1" customWidth="1"/>
    <col min="8" max="8" width="12.7109375" style="260" customWidth="1"/>
    <col min="9" max="12" width="13.85546875" style="260" bestFit="1" customWidth="1"/>
    <col min="13" max="13" width="3.140625" style="25" customWidth="1"/>
    <col min="14" max="16384" width="11.42578125" style="260"/>
  </cols>
  <sheetData>
    <row r="1" spans="2:12" ht="6" customHeight="1"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</row>
    <row r="2" spans="2:12" ht="13.5" customHeight="1">
      <c r="B2" s="694" t="s">
        <v>482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</row>
    <row r="3" spans="2:12" ht="20.25" customHeight="1">
      <c r="B3" s="694" t="s">
        <v>637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</row>
    <row r="4" spans="2:12" s="25" customFormat="1" ht="8.25" customHeight="1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2:12" s="25" customFormat="1" ht="24" customHeight="1">
      <c r="D5" s="30" t="s">
        <v>3</v>
      </c>
      <c r="E5" s="273" t="s">
        <v>570</v>
      </c>
      <c r="F5" s="273"/>
      <c r="G5" s="273"/>
      <c r="H5" s="273"/>
      <c r="I5" s="68"/>
      <c r="J5" s="68"/>
      <c r="K5" s="72"/>
      <c r="L5" s="232"/>
    </row>
    <row r="6" spans="2:12" s="25" customFormat="1" ht="8.25" customHeight="1"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2:12">
      <c r="B7" s="780" t="s">
        <v>74</v>
      </c>
      <c r="C7" s="837"/>
      <c r="D7" s="781"/>
      <c r="E7" s="779" t="s">
        <v>229</v>
      </c>
      <c r="F7" s="779"/>
      <c r="G7" s="779"/>
      <c r="H7" s="779"/>
      <c r="I7" s="779"/>
      <c r="J7" s="779"/>
      <c r="K7" s="779"/>
      <c r="L7" s="779" t="s">
        <v>223</v>
      </c>
    </row>
    <row r="8" spans="2:12" ht="25.5">
      <c r="B8" s="782"/>
      <c r="C8" s="756"/>
      <c r="D8" s="783"/>
      <c r="E8" s="637" t="s">
        <v>224</v>
      </c>
      <c r="F8" s="637" t="s">
        <v>225</v>
      </c>
      <c r="G8" s="637" t="s">
        <v>203</v>
      </c>
      <c r="H8" s="637" t="s">
        <v>426</v>
      </c>
      <c r="I8" s="637" t="s">
        <v>204</v>
      </c>
      <c r="J8" s="637" t="s">
        <v>427</v>
      </c>
      <c r="K8" s="637" t="s">
        <v>226</v>
      </c>
      <c r="L8" s="779"/>
    </row>
    <row r="9" spans="2:12" ht="15.75" customHeight="1">
      <c r="B9" s="784"/>
      <c r="C9" s="838"/>
      <c r="D9" s="785"/>
      <c r="E9" s="637">
        <v>1</v>
      </c>
      <c r="F9" s="637">
        <v>2</v>
      </c>
      <c r="G9" s="637" t="s">
        <v>227</v>
      </c>
      <c r="H9" s="637">
        <v>4</v>
      </c>
      <c r="I9" s="637">
        <v>5</v>
      </c>
      <c r="J9" s="637">
        <v>6</v>
      </c>
      <c r="K9" s="637">
        <v>7</v>
      </c>
      <c r="L9" s="637" t="s">
        <v>489</v>
      </c>
    </row>
    <row r="10" spans="2:12" ht="15" customHeight="1">
      <c r="B10" s="833" t="s">
        <v>268</v>
      </c>
      <c r="C10" s="826"/>
      <c r="D10" s="834"/>
      <c r="E10" s="471"/>
      <c r="F10" s="472"/>
      <c r="G10" s="472"/>
      <c r="H10" s="472"/>
      <c r="I10" s="472"/>
      <c r="J10" s="472"/>
      <c r="K10" s="472"/>
      <c r="L10" s="472"/>
    </row>
    <row r="11" spans="2:12">
      <c r="B11" s="394"/>
      <c r="C11" s="835" t="s">
        <v>269</v>
      </c>
      <c r="D11" s="836"/>
      <c r="E11" s="473">
        <f>SUM(E12:E13)</f>
        <v>0</v>
      </c>
      <c r="F11" s="473">
        <f t="shared" ref="F11:L11" si="0">SUM(F12:F13)</f>
        <v>0</v>
      </c>
      <c r="G11" s="473">
        <f t="shared" si="0"/>
        <v>0</v>
      </c>
      <c r="H11" s="473">
        <f t="shared" si="0"/>
        <v>0</v>
      </c>
      <c r="I11" s="473">
        <f t="shared" si="0"/>
        <v>0</v>
      </c>
      <c r="J11" s="473">
        <f t="shared" si="0"/>
        <v>0</v>
      </c>
      <c r="K11" s="473">
        <f t="shared" si="0"/>
        <v>0</v>
      </c>
      <c r="L11" s="473">
        <f t="shared" si="0"/>
        <v>0</v>
      </c>
    </row>
    <row r="12" spans="2:12">
      <c r="B12" s="394"/>
      <c r="C12" s="640"/>
      <c r="D12" s="641" t="s">
        <v>270</v>
      </c>
      <c r="E12" s="397"/>
      <c r="F12" s="397"/>
      <c r="G12" s="397"/>
      <c r="H12" s="397"/>
      <c r="I12" s="397"/>
      <c r="J12" s="397"/>
      <c r="K12" s="397"/>
      <c r="L12" s="397">
        <f t="shared" ref="L12:L39" si="1">+G12-I12</f>
        <v>0</v>
      </c>
    </row>
    <row r="13" spans="2:12">
      <c r="B13" s="394"/>
      <c r="C13" s="640"/>
      <c r="D13" s="641" t="s">
        <v>271</v>
      </c>
      <c r="E13" s="531"/>
      <c r="F13" s="472"/>
      <c r="G13" s="436"/>
      <c r="H13" s="472"/>
      <c r="I13" s="409"/>
      <c r="J13" s="409"/>
      <c r="K13" s="472"/>
      <c r="L13" s="409">
        <f t="shared" si="1"/>
        <v>0</v>
      </c>
    </row>
    <row r="14" spans="2:12">
      <c r="B14" s="394"/>
      <c r="C14" s="835" t="s">
        <v>272</v>
      </c>
      <c r="D14" s="836"/>
      <c r="E14" s="474">
        <f>SUM(E15:E22)</f>
        <v>0</v>
      </c>
      <c r="F14" s="474">
        <f>SUM(F15:F22)</f>
        <v>0</v>
      </c>
      <c r="G14" s="475"/>
      <c r="H14" s="474"/>
      <c r="I14" s="474">
        <f>SUM(I15:I22)</f>
        <v>0</v>
      </c>
      <c r="J14" s="474"/>
      <c r="K14" s="474">
        <f>SUM(K15:K22)</f>
        <v>0</v>
      </c>
      <c r="L14" s="475">
        <f t="shared" si="1"/>
        <v>0</v>
      </c>
    </row>
    <row r="15" spans="2:12">
      <c r="B15" s="394"/>
      <c r="C15" s="640"/>
      <c r="D15" s="641" t="s">
        <v>273</v>
      </c>
      <c r="E15" s="471"/>
      <c r="F15" s="472"/>
      <c r="G15" s="472"/>
      <c r="H15" s="472"/>
      <c r="I15" s="472"/>
      <c r="J15" s="472"/>
      <c r="K15" s="472"/>
      <c r="L15" s="472">
        <f t="shared" si="1"/>
        <v>0</v>
      </c>
    </row>
    <row r="16" spans="2:12">
      <c r="B16" s="394"/>
      <c r="C16" s="640"/>
      <c r="D16" s="641" t="s">
        <v>274</v>
      </c>
      <c r="E16" s="471"/>
      <c r="F16" s="472"/>
      <c r="G16" s="472"/>
      <c r="H16" s="472"/>
      <c r="I16" s="472"/>
      <c r="J16" s="472"/>
      <c r="K16" s="472"/>
      <c r="L16" s="472">
        <f t="shared" si="1"/>
        <v>0</v>
      </c>
    </row>
    <row r="17" spans="2:12">
      <c r="B17" s="394"/>
      <c r="C17" s="640"/>
      <c r="D17" s="641" t="s">
        <v>275</v>
      </c>
      <c r="E17" s="471"/>
      <c r="F17" s="472"/>
      <c r="G17" s="472"/>
      <c r="H17" s="472"/>
      <c r="I17" s="472"/>
      <c r="J17" s="472"/>
      <c r="K17" s="472"/>
      <c r="L17" s="472">
        <f t="shared" si="1"/>
        <v>0</v>
      </c>
    </row>
    <row r="18" spans="2:12">
      <c r="B18" s="394"/>
      <c r="C18" s="640"/>
      <c r="D18" s="641" t="s">
        <v>276</v>
      </c>
      <c r="E18" s="471"/>
      <c r="F18" s="472"/>
      <c r="G18" s="472"/>
      <c r="H18" s="472"/>
      <c r="I18" s="472"/>
      <c r="J18" s="472"/>
      <c r="K18" s="472"/>
      <c r="L18" s="472">
        <f t="shared" si="1"/>
        <v>0</v>
      </c>
    </row>
    <row r="19" spans="2:12">
      <c r="B19" s="394"/>
      <c r="C19" s="640"/>
      <c r="D19" s="641" t="s">
        <v>277</v>
      </c>
      <c r="E19" s="471"/>
      <c r="F19" s="472"/>
      <c r="G19" s="472"/>
      <c r="H19" s="472"/>
      <c r="I19" s="472"/>
      <c r="J19" s="472"/>
      <c r="K19" s="472"/>
      <c r="L19" s="472">
        <f t="shared" si="1"/>
        <v>0</v>
      </c>
    </row>
    <row r="20" spans="2:12">
      <c r="B20" s="394"/>
      <c r="C20" s="640"/>
      <c r="D20" s="641" t="s">
        <v>278</v>
      </c>
      <c r="E20" s="471"/>
      <c r="F20" s="472"/>
      <c r="G20" s="472"/>
      <c r="H20" s="472"/>
      <c r="I20" s="472"/>
      <c r="J20" s="472"/>
      <c r="K20" s="472"/>
      <c r="L20" s="472">
        <f t="shared" si="1"/>
        <v>0</v>
      </c>
    </row>
    <row r="21" spans="2:12">
      <c r="B21" s="394"/>
      <c r="C21" s="640"/>
      <c r="D21" s="641" t="s">
        <v>279</v>
      </c>
      <c r="E21" s="471"/>
      <c r="F21" s="472"/>
      <c r="G21" s="472"/>
      <c r="H21" s="472"/>
      <c r="I21" s="472"/>
      <c r="J21" s="472"/>
      <c r="K21" s="472"/>
      <c r="L21" s="472">
        <f t="shared" si="1"/>
        <v>0</v>
      </c>
    </row>
    <row r="22" spans="2:12">
      <c r="B22" s="394"/>
      <c r="C22" s="640"/>
      <c r="D22" s="641" t="s">
        <v>280</v>
      </c>
      <c r="E22" s="471"/>
      <c r="F22" s="472"/>
      <c r="G22" s="472"/>
      <c r="H22" s="472"/>
      <c r="I22" s="472"/>
      <c r="J22" s="472"/>
      <c r="K22" s="472"/>
      <c r="L22" s="472">
        <f t="shared" si="1"/>
        <v>0</v>
      </c>
    </row>
    <row r="23" spans="2:12">
      <c r="B23" s="394"/>
      <c r="C23" s="835" t="s">
        <v>281</v>
      </c>
      <c r="D23" s="836"/>
      <c r="E23" s="532">
        <f>SUM(E24:E26)</f>
        <v>12910228.58</v>
      </c>
      <c r="F23" s="532">
        <f t="shared" ref="F23:K23" si="2">SUM(F24:F26)</f>
        <v>0</v>
      </c>
      <c r="G23" s="532">
        <f t="shared" si="2"/>
        <v>12910228.58</v>
      </c>
      <c r="H23" s="532">
        <f t="shared" si="2"/>
        <v>0</v>
      </c>
      <c r="I23" s="532">
        <f t="shared" si="2"/>
        <v>3159611</v>
      </c>
      <c r="J23" s="532">
        <f t="shared" si="2"/>
        <v>3159611</v>
      </c>
      <c r="K23" s="532">
        <f t="shared" si="2"/>
        <v>6087820.71</v>
      </c>
      <c r="L23" s="416">
        <f t="shared" si="1"/>
        <v>9750617.5800000001</v>
      </c>
    </row>
    <row r="24" spans="2:12">
      <c r="B24" s="394"/>
      <c r="C24" s="640"/>
      <c r="D24" s="641" t="s">
        <v>282</v>
      </c>
      <c r="E24" s="531">
        <v>12910228.58</v>
      </c>
      <c r="F24" s="555">
        <v>0</v>
      </c>
      <c r="G24" s="531">
        <f>+E24+F24</f>
        <v>12910228.58</v>
      </c>
      <c r="H24" s="409">
        <v>0</v>
      </c>
      <c r="I24" s="409">
        <v>3159611</v>
      </c>
      <c r="J24" s="409">
        <v>3159611</v>
      </c>
      <c r="K24" s="557">
        <v>6087820.71</v>
      </c>
      <c r="L24" s="409">
        <f t="shared" si="1"/>
        <v>9750617.5800000001</v>
      </c>
    </row>
    <row r="25" spans="2:12">
      <c r="B25" s="394"/>
      <c r="C25" s="640"/>
      <c r="D25" s="641" t="s">
        <v>283</v>
      </c>
      <c r="E25" s="471"/>
      <c r="F25" s="472"/>
      <c r="G25" s="472"/>
      <c r="H25" s="472"/>
      <c r="I25" s="472"/>
      <c r="J25" s="472"/>
      <c r="K25" s="472"/>
      <c r="L25" s="472">
        <f t="shared" si="1"/>
        <v>0</v>
      </c>
    </row>
    <row r="26" spans="2:12">
      <c r="B26" s="394"/>
      <c r="C26" s="640"/>
      <c r="D26" s="641" t="s">
        <v>284</v>
      </c>
      <c r="E26" s="471"/>
      <c r="F26" s="472"/>
      <c r="G26" s="472"/>
      <c r="H26" s="472"/>
      <c r="I26" s="472"/>
      <c r="J26" s="472"/>
      <c r="K26" s="472"/>
      <c r="L26" s="472">
        <f t="shared" si="1"/>
        <v>0</v>
      </c>
    </row>
    <row r="27" spans="2:12">
      <c r="B27" s="394"/>
      <c r="C27" s="835" t="s">
        <v>285</v>
      </c>
      <c r="D27" s="836"/>
      <c r="E27" s="474">
        <f>SUM(E28:E29)</f>
        <v>0</v>
      </c>
      <c r="F27" s="474"/>
      <c r="G27" s="475"/>
      <c r="H27" s="474"/>
      <c r="I27" s="474"/>
      <c r="J27" s="474"/>
      <c r="K27" s="474"/>
      <c r="L27" s="475">
        <f t="shared" si="1"/>
        <v>0</v>
      </c>
    </row>
    <row r="28" spans="2:12">
      <c r="B28" s="394"/>
      <c r="C28" s="640"/>
      <c r="D28" s="641" t="s">
        <v>286</v>
      </c>
      <c r="E28" s="471"/>
      <c r="F28" s="472"/>
      <c r="G28" s="472"/>
      <c r="H28" s="472"/>
      <c r="I28" s="472"/>
      <c r="J28" s="472"/>
      <c r="K28" s="472"/>
      <c r="L28" s="472">
        <f t="shared" si="1"/>
        <v>0</v>
      </c>
    </row>
    <row r="29" spans="2:12">
      <c r="B29" s="394"/>
      <c r="C29" s="640"/>
      <c r="D29" s="641" t="s">
        <v>287</v>
      </c>
      <c r="E29" s="471"/>
      <c r="F29" s="472"/>
      <c r="G29" s="472"/>
      <c r="H29" s="472"/>
      <c r="I29" s="472"/>
      <c r="J29" s="472"/>
      <c r="K29" s="472"/>
      <c r="L29" s="472">
        <f t="shared" si="1"/>
        <v>0</v>
      </c>
    </row>
    <row r="30" spans="2:12">
      <c r="B30" s="394"/>
      <c r="C30" s="835" t="s">
        <v>288</v>
      </c>
      <c r="D30" s="836"/>
      <c r="E30" s="474">
        <f>SUM(E31:E34)</f>
        <v>0</v>
      </c>
      <c r="F30" s="474"/>
      <c r="G30" s="475"/>
      <c r="H30" s="474"/>
      <c r="I30" s="474"/>
      <c r="J30" s="474"/>
      <c r="K30" s="474"/>
      <c r="L30" s="475">
        <f t="shared" si="1"/>
        <v>0</v>
      </c>
    </row>
    <row r="31" spans="2:12">
      <c r="B31" s="394"/>
      <c r="C31" s="640"/>
      <c r="D31" s="641" t="s">
        <v>289</v>
      </c>
      <c r="E31" s="471"/>
      <c r="F31" s="472"/>
      <c r="G31" s="472"/>
      <c r="H31" s="472"/>
      <c r="I31" s="472"/>
      <c r="J31" s="472"/>
      <c r="K31" s="472"/>
      <c r="L31" s="472">
        <f t="shared" si="1"/>
        <v>0</v>
      </c>
    </row>
    <row r="32" spans="2:12">
      <c r="B32" s="394"/>
      <c r="C32" s="640"/>
      <c r="D32" s="641" t="s">
        <v>290</v>
      </c>
      <c r="E32" s="471"/>
      <c r="F32" s="472"/>
      <c r="G32" s="472"/>
      <c r="H32" s="472"/>
      <c r="I32" s="472"/>
      <c r="J32" s="472"/>
      <c r="K32" s="472"/>
      <c r="L32" s="472">
        <f t="shared" si="1"/>
        <v>0</v>
      </c>
    </row>
    <row r="33" spans="1:13">
      <c r="B33" s="394"/>
      <c r="C33" s="640"/>
      <c r="D33" s="641" t="s">
        <v>291</v>
      </c>
      <c r="E33" s="471"/>
      <c r="F33" s="472"/>
      <c r="G33" s="472"/>
      <c r="H33" s="472"/>
      <c r="I33" s="472"/>
      <c r="J33" s="472"/>
      <c r="K33" s="472"/>
      <c r="L33" s="472">
        <f t="shared" si="1"/>
        <v>0</v>
      </c>
    </row>
    <row r="34" spans="1:13">
      <c r="B34" s="394"/>
      <c r="C34" s="640"/>
      <c r="D34" s="641" t="s">
        <v>292</v>
      </c>
      <c r="E34" s="471"/>
      <c r="F34" s="472"/>
      <c r="G34" s="472"/>
      <c r="H34" s="472"/>
      <c r="I34" s="472"/>
      <c r="J34" s="472"/>
      <c r="K34" s="472"/>
      <c r="L34" s="472">
        <f t="shared" si="1"/>
        <v>0</v>
      </c>
    </row>
    <row r="35" spans="1:13">
      <c r="B35" s="394"/>
      <c r="C35" s="835" t="s">
        <v>293</v>
      </c>
      <c r="D35" s="836"/>
      <c r="E35" s="474">
        <f>SUM(E36)</f>
        <v>0</v>
      </c>
      <c r="F35" s="474"/>
      <c r="G35" s="475"/>
      <c r="H35" s="474"/>
      <c r="I35" s="474"/>
      <c r="J35" s="474"/>
      <c r="K35" s="474"/>
      <c r="L35" s="475">
        <f t="shared" si="1"/>
        <v>0</v>
      </c>
    </row>
    <row r="36" spans="1:13">
      <c r="B36" s="394"/>
      <c r="C36" s="640"/>
      <c r="D36" s="641" t="s">
        <v>294</v>
      </c>
      <c r="E36" s="471"/>
      <c r="F36" s="472"/>
      <c r="G36" s="472"/>
      <c r="H36" s="472"/>
      <c r="I36" s="472"/>
      <c r="J36" s="472"/>
      <c r="K36" s="472"/>
      <c r="L36" s="472">
        <f t="shared" si="1"/>
        <v>0</v>
      </c>
    </row>
    <row r="37" spans="1:13" ht="15" customHeight="1">
      <c r="B37" s="833" t="s">
        <v>295</v>
      </c>
      <c r="C37" s="826"/>
      <c r="D37" s="834"/>
      <c r="E37" s="471"/>
      <c r="F37" s="472"/>
      <c r="G37" s="472"/>
      <c r="H37" s="472"/>
      <c r="I37" s="472"/>
      <c r="J37" s="472"/>
      <c r="K37" s="472"/>
      <c r="L37" s="472">
        <f t="shared" si="1"/>
        <v>0</v>
      </c>
    </row>
    <row r="38" spans="1:13" ht="15" customHeight="1">
      <c r="B38" s="833" t="s">
        <v>296</v>
      </c>
      <c r="C38" s="826"/>
      <c r="D38" s="834"/>
      <c r="E38" s="471"/>
      <c r="F38" s="472"/>
      <c r="G38" s="472"/>
      <c r="H38" s="472"/>
      <c r="I38" s="472"/>
      <c r="J38" s="472"/>
      <c r="K38" s="472"/>
      <c r="L38" s="472">
        <f t="shared" si="1"/>
        <v>0</v>
      </c>
    </row>
    <row r="39" spans="1:13" ht="15.75" customHeight="1">
      <c r="B39" s="833" t="s">
        <v>297</v>
      </c>
      <c r="C39" s="826"/>
      <c r="D39" s="834"/>
      <c r="E39" s="471"/>
      <c r="F39" s="472"/>
      <c r="G39" s="472"/>
      <c r="H39" s="472"/>
      <c r="I39" s="472"/>
      <c r="J39" s="472"/>
      <c r="K39" s="472"/>
      <c r="L39" s="472">
        <f t="shared" si="1"/>
        <v>0</v>
      </c>
    </row>
    <row r="40" spans="1:13">
      <c r="B40" s="476"/>
      <c r="C40" s="477"/>
      <c r="D40" s="478"/>
      <c r="E40" s="479"/>
      <c r="F40" s="480"/>
      <c r="G40" s="480"/>
      <c r="H40" s="480"/>
      <c r="I40" s="480"/>
      <c r="J40" s="480"/>
      <c r="K40" s="480"/>
      <c r="L40" s="480"/>
    </row>
    <row r="41" spans="1:13" s="392" customFormat="1" ht="16.5" customHeight="1">
      <c r="A41" s="290"/>
      <c r="B41" s="419"/>
      <c r="C41" s="839" t="s">
        <v>228</v>
      </c>
      <c r="D41" s="840"/>
      <c r="E41" s="414">
        <f>+E11+E14+E23+E27+E30+E35+E37+E38+E39</f>
        <v>12910228.58</v>
      </c>
      <c r="F41" s="414">
        <f t="shared" ref="F41:L41" si="3">+F11+F14+F23+F27+F30+F35+F37+F38+F39</f>
        <v>0</v>
      </c>
      <c r="G41" s="414">
        <f t="shared" si="3"/>
        <v>12910228.58</v>
      </c>
      <c r="H41" s="414">
        <f t="shared" si="3"/>
        <v>0</v>
      </c>
      <c r="I41" s="414">
        <f t="shared" si="3"/>
        <v>3159611</v>
      </c>
      <c r="J41" s="414">
        <f t="shared" si="3"/>
        <v>3159611</v>
      </c>
      <c r="K41" s="414">
        <f t="shared" si="3"/>
        <v>6087820.71</v>
      </c>
      <c r="L41" s="414">
        <f t="shared" si="3"/>
        <v>9750617.5800000001</v>
      </c>
      <c r="M41" s="290"/>
    </row>
    <row r="42" spans="1:13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3">
      <c r="B43" s="16" t="s">
        <v>76</v>
      </c>
      <c r="F43" s="25"/>
      <c r="G43" s="25"/>
      <c r="H43" s="25"/>
      <c r="I43" s="25"/>
      <c r="J43" s="25"/>
      <c r="K43" s="25"/>
      <c r="L43" s="25"/>
    </row>
    <row r="46" spans="1:13">
      <c r="D46" s="266"/>
    </row>
    <row r="47" spans="1:13">
      <c r="D47" s="632" t="s">
        <v>605</v>
      </c>
      <c r="G47" s="670" t="s">
        <v>606</v>
      </c>
      <c r="H47" s="670"/>
      <c r="I47" s="670"/>
      <c r="J47" s="670"/>
      <c r="K47" s="670"/>
      <c r="L47" s="670"/>
    </row>
    <row r="48" spans="1:13">
      <c r="D48" s="632" t="s">
        <v>600</v>
      </c>
      <c r="G48" s="671" t="s">
        <v>567</v>
      </c>
      <c r="H48" s="671"/>
      <c r="I48" s="671"/>
      <c r="J48" s="671"/>
      <c r="K48" s="671"/>
      <c r="L48" s="671"/>
    </row>
  </sheetData>
  <mergeCells count="19">
    <mergeCell ref="B39:D39"/>
    <mergeCell ref="C41:D41"/>
    <mergeCell ref="G47:L47"/>
    <mergeCell ref="G48:L48"/>
    <mergeCell ref="C30:D30"/>
    <mergeCell ref="C35:D35"/>
    <mergeCell ref="B37:D37"/>
    <mergeCell ref="B38:D38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</mergeCells>
  <pageMargins left="0.25" right="0.7" top="0.44" bottom="0.75" header="0.3" footer="0.3"/>
  <pageSetup scale="6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72"/>
  <sheetViews>
    <sheetView showGridLines="0" zoomScale="80" zoomScaleNormal="80" zoomScalePageLayoutView="80" workbookViewId="0">
      <selection activeCell="C58" sqref="C58"/>
    </sheetView>
  </sheetViews>
  <sheetFormatPr baseColWidth="10" defaultColWidth="11.42578125" defaultRowHeight="12.75"/>
  <cols>
    <col min="1" max="1" width="4.85546875" style="574" customWidth="1"/>
    <col min="2" max="2" width="27.5703125" style="48" customWidth="1"/>
    <col min="3" max="3" width="37.85546875" style="574" customWidth="1"/>
    <col min="4" max="5" width="21" style="574" customWidth="1"/>
    <col min="6" max="6" width="11" style="100" customWidth="1"/>
    <col min="7" max="8" width="27.5703125" style="574" customWidth="1"/>
    <col min="9" max="10" width="21" style="574" customWidth="1"/>
    <col min="11" max="11" width="4.85546875" style="25" customWidth="1"/>
    <col min="12" max="12" width="1.7109375" style="89" customWidth="1"/>
    <col min="13" max="16384" width="11.42578125" style="574"/>
  </cols>
  <sheetData>
    <row r="1" spans="1:12" ht="6" customHeight="1">
      <c r="A1" s="85"/>
      <c r="B1" s="86"/>
      <c r="C1" s="85"/>
      <c r="D1" s="85"/>
      <c r="E1" s="85"/>
      <c r="F1" s="87"/>
      <c r="G1" s="85"/>
      <c r="H1" s="85"/>
      <c r="I1" s="85"/>
      <c r="J1" s="85"/>
      <c r="K1" s="85"/>
      <c r="L1" s="48"/>
    </row>
    <row r="2" spans="1:12" ht="14.1" customHeight="1">
      <c r="A2" s="85"/>
      <c r="B2" s="88"/>
      <c r="C2" s="662" t="s">
        <v>465</v>
      </c>
      <c r="D2" s="662"/>
      <c r="E2" s="662"/>
      <c r="F2" s="662"/>
      <c r="G2" s="662"/>
      <c r="H2" s="662"/>
      <c r="I2" s="662"/>
      <c r="J2" s="88"/>
      <c r="K2" s="88"/>
    </row>
    <row r="3" spans="1:12" ht="14.1" customHeight="1">
      <c r="A3" s="85"/>
      <c r="B3" s="88"/>
      <c r="C3" s="662" t="s">
        <v>622</v>
      </c>
      <c r="D3" s="662"/>
      <c r="E3" s="662"/>
      <c r="F3" s="662"/>
      <c r="G3" s="662"/>
      <c r="H3" s="662"/>
      <c r="I3" s="662"/>
      <c r="J3" s="88"/>
      <c r="K3" s="88"/>
    </row>
    <row r="4" spans="1:12" ht="14.1" customHeight="1">
      <c r="A4" s="85"/>
      <c r="B4" s="90"/>
      <c r="C4" s="662" t="s">
        <v>0</v>
      </c>
      <c r="D4" s="662"/>
      <c r="E4" s="662"/>
      <c r="F4" s="662"/>
      <c r="G4" s="662"/>
      <c r="H4" s="662"/>
      <c r="I4" s="662"/>
      <c r="J4" s="90"/>
      <c r="K4" s="90"/>
    </row>
    <row r="5" spans="1:12" ht="26.25" customHeight="1">
      <c r="A5" s="91"/>
      <c r="B5" s="30"/>
      <c r="C5" s="31"/>
      <c r="D5" s="30" t="s">
        <v>3</v>
      </c>
      <c r="E5" s="673" t="s">
        <v>570</v>
      </c>
      <c r="F5" s="673"/>
      <c r="G5" s="673"/>
      <c r="H5" s="31"/>
      <c r="I5" s="31"/>
      <c r="J5" s="31"/>
      <c r="K5" s="574"/>
    </row>
    <row r="6" spans="1:12" ht="3" customHeight="1">
      <c r="A6" s="92"/>
      <c r="B6" s="92"/>
      <c r="C6" s="92"/>
      <c r="D6" s="92"/>
      <c r="E6" s="92"/>
      <c r="F6" s="93"/>
      <c r="G6" s="92"/>
      <c r="H6" s="92"/>
      <c r="I6" s="92"/>
      <c r="J6" s="92"/>
      <c r="K6" s="574"/>
      <c r="L6" s="48"/>
    </row>
    <row r="7" spans="1:12" ht="3" customHeight="1">
      <c r="A7" s="92"/>
      <c r="B7" s="92"/>
      <c r="C7" s="92"/>
      <c r="D7" s="92"/>
      <c r="E7" s="92"/>
      <c r="F7" s="93"/>
      <c r="G7" s="92"/>
      <c r="H7" s="92"/>
      <c r="I7" s="92"/>
      <c r="J7" s="92"/>
    </row>
    <row r="8" spans="1:12" s="96" customFormat="1" ht="15" customHeight="1">
      <c r="A8" s="663"/>
      <c r="B8" s="665" t="s">
        <v>75</v>
      </c>
      <c r="C8" s="665"/>
      <c r="D8" s="525" t="s">
        <v>4</v>
      </c>
      <c r="E8" s="525"/>
      <c r="F8" s="667"/>
      <c r="G8" s="665" t="s">
        <v>75</v>
      </c>
      <c r="H8" s="665"/>
      <c r="I8" s="525" t="s">
        <v>4</v>
      </c>
      <c r="J8" s="525"/>
      <c r="K8" s="94"/>
      <c r="L8" s="95"/>
    </row>
    <row r="9" spans="1:12" s="96" customFormat="1" ht="15" customHeight="1">
      <c r="A9" s="664"/>
      <c r="B9" s="666"/>
      <c r="C9" s="666"/>
      <c r="D9" s="97">
        <v>2018</v>
      </c>
      <c r="E9" s="97">
        <v>2017</v>
      </c>
      <c r="F9" s="668"/>
      <c r="G9" s="666"/>
      <c r="H9" s="666"/>
      <c r="I9" s="97">
        <v>2018</v>
      </c>
      <c r="J9" s="97">
        <v>2017</v>
      </c>
      <c r="K9" s="98"/>
      <c r="L9" s="95"/>
    </row>
    <row r="10" spans="1:12" ht="3" customHeight="1">
      <c r="A10" s="526"/>
      <c r="B10" s="92"/>
      <c r="C10" s="92"/>
      <c r="D10" s="92"/>
      <c r="E10" s="92"/>
      <c r="F10" s="93"/>
      <c r="G10" s="92"/>
      <c r="H10" s="92"/>
      <c r="I10" s="92"/>
      <c r="J10" s="92"/>
      <c r="K10" s="45"/>
      <c r="L10" s="48"/>
    </row>
    <row r="11" spans="1:12" ht="3" customHeight="1">
      <c r="A11" s="526"/>
      <c r="B11" s="92"/>
      <c r="C11" s="92"/>
      <c r="D11" s="92"/>
      <c r="E11" s="92"/>
      <c r="F11" s="93"/>
      <c r="G11" s="92"/>
      <c r="H11" s="92"/>
      <c r="I11" s="92"/>
      <c r="J11" s="92"/>
      <c r="K11" s="45"/>
    </row>
    <row r="12" spans="1:12">
      <c r="A12" s="116"/>
      <c r="B12" s="658" t="s">
        <v>5</v>
      </c>
      <c r="C12" s="658"/>
      <c r="D12" s="99"/>
      <c r="E12" s="56"/>
      <c r="G12" s="658" t="s">
        <v>6</v>
      </c>
      <c r="H12" s="658"/>
      <c r="I12" s="81"/>
      <c r="J12" s="81"/>
      <c r="K12" s="45"/>
    </row>
    <row r="13" spans="1:12" ht="5.0999999999999996" customHeight="1">
      <c r="A13" s="116"/>
      <c r="B13" s="564"/>
      <c r="C13" s="81"/>
      <c r="D13" s="47"/>
      <c r="E13" s="47"/>
      <c r="G13" s="564"/>
      <c r="H13" s="81"/>
      <c r="I13" s="52"/>
      <c r="J13" s="52"/>
      <c r="K13" s="45"/>
    </row>
    <row r="14" spans="1:12">
      <c r="A14" s="116"/>
      <c r="B14" s="656" t="s">
        <v>7</v>
      </c>
      <c r="C14" s="656"/>
      <c r="D14" s="47"/>
      <c r="E14" s="47"/>
      <c r="G14" s="656" t="s">
        <v>8</v>
      </c>
      <c r="H14" s="656"/>
      <c r="I14" s="47"/>
      <c r="J14" s="47"/>
      <c r="K14" s="45"/>
    </row>
    <row r="15" spans="1:12" ht="5.0999999999999996" customHeight="1">
      <c r="A15" s="116"/>
      <c r="B15" s="560"/>
      <c r="C15" s="59"/>
      <c r="D15" s="47"/>
      <c r="E15" s="47"/>
      <c r="G15" s="560"/>
      <c r="H15" s="59"/>
      <c r="I15" s="47"/>
      <c r="J15" s="47"/>
      <c r="K15" s="45"/>
    </row>
    <row r="16" spans="1:12">
      <c r="A16" s="116"/>
      <c r="B16" s="657" t="s">
        <v>9</v>
      </c>
      <c r="C16" s="657"/>
      <c r="D16" s="58">
        <v>23015255.210000001</v>
      </c>
      <c r="E16" s="58">
        <v>17301459.239999998</v>
      </c>
      <c r="F16" s="222">
        <f>+D16-E16</f>
        <v>5713795.9700000025</v>
      </c>
      <c r="G16" s="657" t="s">
        <v>10</v>
      </c>
      <c r="H16" s="657"/>
      <c r="I16" s="58">
        <v>1935693.98</v>
      </c>
      <c r="J16" s="58">
        <v>2111366.48</v>
      </c>
      <c r="K16" s="45"/>
    </row>
    <row r="17" spans="1:11">
      <c r="A17" s="116"/>
      <c r="B17" s="657" t="s">
        <v>11</v>
      </c>
      <c r="C17" s="657"/>
      <c r="D17" s="58">
        <v>4123909.5</v>
      </c>
      <c r="E17" s="58">
        <v>15664844.99</v>
      </c>
      <c r="G17" s="657" t="s">
        <v>12</v>
      </c>
      <c r="H17" s="657"/>
      <c r="I17" s="58">
        <v>26653581.75</v>
      </c>
      <c r="J17" s="58">
        <v>26243535.449999999</v>
      </c>
      <c r="K17" s="45"/>
    </row>
    <row r="18" spans="1:11">
      <c r="A18" s="116"/>
      <c r="B18" s="657" t="s">
        <v>13</v>
      </c>
      <c r="C18" s="657"/>
      <c r="D18" s="58">
        <v>382247.18</v>
      </c>
      <c r="E18" s="58">
        <v>13106.24</v>
      </c>
      <c r="G18" s="657" t="s">
        <v>14</v>
      </c>
      <c r="H18" s="657"/>
      <c r="I18" s="58">
        <v>0</v>
      </c>
      <c r="J18" s="58">
        <v>0</v>
      </c>
      <c r="K18" s="45"/>
    </row>
    <row r="19" spans="1:11">
      <c r="A19" s="116"/>
      <c r="B19" s="657" t="s">
        <v>15</v>
      </c>
      <c r="C19" s="657"/>
      <c r="D19" s="58">
        <v>11466068.560000001</v>
      </c>
      <c r="E19" s="58">
        <v>6695707.5999999996</v>
      </c>
      <c r="G19" s="657" t="s">
        <v>16</v>
      </c>
      <c r="H19" s="657"/>
      <c r="I19" s="58">
        <v>0</v>
      </c>
      <c r="J19" s="58">
        <v>0</v>
      </c>
      <c r="K19" s="45"/>
    </row>
    <row r="20" spans="1:11">
      <c r="A20" s="116"/>
      <c r="B20" s="657" t="s">
        <v>17</v>
      </c>
      <c r="C20" s="657"/>
      <c r="D20" s="58">
        <v>0</v>
      </c>
      <c r="E20" s="58">
        <v>0</v>
      </c>
      <c r="G20" s="657" t="s">
        <v>18</v>
      </c>
      <c r="H20" s="657"/>
      <c r="I20" s="58">
        <v>0</v>
      </c>
      <c r="J20" s="58">
        <v>0</v>
      </c>
      <c r="K20" s="45"/>
    </row>
    <row r="21" spans="1:11" ht="25.5" customHeight="1">
      <c r="A21" s="116"/>
      <c r="B21" s="657" t="s">
        <v>19</v>
      </c>
      <c r="C21" s="657"/>
      <c r="D21" s="58">
        <v>0</v>
      </c>
      <c r="E21" s="58">
        <v>0</v>
      </c>
      <c r="G21" s="659" t="s">
        <v>20</v>
      </c>
      <c r="H21" s="659"/>
      <c r="I21" s="58">
        <v>0</v>
      </c>
      <c r="J21" s="58">
        <v>0</v>
      </c>
      <c r="K21" s="45"/>
    </row>
    <row r="22" spans="1:11">
      <c r="A22" s="116"/>
      <c r="B22" s="657" t="s">
        <v>21</v>
      </c>
      <c r="C22" s="657"/>
      <c r="D22" s="58">
        <v>2256457.98</v>
      </c>
      <c r="E22" s="58">
        <v>2166286.11</v>
      </c>
      <c r="G22" s="657" t="s">
        <v>22</v>
      </c>
      <c r="H22" s="657"/>
      <c r="I22" s="58">
        <v>0</v>
      </c>
      <c r="J22" s="58">
        <v>0</v>
      </c>
      <c r="K22" s="45"/>
    </row>
    <row r="23" spans="1:11">
      <c r="A23" s="116"/>
      <c r="B23" s="101"/>
      <c r="C23" s="562"/>
      <c r="D23" s="102"/>
      <c r="E23" s="102"/>
      <c r="G23" s="657" t="s">
        <v>23</v>
      </c>
      <c r="H23" s="657"/>
      <c r="I23" s="58">
        <f>277360.78</f>
        <v>277360.78000000003</v>
      </c>
      <c r="J23" s="58">
        <v>567790.38</v>
      </c>
      <c r="K23" s="45"/>
    </row>
    <row r="24" spans="1:11">
      <c r="A24" s="141"/>
      <c r="B24" s="656" t="s">
        <v>24</v>
      </c>
      <c r="C24" s="656"/>
      <c r="D24" s="103">
        <f>SUM(D16:D22)</f>
        <v>41243938.43</v>
      </c>
      <c r="E24" s="103">
        <f>SUM(E16:E22)</f>
        <v>41841404.179999992</v>
      </c>
      <c r="F24" s="104"/>
      <c r="G24" s="564"/>
      <c r="H24" s="81"/>
      <c r="I24" s="63"/>
      <c r="J24" s="63"/>
      <c r="K24" s="45"/>
    </row>
    <row r="25" spans="1:11">
      <c r="A25" s="141"/>
      <c r="B25" s="564"/>
      <c r="C25" s="563"/>
      <c r="D25" s="63"/>
      <c r="E25" s="63"/>
      <c r="F25" s="104"/>
      <c r="G25" s="656" t="s">
        <v>25</v>
      </c>
      <c r="H25" s="656"/>
      <c r="I25" s="103">
        <f>SUM(I16:I23)</f>
        <v>28866636.510000002</v>
      </c>
      <c r="J25" s="103">
        <f>SUM(J16:J23)</f>
        <v>28922692.309999999</v>
      </c>
      <c r="K25" s="45"/>
    </row>
    <row r="26" spans="1:11">
      <c r="A26" s="116"/>
      <c r="B26" s="101"/>
      <c r="C26" s="101"/>
      <c r="D26" s="102"/>
      <c r="E26" s="102"/>
      <c r="G26" s="105"/>
      <c r="H26" s="562"/>
      <c r="I26" s="102"/>
      <c r="J26" s="102"/>
      <c r="K26" s="45"/>
    </row>
    <row r="27" spans="1:11">
      <c r="A27" s="116"/>
      <c r="B27" s="656" t="s">
        <v>26</v>
      </c>
      <c r="C27" s="656"/>
      <c r="D27" s="47"/>
      <c r="E27" s="47"/>
      <c r="G27" s="656" t="s">
        <v>27</v>
      </c>
      <c r="H27" s="656"/>
      <c r="I27" s="47"/>
      <c r="J27" s="47"/>
      <c r="K27" s="45"/>
    </row>
    <row r="28" spans="1:11">
      <c r="A28" s="116"/>
      <c r="B28" s="101"/>
      <c r="C28" s="101"/>
      <c r="D28" s="102"/>
      <c r="E28" s="102"/>
      <c r="G28" s="101"/>
      <c r="H28" s="562"/>
      <c r="I28" s="102"/>
      <c r="J28" s="102"/>
      <c r="K28" s="45"/>
    </row>
    <row r="29" spans="1:11">
      <c r="A29" s="116"/>
      <c r="B29" s="657" t="s">
        <v>28</v>
      </c>
      <c r="C29" s="657"/>
      <c r="D29" s="58">
        <v>0</v>
      </c>
      <c r="E29" s="58">
        <v>0</v>
      </c>
      <c r="G29" s="657" t="s">
        <v>29</v>
      </c>
      <c r="H29" s="657"/>
      <c r="I29" s="58">
        <v>0</v>
      </c>
      <c r="J29" s="58">
        <v>0</v>
      </c>
      <c r="K29" s="45"/>
    </row>
    <row r="30" spans="1:11">
      <c r="A30" s="116"/>
      <c r="B30" s="657" t="s">
        <v>30</v>
      </c>
      <c r="C30" s="657"/>
      <c r="D30" s="58">
        <v>0</v>
      </c>
      <c r="E30" s="58">
        <v>0</v>
      </c>
      <c r="G30" s="657" t="s">
        <v>31</v>
      </c>
      <c r="H30" s="657"/>
      <c r="I30" s="58">
        <v>0</v>
      </c>
      <c r="J30" s="58">
        <v>0</v>
      </c>
      <c r="K30" s="45"/>
    </row>
    <row r="31" spans="1:11">
      <c r="A31" s="116"/>
      <c r="B31" s="657" t="s">
        <v>32</v>
      </c>
      <c r="C31" s="657"/>
      <c r="D31" s="58">
        <v>32440265.18</v>
      </c>
      <c r="E31" s="58">
        <v>32440265.18</v>
      </c>
      <c r="G31" s="657" t="s">
        <v>33</v>
      </c>
      <c r="H31" s="657"/>
      <c r="I31" s="58">
        <v>0</v>
      </c>
      <c r="J31" s="58">
        <v>0</v>
      </c>
      <c r="K31" s="45"/>
    </row>
    <row r="32" spans="1:11">
      <c r="A32" s="116"/>
      <c r="B32" s="657" t="s">
        <v>34</v>
      </c>
      <c r="C32" s="657"/>
      <c r="D32" s="58">
        <v>6511870.3200000003</v>
      </c>
      <c r="E32" s="58">
        <v>7286197.6399999997</v>
      </c>
      <c r="G32" s="657" t="s">
        <v>35</v>
      </c>
      <c r="H32" s="657"/>
      <c r="I32" s="58">
        <v>1619.9</v>
      </c>
      <c r="J32" s="58"/>
      <c r="K32" s="45"/>
    </row>
    <row r="33" spans="1:11" ht="26.25" customHeight="1">
      <c r="A33" s="116"/>
      <c r="B33" s="657" t="s">
        <v>36</v>
      </c>
      <c r="C33" s="657"/>
      <c r="D33" s="58">
        <v>12547098</v>
      </c>
      <c r="E33" s="58">
        <v>12547098</v>
      </c>
      <c r="G33" s="659" t="s">
        <v>37</v>
      </c>
      <c r="H33" s="659"/>
      <c r="I33" s="58">
        <v>0</v>
      </c>
      <c r="J33" s="58">
        <v>0</v>
      </c>
      <c r="K33" s="45"/>
    </row>
    <row r="34" spans="1:11">
      <c r="A34" s="116"/>
      <c r="B34" s="657" t="s">
        <v>38</v>
      </c>
      <c r="C34" s="657"/>
      <c r="D34" s="58">
        <v>0</v>
      </c>
      <c r="E34" s="58">
        <v>0</v>
      </c>
      <c r="G34" s="657" t="s">
        <v>39</v>
      </c>
      <c r="H34" s="657"/>
      <c r="I34" s="58">
        <v>0</v>
      </c>
      <c r="J34" s="58">
        <v>0</v>
      </c>
      <c r="K34" s="45"/>
    </row>
    <row r="35" spans="1:11">
      <c r="A35" s="116"/>
      <c r="B35" s="657" t="s">
        <v>40</v>
      </c>
      <c r="C35" s="657"/>
      <c r="D35" s="58">
        <v>4626940.74</v>
      </c>
      <c r="E35" s="58">
        <v>4894449.3</v>
      </c>
      <c r="G35" s="101"/>
      <c r="H35" s="562"/>
      <c r="I35" s="102"/>
      <c r="J35" s="102"/>
      <c r="K35" s="45"/>
    </row>
    <row r="36" spans="1:11">
      <c r="A36" s="116"/>
      <c r="B36" s="657" t="s">
        <v>41</v>
      </c>
      <c r="C36" s="657"/>
      <c r="D36" s="58">
        <v>0</v>
      </c>
      <c r="E36" s="58">
        <v>0</v>
      </c>
      <c r="G36" s="656" t="s">
        <v>42</v>
      </c>
      <c r="H36" s="656"/>
      <c r="I36" s="103">
        <f>SUM(I29:I34)</f>
        <v>1619.9</v>
      </c>
      <c r="J36" s="103">
        <f>SUM(J29:J34)</f>
        <v>0</v>
      </c>
      <c r="K36" s="45"/>
    </row>
    <row r="37" spans="1:11">
      <c r="A37" s="116"/>
      <c r="B37" s="657" t="s">
        <v>43</v>
      </c>
      <c r="C37" s="657"/>
      <c r="D37" s="58">
        <v>0</v>
      </c>
      <c r="E37" s="58">
        <v>0</v>
      </c>
      <c r="G37" s="564"/>
      <c r="H37" s="563"/>
      <c r="I37" s="63"/>
      <c r="J37" s="63"/>
      <c r="K37" s="45"/>
    </row>
    <row r="38" spans="1:11">
      <c r="A38" s="116"/>
      <c r="B38" s="101"/>
      <c r="C38" s="562"/>
      <c r="D38" s="102"/>
      <c r="E38" s="102"/>
      <c r="G38" s="656" t="s">
        <v>184</v>
      </c>
      <c r="H38" s="656"/>
      <c r="I38" s="103">
        <f>I25+I36</f>
        <v>28868256.41</v>
      </c>
      <c r="J38" s="103">
        <f>J25+J36</f>
        <v>28922692.309999999</v>
      </c>
      <c r="K38" s="45"/>
    </row>
    <row r="39" spans="1:11">
      <c r="A39" s="141"/>
      <c r="B39" s="656" t="s">
        <v>45</v>
      </c>
      <c r="C39" s="656"/>
      <c r="D39" s="103">
        <f>SUM(D29:D37)</f>
        <v>56126174.240000002</v>
      </c>
      <c r="E39" s="103">
        <f>SUM(E29:E37)</f>
        <v>57168010.119999997</v>
      </c>
      <c r="F39" s="104"/>
      <c r="G39" s="564"/>
      <c r="H39" s="106"/>
      <c r="I39" s="63"/>
      <c r="J39" s="63"/>
      <c r="K39" s="45"/>
    </row>
    <row r="40" spans="1:11">
      <c r="A40" s="116"/>
      <c r="B40" s="101"/>
      <c r="C40" s="564"/>
      <c r="D40" s="102"/>
      <c r="E40" s="102"/>
      <c r="G40" s="658" t="s">
        <v>46</v>
      </c>
      <c r="H40" s="658"/>
      <c r="I40" s="102"/>
      <c r="J40" s="102"/>
      <c r="K40" s="45"/>
    </row>
    <row r="41" spans="1:11">
      <c r="A41" s="116"/>
      <c r="B41" s="656" t="s">
        <v>185</v>
      </c>
      <c r="C41" s="656"/>
      <c r="D41" s="103">
        <f>D24+D39</f>
        <v>97370112.670000002</v>
      </c>
      <c r="E41" s="103">
        <f>E24+E39</f>
        <v>99009414.299999982</v>
      </c>
      <c r="G41" s="564"/>
      <c r="H41" s="106"/>
      <c r="I41" s="102"/>
      <c r="J41" s="102"/>
      <c r="K41" s="45"/>
    </row>
    <row r="42" spans="1:11">
      <c r="A42" s="116"/>
      <c r="B42" s="101"/>
      <c r="C42" s="101"/>
      <c r="D42" s="102"/>
      <c r="E42" s="102"/>
      <c r="G42" s="656" t="s">
        <v>48</v>
      </c>
      <c r="H42" s="656"/>
      <c r="I42" s="103">
        <f>SUM(I44:I46)</f>
        <v>47391188.710000001</v>
      </c>
      <c r="J42" s="103">
        <f>SUM(J44:J46)</f>
        <v>47391188.710000001</v>
      </c>
      <c r="K42" s="45"/>
    </row>
    <row r="43" spans="1:11">
      <c r="A43" s="116"/>
      <c r="B43" s="101"/>
      <c r="C43" s="101"/>
      <c r="D43" s="102"/>
      <c r="E43" s="102"/>
      <c r="G43" s="101"/>
      <c r="H43" s="56"/>
      <c r="I43" s="102"/>
      <c r="J43" s="102"/>
      <c r="K43" s="45"/>
    </row>
    <row r="44" spans="1:11">
      <c r="A44" s="116"/>
      <c r="B44" s="101"/>
      <c r="C44" s="101"/>
      <c r="D44" s="102"/>
      <c r="E44" s="102"/>
      <c r="G44" s="657" t="s">
        <v>49</v>
      </c>
      <c r="H44" s="657"/>
      <c r="I44" s="58">
        <v>47391188.710000001</v>
      </c>
      <c r="J44" s="58">
        <v>47391188.710000001</v>
      </c>
      <c r="K44" s="45"/>
    </row>
    <row r="45" spans="1:11">
      <c r="A45" s="116"/>
      <c r="B45" s="101"/>
      <c r="C45" s="669"/>
      <c r="D45" s="669"/>
      <c r="E45" s="102"/>
      <c r="G45" s="657" t="s">
        <v>50</v>
      </c>
      <c r="H45" s="657"/>
      <c r="I45" s="58">
        <v>0</v>
      </c>
      <c r="J45" s="58">
        <v>0</v>
      </c>
      <c r="K45" s="45"/>
    </row>
    <row r="46" spans="1:11">
      <c r="A46" s="116"/>
      <c r="B46" s="101"/>
      <c r="C46" s="669"/>
      <c r="D46" s="669"/>
      <c r="E46" s="102"/>
      <c r="G46" s="657" t="s">
        <v>51</v>
      </c>
      <c r="H46" s="657"/>
      <c r="I46" s="58">
        <v>0</v>
      </c>
      <c r="J46" s="58">
        <v>0</v>
      </c>
      <c r="K46" s="45"/>
    </row>
    <row r="47" spans="1:11">
      <c r="A47" s="116"/>
      <c r="B47" s="101"/>
      <c r="C47" s="669"/>
      <c r="D47" s="669"/>
      <c r="E47" s="102"/>
      <c r="G47" s="101"/>
      <c r="H47" s="56"/>
      <c r="I47" s="102"/>
      <c r="J47" s="102"/>
      <c r="K47" s="45"/>
    </row>
    <row r="48" spans="1:11">
      <c r="A48" s="116"/>
      <c r="B48" s="101"/>
      <c r="C48" s="669"/>
      <c r="D48" s="669"/>
      <c r="E48" s="102"/>
      <c r="G48" s="656" t="s">
        <v>52</v>
      </c>
      <c r="H48" s="656"/>
      <c r="I48" s="103">
        <f>SUM(I50:I54)</f>
        <v>21110667.59</v>
      </c>
      <c r="J48" s="103">
        <f>SUM(J50:J54)</f>
        <v>22695533.280000001</v>
      </c>
      <c r="K48" s="45"/>
    </row>
    <row r="49" spans="1:11">
      <c r="A49" s="116"/>
      <c r="B49" s="101"/>
      <c r="C49" s="669"/>
      <c r="D49" s="669"/>
      <c r="E49" s="102"/>
      <c r="G49" s="564"/>
      <c r="H49" s="56"/>
      <c r="I49" s="107"/>
      <c r="J49" s="107"/>
      <c r="K49" s="45"/>
    </row>
    <row r="50" spans="1:11">
      <c r="A50" s="116"/>
      <c r="B50" s="101"/>
      <c r="C50" s="669"/>
      <c r="D50" s="669"/>
      <c r="E50" s="102"/>
      <c r="G50" s="657" t="s">
        <v>53</v>
      </c>
      <c r="H50" s="657"/>
      <c r="I50" s="58">
        <v>216931.31</v>
      </c>
      <c r="J50" s="58">
        <v>-2152232.4700000002</v>
      </c>
      <c r="K50" s="45"/>
    </row>
    <row r="51" spans="1:11">
      <c r="A51" s="116"/>
      <c r="B51" s="101"/>
      <c r="C51" s="669"/>
      <c r="D51" s="669"/>
      <c r="E51" s="102"/>
      <c r="G51" s="657" t="s">
        <v>54</v>
      </c>
      <c r="H51" s="657"/>
      <c r="I51" s="58">
        <v>20893736.280000001</v>
      </c>
      <c r="J51" s="58">
        <v>24847765.75</v>
      </c>
      <c r="K51" s="45"/>
    </row>
    <row r="52" spans="1:11">
      <c r="A52" s="116"/>
      <c r="B52" s="101"/>
      <c r="C52" s="669"/>
      <c r="D52" s="669"/>
      <c r="E52" s="102"/>
      <c r="G52" s="657" t="s">
        <v>55</v>
      </c>
      <c r="H52" s="657"/>
      <c r="I52" s="58">
        <v>0</v>
      </c>
      <c r="J52" s="58">
        <v>0</v>
      </c>
      <c r="K52" s="45"/>
    </row>
    <row r="53" spans="1:11">
      <c r="A53" s="116"/>
      <c r="B53" s="101"/>
      <c r="C53" s="101"/>
      <c r="D53" s="102"/>
      <c r="E53" s="102"/>
      <c r="G53" s="657" t="s">
        <v>56</v>
      </c>
      <c r="H53" s="657"/>
      <c r="I53" s="58">
        <v>0</v>
      </c>
      <c r="J53" s="58">
        <v>0</v>
      </c>
      <c r="K53" s="45"/>
    </row>
    <row r="54" spans="1:11">
      <c r="A54" s="116"/>
      <c r="B54" s="101"/>
      <c r="C54" s="101"/>
      <c r="D54" s="102"/>
      <c r="E54" s="102"/>
      <c r="G54" s="657" t="s">
        <v>57</v>
      </c>
      <c r="H54" s="657"/>
      <c r="I54" s="58">
        <v>0</v>
      </c>
      <c r="J54" s="58">
        <v>0</v>
      </c>
      <c r="K54" s="45"/>
    </row>
    <row r="55" spans="1:11">
      <c r="A55" s="116"/>
      <c r="B55" s="101"/>
      <c r="C55" s="101"/>
      <c r="D55" s="102"/>
      <c r="E55" s="102"/>
      <c r="G55" s="101"/>
      <c r="H55" s="56"/>
      <c r="I55" s="102">
        <v>0</v>
      </c>
      <c r="J55" s="102">
        <v>0</v>
      </c>
      <c r="K55" s="45"/>
    </row>
    <row r="56" spans="1:11" ht="25.5" customHeight="1">
      <c r="A56" s="116"/>
      <c r="B56" s="101"/>
      <c r="C56" s="101"/>
      <c r="D56" s="102"/>
      <c r="E56" s="102"/>
      <c r="G56" s="656" t="s">
        <v>58</v>
      </c>
      <c r="H56" s="656"/>
      <c r="I56" s="103"/>
      <c r="J56" s="103"/>
      <c r="K56" s="45"/>
    </row>
    <row r="57" spans="1:11">
      <c r="A57" s="116"/>
      <c r="B57" s="101"/>
      <c r="C57" s="101"/>
      <c r="D57" s="102"/>
      <c r="E57" s="102"/>
      <c r="G57" s="101"/>
      <c r="H57" s="56"/>
      <c r="I57" s="102">
        <v>0</v>
      </c>
      <c r="J57" s="102">
        <v>0</v>
      </c>
      <c r="K57" s="45"/>
    </row>
    <row r="58" spans="1:11">
      <c r="A58" s="116"/>
      <c r="B58" s="101"/>
      <c r="C58" s="101"/>
      <c r="D58" s="102"/>
      <c r="E58" s="102"/>
      <c r="G58" s="657" t="s">
        <v>59</v>
      </c>
      <c r="H58" s="657"/>
      <c r="I58" s="58"/>
      <c r="J58" s="58"/>
      <c r="K58" s="45"/>
    </row>
    <row r="59" spans="1:11">
      <c r="A59" s="116"/>
      <c r="B59" s="101"/>
      <c r="C59" s="101"/>
      <c r="D59" s="102"/>
      <c r="E59" s="102"/>
      <c r="G59" s="657" t="s">
        <v>60</v>
      </c>
      <c r="H59" s="657"/>
      <c r="I59" s="58">
        <v>0</v>
      </c>
      <c r="J59" s="58">
        <v>0</v>
      </c>
      <c r="K59" s="45"/>
    </row>
    <row r="60" spans="1:11" ht="9.9499999999999993" customHeight="1">
      <c r="A60" s="116"/>
      <c r="B60" s="101"/>
      <c r="C60" s="101"/>
      <c r="D60" s="102"/>
      <c r="E60" s="102"/>
      <c r="G60" s="101"/>
      <c r="H60" s="108"/>
      <c r="I60" s="102">
        <v>0</v>
      </c>
      <c r="J60" s="102">
        <v>0</v>
      </c>
      <c r="K60" s="45"/>
    </row>
    <row r="61" spans="1:11">
      <c r="A61" s="116"/>
      <c r="B61" s="101"/>
      <c r="C61" s="101"/>
      <c r="D61" s="102"/>
      <c r="E61" s="102"/>
      <c r="G61" s="656" t="s">
        <v>61</v>
      </c>
      <c r="H61" s="656"/>
      <c r="I61" s="103">
        <f>I42+I48+I56</f>
        <v>68501856.299999997</v>
      </c>
      <c r="J61" s="103">
        <f>J42+J48+J56</f>
        <v>70086721.99000001</v>
      </c>
      <c r="K61" s="45"/>
    </row>
    <row r="62" spans="1:11" ht="9.9499999999999993" customHeight="1">
      <c r="A62" s="116"/>
      <c r="B62" s="101"/>
      <c r="C62" s="101"/>
      <c r="D62" s="102"/>
      <c r="E62" s="102"/>
      <c r="G62" s="101"/>
      <c r="H62" s="56"/>
      <c r="I62" s="102"/>
      <c r="J62" s="102"/>
      <c r="K62" s="45"/>
    </row>
    <row r="63" spans="1:11">
      <c r="A63" s="116"/>
      <c r="B63" s="101"/>
      <c r="C63" s="101"/>
      <c r="D63" s="102"/>
      <c r="E63" s="102"/>
      <c r="G63" s="656" t="s">
        <v>186</v>
      </c>
      <c r="H63" s="656"/>
      <c r="I63" s="103">
        <f>I38+I61</f>
        <v>97370112.709999993</v>
      </c>
      <c r="J63" s="103">
        <f>J38+J61</f>
        <v>99009414.300000012</v>
      </c>
      <c r="K63" s="45"/>
    </row>
    <row r="64" spans="1:11" ht="6" customHeight="1">
      <c r="A64" s="253"/>
      <c r="B64" s="109"/>
      <c r="C64" s="109"/>
      <c r="D64" s="109"/>
      <c r="E64" s="109"/>
      <c r="F64" s="110"/>
      <c r="G64" s="109"/>
      <c r="H64" s="109"/>
      <c r="I64" s="109"/>
      <c r="J64" s="109"/>
      <c r="K64" s="70"/>
    </row>
    <row r="65" spans="2:10" ht="6" customHeight="1">
      <c r="B65" s="56"/>
      <c r="C65" s="76"/>
      <c r="D65" s="77"/>
      <c r="E65" s="77"/>
      <c r="G65" s="78"/>
      <c r="H65" s="76"/>
      <c r="I65" s="77"/>
      <c r="J65" s="77"/>
    </row>
    <row r="66" spans="2:10" ht="6" customHeight="1">
      <c r="B66" s="56"/>
      <c r="C66" s="76"/>
      <c r="D66" s="77"/>
      <c r="E66" s="77"/>
      <c r="G66" s="78"/>
      <c r="H66" s="76"/>
      <c r="I66" s="77"/>
      <c r="J66" s="77"/>
    </row>
    <row r="67" spans="2:10" ht="6" customHeight="1">
      <c r="B67" s="56"/>
      <c r="C67" s="76"/>
      <c r="D67" s="77"/>
      <c r="E67" s="77"/>
      <c r="G67" s="78"/>
      <c r="H67" s="76"/>
      <c r="I67" s="77"/>
      <c r="J67" s="77"/>
    </row>
    <row r="68" spans="2:10" ht="15" customHeight="1">
      <c r="B68" s="672" t="s">
        <v>76</v>
      </c>
      <c r="C68" s="672"/>
      <c r="D68" s="672"/>
      <c r="E68" s="672"/>
      <c r="F68" s="672"/>
      <c r="G68" s="672"/>
      <c r="H68" s="672"/>
      <c r="I68" s="672"/>
      <c r="J68" s="672"/>
    </row>
    <row r="69" spans="2:10" ht="9.75" customHeight="1">
      <c r="B69" s="56"/>
      <c r="C69" s="76"/>
      <c r="D69" s="77"/>
      <c r="E69" s="77"/>
      <c r="G69" s="78"/>
      <c r="H69" s="76"/>
      <c r="I69" s="77"/>
      <c r="J69" s="77"/>
    </row>
    <row r="70" spans="2:10" ht="50.1" customHeight="1">
      <c r="B70" s="56"/>
      <c r="C70" s="653"/>
      <c r="D70" s="653"/>
      <c r="E70" s="77"/>
      <c r="G70" s="654"/>
      <c r="H70" s="654"/>
      <c r="I70" s="77"/>
      <c r="J70" s="77"/>
    </row>
    <row r="71" spans="2:10" ht="14.1" customHeight="1">
      <c r="B71" s="80"/>
      <c r="C71" s="655" t="s">
        <v>605</v>
      </c>
      <c r="D71" s="655"/>
      <c r="E71" s="546"/>
      <c r="F71" s="77"/>
      <c r="G71" s="670" t="s">
        <v>606</v>
      </c>
      <c r="H71" s="670"/>
      <c r="I71" s="81"/>
      <c r="J71" s="77"/>
    </row>
    <row r="72" spans="2:10" ht="14.1" customHeight="1">
      <c r="B72" s="82"/>
      <c r="C72" s="651" t="s">
        <v>604</v>
      </c>
      <c r="D72" s="651"/>
      <c r="E72" s="547"/>
      <c r="F72" s="83"/>
      <c r="G72" s="671" t="s">
        <v>567</v>
      </c>
      <c r="H72" s="671"/>
      <c r="I72" s="81"/>
      <c r="J72" s="77"/>
    </row>
  </sheetData>
  <sheetProtection formatCells="0" selectLockedCells="1"/>
  <mergeCells count="74">
    <mergeCell ref="E5:G5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B24:C24"/>
    <mergeCell ref="G40:H40"/>
    <mergeCell ref="B41:C41"/>
    <mergeCell ref="G42:H42"/>
    <mergeCell ref="B33:C33"/>
    <mergeCell ref="G25:H25"/>
    <mergeCell ref="B27:C27"/>
    <mergeCell ref="B32:C32"/>
    <mergeCell ref="G32:H32"/>
    <mergeCell ref="B30:C30"/>
    <mergeCell ref="G30:H30"/>
    <mergeCell ref="B29:C29"/>
    <mergeCell ref="G29:H29"/>
    <mergeCell ref="B34:C34"/>
    <mergeCell ref="G34:H34"/>
    <mergeCell ref="G27:H27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70:H70"/>
    <mergeCell ref="C70:D70"/>
    <mergeCell ref="B68:J68"/>
    <mergeCell ref="G61:H61"/>
    <mergeCell ref="G63:H63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G38:H38"/>
    <mergeCell ref="B39:C39"/>
    <mergeCell ref="G48:H48"/>
    <mergeCell ref="G50:H50"/>
    <mergeCell ref="G51:H51"/>
    <mergeCell ref="G33:H33"/>
    <mergeCell ref="C45:D52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  <mergeCell ref="G12:H12"/>
  </mergeCells>
  <conditionalFormatting sqref="C45:D52">
    <cfRule type="expression" dxfId="3" priority="3">
      <formula>$E$41&lt;&gt;$J$63</formula>
    </cfRule>
    <cfRule type="expression" dxfId="2" priority="4">
      <formula>$D$41&lt;&gt;$I$63</formula>
    </cfRule>
  </conditionalFormatting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6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Q48"/>
  <sheetViews>
    <sheetView showGridLines="0" zoomScale="85" zoomScaleNormal="85" workbookViewId="0">
      <selection sqref="A1:XFD1048576"/>
    </sheetView>
  </sheetViews>
  <sheetFormatPr baseColWidth="10" defaultRowHeight="12.75"/>
  <cols>
    <col min="1" max="1" width="2.140625" style="25" customWidth="1"/>
    <col min="2" max="3" width="3.7109375" style="260" customWidth="1"/>
    <col min="4" max="4" width="29.42578125" style="260" customWidth="1"/>
    <col min="5" max="5" width="12.7109375" style="260" customWidth="1"/>
    <col min="6" max="6" width="14.42578125" style="260" customWidth="1"/>
    <col min="7" max="7" width="12.42578125" style="260" customWidth="1"/>
    <col min="8" max="8" width="12.7109375" style="260" customWidth="1"/>
    <col min="9" max="9" width="14" style="260" customWidth="1"/>
    <col min="10" max="10" width="12.7109375" style="260" customWidth="1"/>
    <col min="11" max="11" width="15.28515625" style="260" customWidth="1"/>
    <col min="12" max="13" width="12.7109375" style="260" customWidth="1"/>
    <col min="14" max="14" width="13.42578125" style="260" customWidth="1"/>
    <col min="15" max="15" width="12.85546875" style="260" customWidth="1"/>
    <col min="16" max="16" width="14.5703125" style="25" customWidth="1"/>
    <col min="17" max="17" width="14" style="260" customWidth="1"/>
    <col min="18" max="16384" width="11.42578125" style="260"/>
  </cols>
  <sheetData>
    <row r="1" spans="2:17" ht="6" customHeight="1"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</row>
    <row r="2" spans="2:17" ht="13.5" customHeight="1">
      <c r="B2" s="694" t="s">
        <v>484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</row>
    <row r="3" spans="2:17" ht="20.25" customHeight="1">
      <c r="B3" s="694" t="s">
        <v>641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</row>
    <row r="4" spans="2:17" s="25" customFormat="1" ht="8.25" customHeight="1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</row>
    <row r="5" spans="2:17" s="25" customFormat="1" ht="24" customHeight="1">
      <c r="D5" s="30" t="s">
        <v>3</v>
      </c>
      <c r="E5" s="273" t="s">
        <v>570</v>
      </c>
      <c r="F5" s="273"/>
      <c r="G5" s="272"/>
      <c r="H5" s="273"/>
      <c r="I5" s="273"/>
      <c r="J5" s="273"/>
      <c r="K5" s="273"/>
      <c r="L5" s="68"/>
      <c r="M5" s="68"/>
      <c r="N5" s="72"/>
      <c r="O5" s="232"/>
    </row>
    <row r="6" spans="2:17" s="25" customFormat="1" ht="8.25" customHeight="1"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2:17" ht="15" customHeight="1">
      <c r="B7" s="780" t="s">
        <v>485</v>
      </c>
      <c r="C7" s="837"/>
      <c r="D7" s="781"/>
      <c r="E7" s="848" t="s">
        <v>486</v>
      </c>
      <c r="F7" s="642"/>
      <c r="G7" s="848" t="s">
        <v>483</v>
      </c>
      <c r="H7" s="851" t="s">
        <v>222</v>
      </c>
      <c r="I7" s="852"/>
      <c r="J7" s="852"/>
      <c r="K7" s="852"/>
      <c r="L7" s="852"/>
      <c r="M7" s="852"/>
      <c r="N7" s="853"/>
      <c r="O7" s="848" t="s">
        <v>223</v>
      </c>
      <c r="P7" s="841" t="s">
        <v>518</v>
      </c>
      <c r="Q7" s="731"/>
    </row>
    <row r="8" spans="2:17" ht="25.5">
      <c r="B8" s="782"/>
      <c r="C8" s="756"/>
      <c r="D8" s="783"/>
      <c r="E8" s="850"/>
      <c r="F8" s="643" t="s">
        <v>487</v>
      </c>
      <c r="G8" s="850"/>
      <c r="H8" s="637" t="s">
        <v>224</v>
      </c>
      <c r="I8" s="637" t="s">
        <v>225</v>
      </c>
      <c r="J8" s="637" t="s">
        <v>203</v>
      </c>
      <c r="K8" s="637" t="s">
        <v>426</v>
      </c>
      <c r="L8" s="637" t="s">
        <v>204</v>
      </c>
      <c r="M8" s="637" t="s">
        <v>427</v>
      </c>
      <c r="N8" s="637" t="s">
        <v>226</v>
      </c>
      <c r="O8" s="849"/>
      <c r="P8" s="482" t="s">
        <v>519</v>
      </c>
      <c r="Q8" s="482" t="s">
        <v>520</v>
      </c>
    </row>
    <row r="9" spans="2:17" ht="15.75" customHeight="1">
      <c r="B9" s="784"/>
      <c r="C9" s="838"/>
      <c r="D9" s="785"/>
      <c r="E9" s="849"/>
      <c r="F9" s="644"/>
      <c r="G9" s="849"/>
      <c r="H9" s="637">
        <v>1</v>
      </c>
      <c r="I9" s="637">
        <v>2</v>
      </c>
      <c r="J9" s="637" t="s">
        <v>227</v>
      </c>
      <c r="K9" s="637">
        <v>4</v>
      </c>
      <c r="L9" s="637">
        <v>5</v>
      </c>
      <c r="M9" s="637">
        <v>6</v>
      </c>
      <c r="N9" s="637">
        <v>7</v>
      </c>
      <c r="O9" s="637" t="s">
        <v>489</v>
      </c>
      <c r="P9" s="293" t="s">
        <v>521</v>
      </c>
      <c r="Q9" s="293" t="s">
        <v>522</v>
      </c>
    </row>
    <row r="10" spans="2:17" ht="15" customHeight="1">
      <c r="B10" s="844"/>
      <c r="C10" s="845"/>
      <c r="D10" s="846"/>
      <c r="E10" s="490"/>
      <c r="F10" s="490"/>
      <c r="G10" s="533"/>
      <c r="H10" s="533"/>
      <c r="I10" s="533"/>
      <c r="J10" s="533"/>
      <c r="K10" s="533"/>
      <c r="L10" s="533"/>
      <c r="M10" s="533"/>
      <c r="N10" s="533"/>
      <c r="O10" s="533"/>
      <c r="P10" s="621"/>
      <c r="Q10" s="622"/>
    </row>
    <row r="11" spans="2:17" ht="15">
      <c r="B11" s="623" t="s">
        <v>642</v>
      </c>
      <c r="C11" s="493"/>
      <c r="D11" s="556"/>
      <c r="E11" s="624"/>
      <c r="F11" s="624"/>
      <c r="G11" s="474"/>
      <c r="H11" s="625"/>
      <c r="I11" s="483"/>
      <c r="J11" s="625"/>
      <c r="K11" s="483"/>
      <c r="L11" s="625"/>
      <c r="M11" s="625"/>
      <c r="N11" s="625"/>
      <c r="O11" s="483">
        <f>+J11-L11</f>
        <v>0</v>
      </c>
      <c r="P11" s="484" t="e">
        <f>L11/H11</f>
        <v>#DIV/0!</v>
      </c>
      <c r="Q11" s="485" t="e">
        <f>L11/J11</f>
        <v>#DIV/0!</v>
      </c>
    </row>
    <row r="12" spans="2:17" ht="15">
      <c r="B12" s="394"/>
      <c r="C12" s="640"/>
      <c r="D12" s="624"/>
      <c r="E12" s="471"/>
      <c r="F12" s="471"/>
      <c r="G12" s="472"/>
      <c r="H12" s="397">
        <v>0</v>
      </c>
      <c r="I12" s="397"/>
      <c r="J12" s="397"/>
      <c r="K12" s="397"/>
      <c r="L12" s="397"/>
      <c r="M12" s="397"/>
      <c r="N12" s="397"/>
      <c r="O12" s="397">
        <f>+J12-L12</f>
        <v>0</v>
      </c>
      <c r="P12" s="484" t="e">
        <f t="shared" ref="P12:P39" si="0">L12/H12</f>
        <v>#DIV/0!</v>
      </c>
      <c r="Q12" s="485" t="e">
        <f t="shared" ref="Q12:Q39" si="1">L12/J12</f>
        <v>#DIV/0!</v>
      </c>
    </row>
    <row r="13" spans="2:17" ht="15">
      <c r="B13" s="623"/>
      <c r="C13" s="640"/>
      <c r="D13" s="641"/>
      <c r="E13" s="624"/>
      <c r="F13" s="624"/>
      <c r="G13" s="486"/>
      <c r="H13" s="625"/>
      <c r="I13" s="625"/>
      <c r="J13" s="625"/>
      <c r="K13" s="472"/>
      <c r="L13" s="472"/>
      <c r="M13" s="472"/>
      <c r="N13" s="472"/>
      <c r="O13" s="472">
        <f t="shared" ref="O13:O39" si="2">+H13-L13</f>
        <v>0</v>
      </c>
      <c r="P13" s="484" t="e">
        <f>L13/H13</f>
        <v>#DIV/0!</v>
      </c>
      <c r="Q13" s="485" t="e">
        <f t="shared" si="1"/>
        <v>#DIV/0!</v>
      </c>
    </row>
    <row r="14" spans="2:17">
      <c r="B14" s="394"/>
      <c r="C14" s="835"/>
      <c r="D14" s="836"/>
      <c r="E14" s="474">
        <f>SUM(E15:E22)</f>
        <v>0</v>
      </c>
      <c r="F14" s="474"/>
      <c r="G14" s="474">
        <f>SUM(G15:G22)</f>
        <v>0</v>
      </c>
      <c r="H14" s="475"/>
      <c r="I14" s="474"/>
      <c r="J14" s="474"/>
      <c r="K14" s="474"/>
      <c r="L14" s="474">
        <f>SUM(L15:L22)</f>
        <v>0</v>
      </c>
      <c r="M14" s="474"/>
      <c r="N14" s="474">
        <f>SUM(N15:N22)</f>
        <v>0</v>
      </c>
      <c r="O14" s="475">
        <f t="shared" si="2"/>
        <v>0</v>
      </c>
      <c r="P14" s="484" t="e">
        <f t="shared" si="0"/>
        <v>#DIV/0!</v>
      </c>
      <c r="Q14" s="485" t="e">
        <f t="shared" si="1"/>
        <v>#DIV/0!</v>
      </c>
    </row>
    <row r="15" spans="2:17">
      <c r="B15" s="394"/>
      <c r="C15" s="640"/>
      <c r="D15" s="641"/>
      <c r="E15" s="471"/>
      <c r="F15" s="471"/>
      <c r="G15" s="472"/>
      <c r="H15" s="472"/>
      <c r="I15" s="472"/>
      <c r="J15" s="472"/>
      <c r="K15" s="472"/>
      <c r="L15" s="472"/>
      <c r="M15" s="472"/>
      <c r="N15" s="472"/>
      <c r="O15" s="472">
        <f t="shared" si="2"/>
        <v>0</v>
      </c>
      <c r="P15" s="484" t="e">
        <f t="shared" si="0"/>
        <v>#DIV/0!</v>
      </c>
      <c r="Q15" s="485" t="e">
        <f t="shared" si="1"/>
        <v>#DIV/0!</v>
      </c>
    </row>
    <row r="16" spans="2:17">
      <c r="B16" s="394"/>
      <c r="C16" s="640"/>
      <c r="D16" s="641"/>
      <c r="E16" s="471"/>
      <c r="F16" s="471"/>
      <c r="G16" s="472"/>
      <c r="H16" s="472"/>
      <c r="I16" s="472"/>
      <c r="J16" s="472"/>
      <c r="K16" s="472"/>
      <c r="L16" s="472"/>
      <c r="M16" s="472"/>
      <c r="N16" s="472"/>
      <c r="O16" s="472">
        <f t="shared" si="2"/>
        <v>0</v>
      </c>
      <c r="P16" s="484" t="e">
        <f t="shared" si="0"/>
        <v>#DIV/0!</v>
      </c>
      <c r="Q16" s="485" t="e">
        <f t="shared" si="1"/>
        <v>#DIV/0!</v>
      </c>
    </row>
    <row r="17" spans="2:17">
      <c r="B17" s="394"/>
      <c r="C17" s="640"/>
      <c r="D17" s="641"/>
      <c r="E17" s="471"/>
      <c r="F17" s="471"/>
      <c r="G17" s="472"/>
      <c r="H17" s="472"/>
      <c r="I17" s="472"/>
      <c r="J17" s="472"/>
      <c r="K17" s="472"/>
      <c r="L17" s="472"/>
      <c r="M17" s="472"/>
      <c r="N17" s="472"/>
      <c r="O17" s="472">
        <f t="shared" si="2"/>
        <v>0</v>
      </c>
      <c r="P17" s="484" t="e">
        <f t="shared" si="0"/>
        <v>#DIV/0!</v>
      </c>
      <c r="Q17" s="485" t="e">
        <f t="shared" si="1"/>
        <v>#DIV/0!</v>
      </c>
    </row>
    <row r="18" spans="2:17">
      <c r="B18" s="394"/>
      <c r="C18" s="640"/>
      <c r="D18" s="641"/>
      <c r="E18" s="471"/>
      <c r="F18" s="471"/>
      <c r="G18" s="472"/>
      <c r="H18" s="472"/>
      <c r="I18" s="472"/>
      <c r="J18" s="472"/>
      <c r="K18" s="472"/>
      <c r="L18" s="472"/>
      <c r="M18" s="472"/>
      <c r="N18" s="472"/>
      <c r="O18" s="472">
        <f t="shared" si="2"/>
        <v>0</v>
      </c>
      <c r="P18" s="484" t="e">
        <f t="shared" si="0"/>
        <v>#DIV/0!</v>
      </c>
      <c r="Q18" s="485" t="e">
        <f t="shared" si="1"/>
        <v>#DIV/0!</v>
      </c>
    </row>
    <row r="19" spans="2:17">
      <c r="B19" s="394"/>
      <c r="C19" s="640"/>
      <c r="D19" s="641"/>
      <c r="E19" s="471"/>
      <c r="F19" s="471"/>
      <c r="G19" s="472"/>
      <c r="H19" s="472"/>
      <c r="I19" s="472"/>
      <c r="J19" s="472"/>
      <c r="K19" s="472"/>
      <c r="L19" s="472"/>
      <c r="M19" s="472"/>
      <c r="N19" s="472"/>
      <c r="O19" s="472">
        <f t="shared" si="2"/>
        <v>0</v>
      </c>
      <c r="P19" s="484" t="e">
        <f t="shared" si="0"/>
        <v>#DIV/0!</v>
      </c>
      <c r="Q19" s="485" t="e">
        <f t="shared" si="1"/>
        <v>#DIV/0!</v>
      </c>
    </row>
    <row r="20" spans="2:17">
      <c r="B20" s="394"/>
      <c r="C20" s="640"/>
      <c r="D20" s="641"/>
      <c r="E20" s="471"/>
      <c r="F20" s="471"/>
      <c r="G20" s="472"/>
      <c r="H20" s="472"/>
      <c r="I20" s="472"/>
      <c r="J20" s="472"/>
      <c r="K20" s="472"/>
      <c r="L20" s="472"/>
      <c r="M20" s="472"/>
      <c r="N20" s="472"/>
      <c r="O20" s="472">
        <f t="shared" si="2"/>
        <v>0</v>
      </c>
      <c r="P20" s="484" t="e">
        <f t="shared" si="0"/>
        <v>#DIV/0!</v>
      </c>
      <c r="Q20" s="485" t="e">
        <f t="shared" si="1"/>
        <v>#DIV/0!</v>
      </c>
    </row>
    <row r="21" spans="2:17">
      <c r="B21" s="394"/>
      <c r="C21" s="640"/>
      <c r="D21" s="641"/>
      <c r="E21" s="471"/>
      <c r="F21" s="471"/>
      <c r="G21" s="472"/>
      <c r="H21" s="472"/>
      <c r="I21" s="472"/>
      <c r="J21" s="472"/>
      <c r="K21" s="472"/>
      <c r="L21" s="472"/>
      <c r="M21" s="472"/>
      <c r="N21" s="472"/>
      <c r="O21" s="472">
        <f t="shared" si="2"/>
        <v>0</v>
      </c>
      <c r="P21" s="484" t="e">
        <f t="shared" si="0"/>
        <v>#DIV/0!</v>
      </c>
      <c r="Q21" s="485" t="e">
        <f t="shared" si="1"/>
        <v>#DIV/0!</v>
      </c>
    </row>
    <row r="22" spans="2:17">
      <c r="B22" s="394"/>
      <c r="C22" s="640"/>
      <c r="D22" s="641"/>
      <c r="E22" s="471"/>
      <c r="F22" s="471"/>
      <c r="G22" s="472"/>
      <c r="H22" s="472"/>
      <c r="I22" s="472"/>
      <c r="J22" s="472"/>
      <c r="K22" s="472"/>
      <c r="L22" s="472"/>
      <c r="M22" s="472"/>
      <c r="N22" s="472"/>
      <c r="O22" s="472">
        <f t="shared" si="2"/>
        <v>0</v>
      </c>
      <c r="P22" s="484" t="e">
        <f t="shared" si="0"/>
        <v>#DIV/0!</v>
      </c>
      <c r="Q22" s="485" t="e">
        <f t="shared" si="1"/>
        <v>#DIV/0!</v>
      </c>
    </row>
    <row r="23" spans="2:17">
      <c r="B23" s="394"/>
      <c r="C23" s="835"/>
      <c r="D23" s="836"/>
      <c r="E23" s="474">
        <f>SUM(E24:E26)</f>
        <v>0</v>
      </c>
      <c r="F23" s="474"/>
      <c r="G23" s="474">
        <f>SUM(G24:G26)</f>
        <v>0</v>
      </c>
      <c r="H23" s="475"/>
      <c r="I23" s="474"/>
      <c r="J23" s="474"/>
      <c r="K23" s="474"/>
      <c r="L23" s="474">
        <f>SUM(L24:L26)</f>
        <v>0</v>
      </c>
      <c r="M23" s="474"/>
      <c r="N23" s="474">
        <f>SUM(N24:N26)</f>
        <v>0</v>
      </c>
      <c r="O23" s="475">
        <f t="shared" si="2"/>
        <v>0</v>
      </c>
      <c r="P23" s="484" t="e">
        <f t="shared" si="0"/>
        <v>#DIV/0!</v>
      </c>
      <c r="Q23" s="485" t="e">
        <f t="shared" si="1"/>
        <v>#DIV/0!</v>
      </c>
    </row>
    <row r="24" spans="2:17">
      <c r="B24" s="394"/>
      <c r="C24" s="640"/>
      <c r="D24" s="641"/>
      <c r="E24" s="471"/>
      <c r="F24" s="471"/>
      <c r="G24" s="472"/>
      <c r="H24" s="472"/>
      <c r="I24" s="472"/>
      <c r="J24" s="472"/>
      <c r="K24" s="472"/>
      <c r="L24" s="472"/>
      <c r="M24" s="472"/>
      <c r="N24" s="472"/>
      <c r="O24" s="472">
        <f t="shared" si="2"/>
        <v>0</v>
      </c>
      <c r="P24" s="484" t="e">
        <f t="shared" si="0"/>
        <v>#DIV/0!</v>
      </c>
      <c r="Q24" s="485" t="e">
        <f t="shared" si="1"/>
        <v>#DIV/0!</v>
      </c>
    </row>
    <row r="25" spans="2:17">
      <c r="B25" s="394"/>
      <c r="C25" s="640"/>
      <c r="D25" s="641"/>
      <c r="E25" s="471"/>
      <c r="F25" s="471"/>
      <c r="G25" s="472"/>
      <c r="H25" s="472"/>
      <c r="I25" s="472"/>
      <c r="J25" s="472"/>
      <c r="K25" s="472"/>
      <c r="L25" s="472"/>
      <c r="M25" s="472"/>
      <c r="N25" s="472"/>
      <c r="O25" s="472">
        <f t="shared" si="2"/>
        <v>0</v>
      </c>
      <c r="P25" s="484" t="e">
        <f t="shared" si="0"/>
        <v>#DIV/0!</v>
      </c>
      <c r="Q25" s="485" t="e">
        <f t="shared" si="1"/>
        <v>#DIV/0!</v>
      </c>
    </row>
    <row r="26" spans="2:17">
      <c r="B26" s="394"/>
      <c r="C26" s="640"/>
      <c r="D26" s="641"/>
      <c r="E26" s="471"/>
      <c r="F26" s="471"/>
      <c r="G26" s="472"/>
      <c r="H26" s="472"/>
      <c r="I26" s="472"/>
      <c r="J26" s="472"/>
      <c r="K26" s="472"/>
      <c r="L26" s="472"/>
      <c r="M26" s="472"/>
      <c r="N26" s="472"/>
      <c r="O26" s="472">
        <f t="shared" si="2"/>
        <v>0</v>
      </c>
      <c r="P26" s="484" t="e">
        <f t="shared" si="0"/>
        <v>#DIV/0!</v>
      </c>
      <c r="Q26" s="485" t="e">
        <f t="shared" si="1"/>
        <v>#DIV/0!</v>
      </c>
    </row>
    <row r="27" spans="2:17">
      <c r="B27" s="394"/>
      <c r="C27" s="835"/>
      <c r="D27" s="836"/>
      <c r="E27" s="474">
        <f>SUM(E28:E29)</f>
        <v>0</v>
      </c>
      <c r="F27" s="474"/>
      <c r="G27" s="474">
        <f>SUM(G28:G29)</f>
        <v>0</v>
      </c>
      <c r="H27" s="475"/>
      <c r="I27" s="474"/>
      <c r="J27" s="474"/>
      <c r="K27" s="474"/>
      <c r="L27" s="474">
        <f>SUM(L28:L29)</f>
        <v>0</v>
      </c>
      <c r="M27" s="474"/>
      <c r="N27" s="474">
        <f>SUM(N28:N29)</f>
        <v>0</v>
      </c>
      <c r="O27" s="475">
        <f t="shared" si="2"/>
        <v>0</v>
      </c>
      <c r="P27" s="484" t="e">
        <f t="shared" si="0"/>
        <v>#DIV/0!</v>
      </c>
      <c r="Q27" s="485" t="e">
        <f t="shared" si="1"/>
        <v>#DIV/0!</v>
      </c>
    </row>
    <row r="28" spans="2:17">
      <c r="B28" s="394"/>
      <c r="C28" s="640"/>
      <c r="D28" s="641"/>
      <c r="E28" s="471"/>
      <c r="F28" s="471"/>
      <c r="G28" s="472"/>
      <c r="H28" s="472"/>
      <c r="I28" s="472"/>
      <c r="J28" s="472"/>
      <c r="K28" s="472"/>
      <c r="L28" s="472"/>
      <c r="M28" s="472"/>
      <c r="N28" s="472"/>
      <c r="O28" s="472">
        <f t="shared" si="2"/>
        <v>0</v>
      </c>
      <c r="P28" s="484" t="e">
        <f t="shared" si="0"/>
        <v>#DIV/0!</v>
      </c>
      <c r="Q28" s="485" t="e">
        <f t="shared" si="1"/>
        <v>#DIV/0!</v>
      </c>
    </row>
    <row r="29" spans="2:17">
      <c r="B29" s="394"/>
      <c r="C29" s="640"/>
      <c r="D29" s="641"/>
      <c r="E29" s="471"/>
      <c r="F29" s="471"/>
      <c r="G29" s="472"/>
      <c r="H29" s="472"/>
      <c r="I29" s="472"/>
      <c r="J29" s="472"/>
      <c r="K29" s="472"/>
      <c r="L29" s="472"/>
      <c r="M29" s="472"/>
      <c r="N29" s="472"/>
      <c r="O29" s="472">
        <f t="shared" si="2"/>
        <v>0</v>
      </c>
      <c r="P29" s="484" t="e">
        <f t="shared" si="0"/>
        <v>#DIV/0!</v>
      </c>
      <c r="Q29" s="485" t="e">
        <f t="shared" si="1"/>
        <v>#DIV/0!</v>
      </c>
    </row>
    <row r="30" spans="2:17">
      <c r="B30" s="394"/>
      <c r="C30" s="835"/>
      <c r="D30" s="836"/>
      <c r="E30" s="474">
        <f>SUM(E31:E34)</f>
        <v>0</v>
      </c>
      <c r="F30" s="474"/>
      <c r="G30" s="474">
        <f>SUM(G31:G34)</f>
        <v>0</v>
      </c>
      <c r="H30" s="475"/>
      <c r="I30" s="474"/>
      <c r="J30" s="474"/>
      <c r="K30" s="474"/>
      <c r="L30" s="474">
        <f>SUM(L31:L34)</f>
        <v>0</v>
      </c>
      <c r="M30" s="474"/>
      <c r="N30" s="474">
        <f>SUM(N31:N34)</f>
        <v>0</v>
      </c>
      <c r="O30" s="475">
        <f t="shared" si="2"/>
        <v>0</v>
      </c>
      <c r="P30" s="484" t="e">
        <f t="shared" si="0"/>
        <v>#DIV/0!</v>
      </c>
      <c r="Q30" s="485" t="e">
        <f t="shared" si="1"/>
        <v>#DIV/0!</v>
      </c>
    </row>
    <row r="31" spans="2:17">
      <c r="B31" s="394"/>
      <c r="C31" s="640"/>
      <c r="D31" s="641"/>
      <c r="E31" s="471"/>
      <c r="F31" s="471"/>
      <c r="G31" s="472"/>
      <c r="H31" s="472"/>
      <c r="I31" s="472"/>
      <c r="J31" s="472"/>
      <c r="K31" s="472"/>
      <c r="L31" s="472"/>
      <c r="M31" s="472"/>
      <c r="N31" s="472"/>
      <c r="O31" s="472">
        <f t="shared" si="2"/>
        <v>0</v>
      </c>
      <c r="P31" s="484" t="e">
        <f t="shared" si="0"/>
        <v>#DIV/0!</v>
      </c>
      <c r="Q31" s="485" t="e">
        <f t="shared" si="1"/>
        <v>#DIV/0!</v>
      </c>
    </row>
    <row r="32" spans="2:17">
      <c r="B32" s="394"/>
      <c r="C32" s="640"/>
      <c r="D32" s="641"/>
      <c r="E32" s="471"/>
      <c r="F32" s="471"/>
      <c r="G32" s="472"/>
      <c r="H32" s="472"/>
      <c r="I32" s="472"/>
      <c r="J32" s="472"/>
      <c r="K32" s="472"/>
      <c r="L32" s="472"/>
      <c r="M32" s="472"/>
      <c r="N32" s="472"/>
      <c r="O32" s="472">
        <f t="shared" si="2"/>
        <v>0</v>
      </c>
      <c r="P32" s="484" t="e">
        <f t="shared" si="0"/>
        <v>#DIV/0!</v>
      </c>
      <c r="Q32" s="485" t="e">
        <f t="shared" si="1"/>
        <v>#DIV/0!</v>
      </c>
    </row>
    <row r="33" spans="1:17">
      <c r="B33" s="394"/>
      <c r="C33" s="640"/>
      <c r="D33" s="641"/>
      <c r="E33" s="471"/>
      <c r="F33" s="471"/>
      <c r="G33" s="472"/>
      <c r="H33" s="472"/>
      <c r="I33" s="472"/>
      <c r="J33" s="472"/>
      <c r="K33" s="472"/>
      <c r="L33" s="472"/>
      <c r="M33" s="472"/>
      <c r="N33" s="472"/>
      <c r="O33" s="472">
        <f t="shared" si="2"/>
        <v>0</v>
      </c>
      <c r="P33" s="484" t="e">
        <f t="shared" si="0"/>
        <v>#DIV/0!</v>
      </c>
      <c r="Q33" s="485" t="e">
        <f t="shared" si="1"/>
        <v>#DIV/0!</v>
      </c>
    </row>
    <row r="34" spans="1:17">
      <c r="B34" s="394"/>
      <c r="C34" s="640"/>
      <c r="D34" s="641"/>
      <c r="E34" s="471"/>
      <c r="F34" s="471"/>
      <c r="G34" s="472"/>
      <c r="H34" s="472"/>
      <c r="I34" s="472"/>
      <c r="J34" s="472"/>
      <c r="K34" s="472"/>
      <c r="L34" s="472"/>
      <c r="M34" s="472"/>
      <c r="N34" s="472"/>
      <c r="O34" s="472">
        <f t="shared" si="2"/>
        <v>0</v>
      </c>
      <c r="P34" s="484" t="e">
        <f t="shared" si="0"/>
        <v>#DIV/0!</v>
      </c>
      <c r="Q34" s="485" t="e">
        <f t="shared" si="1"/>
        <v>#DIV/0!</v>
      </c>
    </row>
    <row r="35" spans="1:17">
      <c r="B35" s="394"/>
      <c r="C35" s="835"/>
      <c r="D35" s="836"/>
      <c r="E35" s="474">
        <f>SUM(E36)</f>
        <v>0</v>
      </c>
      <c r="F35" s="474"/>
      <c r="G35" s="474">
        <f>SUM(G36)</f>
        <v>0</v>
      </c>
      <c r="H35" s="475"/>
      <c r="I35" s="474"/>
      <c r="J35" s="474"/>
      <c r="K35" s="474"/>
      <c r="L35" s="474">
        <f>SUM(L36)</f>
        <v>0</v>
      </c>
      <c r="M35" s="474"/>
      <c r="N35" s="474">
        <f>SUM(N36)</f>
        <v>0</v>
      </c>
      <c r="O35" s="475">
        <f t="shared" si="2"/>
        <v>0</v>
      </c>
      <c r="P35" s="484" t="e">
        <f t="shared" si="0"/>
        <v>#DIV/0!</v>
      </c>
      <c r="Q35" s="485" t="e">
        <f t="shared" si="1"/>
        <v>#DIV/0!</v>
      </c>
    </row>
    <row r="36" spans="1:17">
      <c r="B36" s="394"/>
      <c r="C36" s="640"/>
      <c r="D36" s="641"/>
      <c r="E36" s="471"/>
      <c r="F36" s="471"/>
      <c r="G36" s="472"/>
      <c r="H36" s="472"/>
      <c r="I36" s="472"/>
      <c r="J36" s="472"/>
      <c r="K36" s="472"/>
      <c r="L36" s="472"/>
      <c r="M36" s="472"/>
      <c r="N36" s="472"/>
      <c r="O36" s="472">
        <f t="shared" si="2"/>
        <v>0</v>
      </c>
      <c r="P36" s="484" t="e">
        <f t="shared" si="0"/>
        <v>#DIV/0!</v>
      </c>
      <c r="Q36" s="485" t="e">
        <f t="shared" si="1"/>
        <v>#DIV/0!</v>
      </c>
    </row>
    <row r="37" spans="1:17" ht="15" customHeight="1">
      <c r="B37" s="833"/>
      <c r="C37" s="826"/>
      <c r="D37" s="834"/>
      <c r="E37" s="471"/>
      <c r="F37" s="471"/>
      <c r="G37" s="472"/>
      <c r="H37" s="472"/>
      <c r="I37" s="472"/>
      <c r="J37" s="472"/>
      <c r="K37" s="472"/>
      <c r="L37" s="472"/>
      <c r="M37" s="472"/>
      <c r="N37" s="472"/>
      <c r="O37" s="472">
        <f t="shared" si="2"/>
        <v>0</v>
      </c>
      <c r="P37" s="484" t="e">
        <f t="shared" si="0"/>
        <v>#DIV/0!</v>
      </c>
      <c r="Q37" s="485" t="e">
        <f t="shared" si="1"/>
        <v>#DIV/0!</v>
      </c>
    </row>
    <row r="38" spans="1:17" ht="15" customHeight="1">
      <c r="B38" s="833"/>
      <c r="C38" s="826"/>
      <c r="D38" s="834"/>
      <c r="E38" s="471"/>
      <c r="F38" s="471"/>
      <c r="G38" s="472"/>
      <c r="H38" s="472"/>
      <c r="I38" s="472"/>
      <c r="J38" s="472"/>
      <c r="K38" s="472"/>
      <c r="L38" s="472"/>
      <c r="M38" s="472"/>
      <c r="N38" s="472"/>
      <c r="O38" s="472">
        <f t="shared" si="2"/>
        <v>0</v>
      </c>
      <c r="P38" s="484" t="e">
        <f t="shared" si="0"/>
        <v>#DIV/0!</v>
      </c>
      <c r="Q38" s="485" t="e">
        <f t="shared" si="1"/>
        <v>#DIV/0!</v>
      </c>
    </row>
    <row r="39" spans="1:17" ht="15.75" customHeight="1">
      <c r="B39" s="833"/>
      <c r="C39" s="826"/>
      <c r="D39" s="834"/>
      <c r="E39" s="471"/>
      <c r="F39" s="471"/>
      <c r="G39" s="472"/>
      <c r="H39" s="472"/>
      <c r="I39" s="472"/>
      <c r="J39" s="472"/>
      <c r="K39" s="472"/>
      <c r="L39" s="472"/>
      <c r="M39" s="472"/>
      <c r="N39" s="472"/>
      <c r="O39" s="472">
        <f t="shared" si="2"/>
        <v>0</v>
      </c>
      <c r="P39" s="484" t="e">
        <f t="shared" si="0"/>
        <v>#DIV/0!</v>
      </c>
      <c r="Q39" s="485" t="e">
        <f t="shared" si="1"/>
        <v>#DIV/0!</v>
      </c>
    </row>
    <row r="40" spans="1:17">
      <c r="B40" s="47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4"/>
      <c r="Q40" s="485"/>
    </row>
    <row r="41" spans="1:17" s="392" customFormat="1" ht="12.75" customHeight="1">
      <c r="A41" s="290"/>
      <c r="B41" s="419"/>
      <c r="C41" s="839" t="s">
        <v>228</v>
      </c>
      <c r="D41" s="840"/>
      <c r="E41" s="481">
        <v>0</v>
      </c>
      <c r="F41" s="481">
        <v>0</v>
      </c>
      <c r="G41" s="481">
        <v>0</v>
      </c>
      <c r="H41" s="481">
        <v>0</v>
      </c>
      <c r="I41" s="481">
        <v>0</v>
      </c>
      <c r="J41" s="481">
        <v>0</v>
      </c>
      <c r="K41" s="481">
        <v>0</v>
      </c>
      <c r="L41" s="481">
        <v>0</v>
      </c>
      <c r="M41" s="481">
        <v>0</v>
      </c>
      <c r="N41" s="481">
        <v>0</v>
      </c>
      <c r="O41" s="481">
        <v>0</v>
      </c>
      <c r="P41" s="842"/>
      <c r="Q41" s="843"/>
    </row>
    <row r="42" spans="1:17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7">
      <c r="B43" s="16" t="s">
        <v>76</v>
      </c>
      <c r="G43" s="25"/>
      <c r="H43" s="25"/>
      <c r="I43" s="25"/>
      <c r="J43" s="25"/>
      <c r="K43" s="25"/>
      <c r="L43" s="25"/>
      <c r="M43" s="25"/>
      <c r="N43" s="25"/>
      <c r="O43" s="25"/>
    </row>
    <row r="45" spans="1:17">
      <c r="H45" s="264"/>
      <c r="I45" s="264"/>
      <c r="J45" s="264"/>
      <c r="K45" s="264"/>
      <c r="L45" s="264"/>
      <c r="M45" s="264"/>
      <c r="N45" s="264"/>
      <c r="O45" s="264"/>
    </row>
    <row r="46" spans="1:17">
      <c r="D46" s="847"/>
      <c r="E46" s="847"/>
      <c r="F46" s="847"/>
      <c r="H46" s="266"/>
      <c r="I46" s="266"/>
      <c r="J46" s="266"/>
      <c r="K46" s="266"/>
      <c r="L46" s="264"/>
      <c r="M46" s="264"/>
      <c r="N46" s="264"/>
      <c r="O46" s="264"/>
    </row>
    <row r="47" spans="1:17">
      <c r="D47" s="670" t="s">
        <v>605</v>
      </c>
      <c r="E47" s="670"/>
      <c r="F47" s="670"/>
      <c r="H47" s="670" t="s">
        <v>606</v>
      </c>
      <c r="I47" s="670"/>
      <c r="J47" s="670"/>
      <c r="K47" s="670"/>
      <c r="L47" s="634"/>
      <c r="M47" s="634"/>
      <c r="N47" s="634"/>
      <c r="O47" s="634"/>
    </row>
    <row r="48" spans="1:17">
      <c r="D48" s="671" t="s">
        <v>599</v>
      </c>
      <c r="E48" s="671"/>
      <c r="F48" s="671"/>
      <c r="H48" s="671" t="s">
        <v>567</v>
      </c>
      <c r="I48" s="671"/>
      <c r="J48" s="671"/>
      <c r="K48" s="671"/>
      <c r="L48" s="632"/>
      <c r="M48" s="632"/>
      <c r="N48" s="632"/>
      <c r="O48" s="632"/>
    </row>
  </sheetData>
  <mergeCells count="25">
    <mergeCell ref="D46:F46"/>
    <mergeCell ref="B1:O1"/>
    <mergeCell ref="B2:O2"/>
    <mergeCell ref="B3:O3"/>
    <mergeCell ref="B7:D9"/>
    <mergeCell ref="O7:O8"/>
    <mergeCell ref="G7:G9"/>
    <mergeCell ref="E7:E9"/>
    <mergeCell ref="H7:N7"/>
    <mergeCell ref="D48:F48"/>
    <mergeCell ref="H47:K47"/>
    <mergeCell ref="H48:K48"/>
    <mergeCell ref="P7:Q7"/>
    <mergeCell ref="P41:Q41"/>
    <mergeCell ref="C35:D35"/>
    <mergeCell ref="B37:D37"/>
    <mergeCell ref="B38:D38"/>
    <mergeCell ref="B39:D39"/>
    <mergeCell ref="C41:D41"/>
    <mergeCell ref="B10:D10"/>
    <mergeCell ref="C14:D14"/>
    <mergeCell ref="C23:D23"/>
    <mergeCell ref="C27:D27"/>
    <mergeCell ref="C30:D30"/>
    <mergeCell ref="D47:F4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59" fitToHeight="0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Y49"/>
  <sheetViews>
    <sheetView showGridLines="0" zoomScale="85" zoomScaleNormal="85" workbookViewId="0">
      <selection activeCell="B3" sqref="B3:Y3"/>
    </sheetView>
  </sheetViews>
  <sheetFormatPr baseColWidth="10" defaultRowHeight="12.75"/>
  <cols>
    <col min="1" max="1" width="2.140625" style="25" customWidth="1"/>
    <col min="2" max="2" width="19.85546875" style="260" customWidth="1"/>
    <col min="3" max="3" width="18.42578125" style="260" customWidth="1"/>
    <col min="4" max="4" width="5.42578125" style="260" customWidth="1"/>
    <col min="5" max="5" width="9.7109375" style="260" customWidth="1"/>
    <col min="6" max="6" width="5.42578125" style="260" customWidth="1"/>
    <col min="7" max="7" width="6.42578125" style="260" customWidth="1"/>
    <col min="8" max="8" width="5.42578125" style="260" customWidth="1"/>
    <col min="9" max="9" width="38.5703125" style="260" customWidth="1"/>
    <col min="10" max="11" width="5.42578125" style="260" customWidth="1"/>
    <col min="12" max="12" width="10" style="260" customWidth="1"/>
    <col min="13" max="13" width="12.7109375" style="260" customWidth="1"/>
    <col min="14" max="14" width="11.42578125" style="260" customWidth="1"/>
    <col min="15" max="15" width="12.85546875" style="260" customWidth="1"/>
    <col min="16" max="16" width="10.85546875" style="25" customWidth="1"/>
    <col min="17" max="20" width="11.42578125" style="260"/>
    <col min="21" max="23" width="14.140625" style="260" bestFit="1" customWidth="1"/>
    <col min="24" max="16384" width="11.42578125" style="260"/>
  </cols>
  <sheetData>
    <row r="1" spans="2:25" ht="6" customHeight="1">
      <c r="B1" s="694" t="s">
        <v>517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</row>
    <row r="2" spans="2:25" ht="13.5" customHeight="1"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</row>
    <row r="3" spans="2:25" ht="20.25" customHeight="1">
      <c r="B3" s="694" t="s">
        <v>637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</row>
    <row r="4" spans="2:25" s="25" customFormat="1" ht="8.25" customHeight="1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</row>
    <row r="5" spans="2:25" s="25" customFormat="1" ht="24" customHeight="1">
      <c r="D5" s="30" t="s">
        <v>3</v>
      </c>
      <c r="E5" s="273" t="s">
        <v>590</v>
      </c>
      <c r="F5" s="273"/>
      <c r="G5" s="272"/>
      <c r="H5" s="273"/>
      <c r="I5" s="273"/>
      <c r="J5" s="273"/>
      <c r="K5" s="273"/>
      <c r="L5" s="68"/>
      <c r="M5" s="68"/>
      <c r="N5" s="72"/>
      <c r="O5" s="232"/>
    </row>
    <row r="6" spans="2:25" s="25" customFormat="1" ht="8.25" customHeight="1"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2:25" ht="15" customHeight="1">
      <c r="B7" s="862" t="s">
        <v>490</v>
      </c>
      <c r="C7" s="863"/>
      <c r="D7" s="864" t="s">
        <v>491</v>
      </c>
      <c r="E7" s="728"/>
      <c r="F7" s="728"/>
      <c r="G7" s="728"/>
      <c r="H7" s="865"/>
      <c r="I7" s="860" t="s">
        <v>492</v>
      </c>
      <c r="J7" s="860"/>
      <c r="K7" s="860"/>
      <c r="L7" s="860"/>
      <c r="M7" s="860"/>
      <c r="N7" s="860"/>
      <c r="O7" s="860"/>
      <c r="P7" s="860" t="s">
        <v>493</v>
      </c>
      <c r="Q7" s="860"/>
      <c r="R7" s="860"/>
      <c r="S7" s="860"/>
      <c r="T7" s="860"/>
      <c r="U7" s="860" t="s">
        <v>494</v>
      </c>
      <c r="V7" s="860"/>
      <c r="W7" s="860"/>
      <c r="X7" s="860"/>
      <c r="Y7" s="860"/>
    </row>
    <row r="8" spans="2:25">
      <c r="B8" s="866" t="s">
        <v>495</v>
      </c>
      <c r="C8" s="866" t="s">
        <v>496</v>
      </c>
      <c r="D8" s="858" t="s">
        <v>497</v>
      </c>
      <c r="E8" s="858" t="s">
        <v>498</v>
      </c>
      <c r="F8" s="858" t="s">
        <v>499</v>
      </c>
      <c r="G8" s="858" t="s">
        <v>500</v>
      </c>
      <c r="H8" s="858" t="s">
        <v>483</v>
      </c>
      <c r="I8" s="854" t="s">
        <v>501</v>
      </c>
      <c r="J8" s="854" t="s">
        <v>502</v>
      </c>
      <c r="K8" s="854" t="s">
        <v>503</v>
      </c>
      <c r="L8" s="854" t="s">
        <v>504</v>
      </c>
      <c r="M8" s="854" t="s">
        <v>505</v>
      </c>
      <c r="N8" s="854" t="s">
        <v>506</v>
      </c>
      <c r="O8" s="854" t="s">
        <v>507</v>
      </c>
      <c r="P8" s="854" t="s">
        <v>508</v>
      </c>
      <c r="Q8" s="854" t="s">
        <v>509</v>
      </c>
      <c r="R8" s="854" t="s">
        <v>510</v>
      </c>
      <c r="S8" s="856" t="s">
        <v>511</v>
      </c>
      <c r="T8" s="857"/>
      <c r="U8" s="854" t="s">
        <v>224</v>
      </c>
      <c r="V8" s="854" t="s">
        <v>203</v>
      </c>
      <c r="W8" s="854" t="s">
        <v>204</v>
      </c>
      <c r="X8" s="856" t="s">
        <v>512</v>
      </c>
      <c r="Y8" s="857"/>
    </row>
    <row r="9" spans="2:25" ht="15.75" customHeight="1">
      <c r="B9" s="867"/>
      <c r="C9" s="867"/>
      <c r="D9" s="868"/>
      <c r="E9" s="859"/>
      <c r="F9" s="859"/>
      <c r="G9" s="859"/>
      <c r="H9" s="859"/>
      <c r="I9" s="855"/>
      <c r="J9" s="855"/>
      <c r="K9" s="855"/>
      <c r="L9" s="855"/>
      <c r="M9" s="855"/>
      <c r="N9" s="855"/>
      <c r="O9" s="855"/>
      <c r="P9" s="855"/>
      <c r="Q9" s="855"/>
      <c r="R9" s="855"/>
      <c r="S9" s="647" t="s">
        <v>513</v>
      </c>
      <c r="T9" s="647" t="s">
        <v>514</v>
      </c>
      <c r="U9" s="861"/>
      <c r="V9" s="861"/>
      <c r="W9" s="861"/>
      <c r="X9" s="646" t="s">
        <v>515</v>
      </c>
      <c r="Y9" s="646" t="s">
        <v>516</v>
      </c>
    </row>
    <row r="10" spans="2:25" ht="25.5" customHeight="1">
      <c r="B10" s="492" t="s">
        <v>572</v>
      </c>
      <c r="C10" s="493" t="s">
        <v>573</v>
      </c>
      <c r="D10" s="494">
        <v>30</v>
      </c>
      <c r="E10" s="533" t="s">
        <v>574</v>
      </c>
      <c r="F10" s="471"/>
      <c r="G10" s="472" t="s">
        <v>575</v>
      </c>
      <c r="H10" s="487">
        <v>3053</v>
      </c>
      <c r="I10" s="488" t="s">
        <v>576</v>
      </c>
      <c r="J10" s="489"/>
      <c r="K10" s="489"/>
      <c r="L10" s="489"/>
      <c r="M10" s="489" t="s">
        <v>581</v>
      </c>
      <c r="N10" s="489" t="s">
        <v>583</v>
      </c>
      <c r="O10" s="490"/>
      <c r="P10" s="491">
        <v>10</v>
      </c>
      <c r="Q10" s="262">
        <v>10</v>
      </c>
      <c r="R10" s="262">
        <v>10</v>
      </c>
      <c r="S10" s="536">
        <v>1</v>
      </c>
      <c r="T10" s="536">
        <v>1</v>
      </c>
      <c r="U10" s="540">
        <v>12910228.58</v>
      </c>
      <c r="V10" s="539">
        <v>12910228.58</v>
      </c>
      <c r="W10" s="539">
        <f>6087820.71-3650000</f>
        <v>2437820.71</v>
      </c>
      <c r="X10" s="542">
        <f>+W10/U10</f>
        <v>0.18882862490727487</v>
      </c>
      <c r="Y10" s="541">
        <f>+W10/V10</f>
        <v>0.18882862490727487</v>
      </c>
    </row>
    <row r="11" spans="2:25" ht="25.5">
      <c r="B11" s="492" t="s">
        <v>572</v>
      </c>
      <c r="C11" s="493" t="s">
        <v>573</v>
      </c>
      <c r="D11" s="494">
        <v>30</v>
      </c>
      <c r="E11" s="472" t="s">
        <v>574</v>
      </c>
      <c r="F11" s="471"/>
      <c r="G11" s="472" t="s">
        <v>575</v>
      </c>
      <c r="H11" s="487">
        <v>3053</v>
      </c>
      <c r="I11" s="534" t="s">
        <v>577</v>
      </c>
      <c r="J11" s="495"/>
      <c r="K11" s="495"/>
      <c r="L11" s="495"/>
      <c r="M11" s="535" t="s">
        <v>581</v>
      </c>
      <c r="N11" s="535" t="s">
        <v>583</v>
      </c>
      <c r="O11" s="473"/>
      <c r="P11" s="635">
        <v>10</v>
      </c>
      <c r="Q11" s="264">
        <v>10</v>
      </c>
      <c r="R11" s="264">
        <v>10</v>
      </c>
      <c r="S11" s="537">
        <v>1</v>
      </c>
      <c r="T11" s="537">
        <v>1</v>
      </c>
      <c r="U11" s="540">
        <v>12910228.58</v>
      </c>
      <c r="V11" s="539">
        <v>12910228.58</v>
      </c>
      <c r="W11" s="539">
        <v>2437820.71</v>
      </c>
      <c r="X11" s="542">
        <f>+W11/U11</f>
        <v>0.18882862490727487</v>
      </c>
      <c r="Y11" s="543">
        <f>+W11/V11</f>
        <v>0.18882862490727487</v>
      </c>
    </row>
    <row r="12" spans="2:25" ht="25.5">
      <c r="B12" s="492" t="s">
        <v>572</v>
      </c>
      <c r="C12" s="493" t="s">
        <v>573</v>
      </c>
      <c r="D12" s="494">
        <v>30</v>
      </c>
      <c r="E12" s="472" t="s">
        <v>574</v>
      </c>
      <c r="F12" s="471"/>
      <c r="G12" s="472" t="s">
        <v>575</v>
      </c>
      <c r="H12" s="487">
        <v>3053</v>
      </c>
      <c r="I12" s="534" t="s">
        <v>578</v>
      </c>
      <c r="J12" s="496"/>
      <c r="K12" s="496"/>
      <c r="L12" s="496"/>
      <c r="M12" s="496" t="s">
        <v>581</v>
      </c>
      <c r="N12" s="496" t="s">
        <v>583</v>
      </c>
      <c r="O12" s="497"/>
      <c r="P12" s="635">
        <v>10</v>
      </c>
      <c r="Q12" s="264">
        <v>10</v>
      </c>
      <c r="R12" s="264">
        <v>10</v>
      </c>
      <c r="S12" s="537">
        <v>1</v>
      </c>
      <c r="T12" s="537">
        <v>1</v>
      </c>
      <c r="U12" s="540">
        <v>12910228.58</v>
      </c>
      <c r="V12" s="539">
        <v>12910228.58</v>
      </c>
      <c r="W12" s="539">
        <v>2437820.71</v>
      </c>
      <c r="X12" s="542">
        <f>+W12/U12</f>
        <v>0.18882862490727487</v>
      </c>
      <c r="Y12" s="543">
        <f>+W12/V12</f>
        <v>0.18882862490727487</v>
      </c>
    </row>
    <row r="13" spans="2:25" ht="25.5">
      <c r="B13" s="492" t="s">
        <v>572</v>
      </c>
      <c r="C13" s="493" t="s">
        <v>573</v>
      </c>
      <c r="D13" s="494">
        <v>30</v>
      </c>
      <c r="E13" s="472" t="s">
        <v>574</v>
      </c>
      <c r="F13" s="471"/>
      <c r="G13" s="472" t="s">
        <v>575</v>
      </c>
      <c r="H13" s="487">
        <v>3053</v>
      </c>
      <c r="I13" s="487" t="s">
        <v>579</v>
      </c>
      <c r="J13" s="453"/>
      <c r="K13" s="453"/>
      <c r="L13" s="453"/>
      <c r="M13" s="453" t="s">
        <v>582</v>
      </c>
      <c r="N13" s="453" t="s">
        <v>584</v>
      </c>
      <c r="O13" s="471"/>
      <c r="P13" s="635">
        <v>1</v>
      </c>
      <c r="Q13" s="264">
        <v>1</v>
      </c>
      <c r="R13" s="264">
        <v>1</v>
      </c>
      <c r="S13" s="537">
        <v>1</v>
      </c>
      <c r="T13" s="538">
        <v>1</v>
      </c>
      <c r="U13" s="540">
        <v>12910228.58</v>
      </c>
      <c r="V13" s="539">
        <v>12910228.58</v>
      </c>
      <c r="W13" s="539">
        <v>2437820.71</v>
      </c>
      <c r="X13" s="542">
        <f>+W13/U13</f>
        <v>0.18882862490727487</v>
      </c>
      <c r="Y13" s="543">
        <f>+W13/V13</f>
        <v>0.18882862490727487</v>
      </c>
    </row>
    <row r="14" spans="2:25">
      <c r="B14" s="492"/>
      <c r="C14" s="493"/>
      <c r="D14" s="494"/>
      <c r="E14" s="474"/>
      <c r="F14" s="474"/>
      <c r="G14" s="474"/>
      <c r="H14" s="498"/>
      <c r="I14" s="487" t="s">
        <v>580</v>
      </c>
      <c r="J14" s="499"/>
      <c r="K14" s="499"/>
      <c r="L14" s="499"/>
      <c r="M14" s="453" t="s">
        <v>582</v>
      </c>
      <c r="N14" s="453" t="s">
        <v>585</v>
      </c>
      <c r="O14" s="474"/>
      <c r="P14" s="635">
        <v>1</v>
      </c>
      <c r="Q14" s="264">
        <v>1</v>
      </c>
      <c r="R14" s="264">
        <v>1</v>
      </c>
      <c r="S14" s="537">
        <v>1</v>
      </c>
      <c r="T14" s="538">
        <v>1</v>
      </c>
      <c r="U14" s="540">
        <v>12910228.58</v>
      </c>
      <c r="V14" s="539">
        <v>12910228.58</v>
      </c>
      <c r="W14" s="539">
        <v>2437820.71</v>
      </c>
      <c r="X14" s="542">
        <f>+W14/U14</f>
        <v>0.18882862490727487</v>
      </c>
      <c r="Y14" s="543">
        <f>+W14/V14</f>
        <v>0.18882862490727487</v>
      </c>
    </row>
    <row r="15" spans="2:25">
      <c r="B15" s="492"/>
      <c r="C15" s="493"/>
      <c r="D15" s="494"/>
      <c r="E15" s="471"/>
      <c r="F15" s="471"/>
      <c r="G15" s="472"/>
      <c r="H15" s="487"/>
      <c r="I15" s="487"/>
      <c r="J15" s="453"/>
      <c r="K15" s="453"/>
      <c r="L15" s="453"/>
      <c r="M15" s="453"/>
      <c r="N15" s="453"/>
      <c r="O15" s="471"/>
      <c r="P15" s="635"/>
      <c r="Q15" s="264"/>
      <c r="R15" s="264"/>
      <c r="S15" s="264"/>
      <c r="T15" s="265"/>
      <c r="U15" s="264"/>
      <c r="V15" s="264"/>
      <c r="W15" s="264"/>
      <c r="X15" s="264"/>
      <c r="Y15" s="265"/>
    </row>
    <row r="16" spans="2:25">
      <c r="B16" s="492"/>
      <c r="C16" s="493"/>
      <c r="D16" s="494"/>
      <c r="E16" s="471"/>
      <c r="F16" s="471"/>
      <c r="G16" s="472"/>
      <c r="H16" s="487"/>
      <c r="I16" s="487"/>
      <c r="J16" s="453"/>
      <c r="K16" s="453"/>
      <c r="L16" s="453"/>
      <c r="M16" s="453"/>
      <c r="N16" s="453"/>
      <c r="O16" s="471"/>
      <c r="P16" s="635"/>
      <c r="Q16" s="264"/>
      <c r="R16" s="264"/>
      <c r="S16" s="264"/>
      <c r="T16" s="265"/>
      <c r="U16" s="264"/>
      <c r="V16" s="264"/>
      <c r="W16" s="264"/>
      <c r="X16" s="264"/>
      <c r="Y16" s="265"/>
    </row>
    <row r="17" spans="2:25">
      <c r="B17" s="492"/>
      <c r="C17" s="493"/>
      <c r="D17" s="494"/>
      <c r="E17" s="471"/>
      <c r="F17" s="471"/>
      <c r="G17" s="472"/>
      <c r="H17" s="487"/>
      <c r="I17" s="487"/>
      <c r="J17" s="453"/>
      <c r="K17" s="453"/>
      <c r="L17" s="453"/>
      <c r="M17" s="453"/>
      <c r="N17" s="453"/>
      <c r="O17" s="471"/>
      <c r="P17" s="635"/>
      <c r="Q17" s="264"/>
      <c r="R17" s="264"/>
      <c r="S17" s="264"/>
      <c r="T17" s="265"/>
      <c r="U17" s="264"/>
      <c r="V17" s="264"/>
      <c r="W17" s="264"/>
      <c r="X17" s="264"/>
      <c r="Y17" s="265"/>
    </row>
    <row r="18" spans="2:25">
      <c r="B18" s="492"/>
      <c r="C18" s="493"/>
      <c r="D18" s="494"/>
      <c r="E18" s="471"/>
      <c r="F18" s="471"/>
      <c r="G18" s="472"/>
      <c r="H18" s="487"/>
      <c r="I18" s="487"/>
      <c r="J18" s="453"/>
      <c r="K18" s="453"/>
      <c r="L18" s="453"/>
      <c r="M18" s="453"/>
      <c r="N18" s="453"/>
      <c r="O18" s="471"/>
      <c r="P18" s="635"/>
      <c r="Q18" s="264"/>
      <c r="R18" s="264"/>
      <c r="S18" s="264"/>
      <c r="T18" s="265"/>
      <c r="U18" s="264"/>
      <c r="V18" s="264"/>
      <c r="W18" s="264"/>
      <c r="X18" s="264"/>
      <c r="Y18" s="265"/>
    </row>
    <row r="19" spans="2:25">
      <c r="B19" s="492"/>
      <c r="C19" s="493"/>
      <c r="D19" s="494"/>
      <c r="E19" s="471"/>
      <c r="F19" s="471"/>
      <c r="G19" s="472"/>
      <c r="H19" s="487"/>
      <c r="I19" s="487"/>
      <c r="J19" s="453"/>
      <c r="K19" s="453"/>
      <c r="L19" s="453"/>
      <c r="M19" s="453"/>
      <c r="N19" s="453"/>
      <c r="O19" s="471"/>
      <c r="P19" s="635"/>
      <c r="Q19" s="264"/>
      <c r="R19" s="264"/>
      <c r="S19" s="264"/>
      <c r="T19" s="265"/>
      <c r="U19" s="264"/>
      <c r="V19" s="264"/>
      <c r="W19" s="264"/>
      <c r="X19" s="264"/>
      <c r="Y19" s="265"/>
    </row>
    <row r="20" spans="2:25">
      <c r="B20" s="492"/>
      <c r="C20" s="493"/>
      <c r="D20" s="494"/>
      <c r="E20" s="471"/>
      <c r="F20" s="471"/>
      <c r="G20" s="472"/>
      <c r="H20" s="487"/>
      <c r="I20" s="487"/>
      <c r="J20" s="453"/>
      <c r="K20" s="453"/>
      <c r="L20" s="453"/>
      <c r="M20" s="453"/>
      <c r="N20" s="453"/>
      <c r="O20" s="471"/>
      <c r="P20" s="635"/>
      <c r="Q20" s="264"/>
      <c r="R20" s="264"/>
      <c r="S20" s="264"/>
      <c r="T20" s="265"/>
      <c r="U20" s="264"/>
      <c r="V20" s="264"/>
      <c r="W20" s="264"/>
      <c r="X20" s="264"/>
      <c r="Y20" s="265"/>
    </row>
    <row r="21" spans="2:25">
      <c r="B21" s="492"/>
      <c r="C21" s="493"/>
      <c r="D21" s="494"/>
      <c r="E21" s="471"/>
      <c r="F21" s="471"/>
      <c r="G21" s="472"/>
      <c r="H21" s="487"/>
      <c r="I21" s="487"/>
      <c r="J21" s="453"/>
      <c r="K21" s="453"/>
      <c r="L21" s="453"/>
      <c r="M21" s="453"/>
      <c r="N21" s="453"/>
      <c r="O21" s="471"/>
      <c r="P21" s="635"/>
      <c r="Q21" s="264"/>
      <c r="R21" s="264"/>
      <c r="S21" s="264"/>
      <c r="T21" s="265"/>
      <c r="U21" s="264"/>
      <c r="V21" s="264"/>
      <c r="W21" s="264"/>
      <c r="X21" s="264"/>
      <c r="Y21" s="265"/>
    </row>
    <row r="22" spans="2:25">
      <c r="B22" s="492"/>
      <c r="C22" s="493"/>
      <c r="D22" s="494"/>
      <c r="E22" s="471"/>
      <c r="F22" s="471"/>
      <c r="G22" s="472"/>
      <c r="H22" s="487"/>
      <c r="I22" s="487"/>
      <c r="J22" s="453"/>
      <c r="K22" s="453"/>
      <c r="L22" s="453"/>
      <c r="M22" s="453"/>
      <c r="N22" s="453"/>
      <c r="O22" s="471"/>
      <c r="P22" s="635"/>
      <c r="Q22" s="264"/>
      <c r="R22" s="264"/>
      <c r="S22" s="264"/>
      <c r="T22" s="265"/>
      <c r="U22" s="264"/>
      <c r="V22" s="264"/>
      <c r="W22" s="264"/>
      <c r="X22" s="264"/>
      <c r="Y22" s="265"/>
    </row>
    <row r="23" spans="2:25">
      <c r="B23" s="492"/>
      <c r="C23" s="493"/>
      <c r="D23" s="494"/>
      <c r="E23" s="474"/>
      <c r="F23" s="474"/>
      <c r="G23" s="474"/>
      <c r="H23" s="498"/>
      <c r="I23" s="498"/>
      <c r="J23" s="499"/>
      <c r="K23" s="499"/>
      <c r="L23" s="499"/>
      <c r="M23" s="499"/>
      <c r="N23" s="499"/>
      <c r="O23" s="474"/>
      <c r="P23" s="635"/>
      <c r="Q23" s="264"/>
      <c r="R23" s="264"/>
      <c r="S23" s="264"/>
      <c r="T23" s="265"/>
      <c r="U23" s="264"/>
      <c r="V23" s="264"/>
      <c r="W23" s="264"/>
      <c r="X23" s="264"/>
      <c r="Y23" s="265"/>
    </row>
    <row r="24" spans="2:25">
      <c r="B24" s="492"/>
      <c r="C24" s="493"/>
      <c r="D24" s="494"/>
      <c r="E24" s="471"/>
      <c r="F24" s="471"/>
      <c r="G24" s="472"/>
      <c r="H24" s="487"/>
      <c r="I24" s="487"/>
      <c r="J24" s="453"/>
      <c r="K24" s="453"/>
      <c r="L24" s="453"/>
      <c r="M24" s="453"/>
      <c r="N24" s="453"/>
      <c r="O24" s="471"/>
      <c r="P24" s="635"/>
      <c r="Q24" s="264"/>
      <c r="R24" s="264"/>
      <c r="S24" s="264"/>
      <c r="T24" s="265"/>
      <c r="U24" s="264"/>
      <c r="V24" s="264"/>
      <c r="W24" s="264"/>
      <c r="X24" s="264"/>
      <c r="Y24" s="265"/>
    </row>
    <row r="25" spans="2:25">
      <c r="B25" s="492"/>
      <c r="C25" s="493"/>
      <c r="D25" s="494"/>
      <c r="E25" s="471"/>
      <c r="F25" s="471"/>
      <c r="G25" s="472"/>
      <c r="H25" s="487"/>
      <c r="I25" s="487"/>
      <c r="J25" s="453"/>
      <c r="K25" s="453"/>
      <c r="L25" s="453"/>
      <c r="M25" s="453"/>
      <c r="N25" s="453"/>
      <c r="O25" s="471"/>
      <c r="P25" s="635"/>
      <c r="Q25" s="264"/>
      <c r="R25" s="264"/>
      <c r="S25" s="264"/>
      <c r="T25" s="265"/>
      <c r="U25" s="264"/>
      <c r="V25" s="264"/>
      <c r="W25" s="264"/>
      <c r="X25" s="264"/>
      <c r="Y25" s="265"/>
    </row>
    <row r="26" spans="2:25">
      <c r="B26" s="492"/>
      <c r="C26" s="493"/>
      <c r="D26" s="494"/>
      <c r="E26" s="471"/>
      <c r="F26" s="471"/>
      <c r="G26" s="472"/>
      <c r="H26" s="487"/>
      <c r="I26" s="487"/>
      <c r="J26" s="453"/>
      <c r="K26" s="453"/>
      <c r="L26" s="453"/>
      <c r="M26" s="453"/>
      <c r="N26" s="453"/>
      <c r="O26" s="471"/>
      <c r="P26" s="635"/>
      <c r="Q26" s="264"/>
      <c r="R26" s="264"/>
      <c r="S26" s="264"/>
      <c r="T26" s="265"/>
      <c r="U26" s="264"/>
      <c r="V26" s="264"/>
      <c r="W26" s="264"/>
      <c r="X26" s="264"/>
      <c r="Y26" s="265"/>
    </row>
    <row r="27" spans="2:25">
      <c r="B27" s="492"/>
      <c r="C27" s="493"/>
      <c r="D27" s="494"/>
      <c r="E27" s="474"/>
      <c r="F27" s="474"/>
      <c r="G27" s="474"/>
      <c r="H27" s="498"/>
      <c r="I27" s="498"/>
      <c r="J27" s="499"/>
      <c r="K27" s="499"/>
      <c r="L27" s="499"/>
      <c r="M27" s="499"/>
      <c r="N27" s="499"/>
      <c r="O27" s="474"/>
      <c r="P27" s="635"/>
      <c r="Q27" s="264"/>
      <c r="R27" s="264"/>
      <c r="S27" s="264"/>
      <c r="T27" s="265"/>
      <c r="U27" s="264"/>
      <c r="V27" s="264"/>
      <c r="W27" s="264"/>
      <c r="X27" s="264"/>
      <c r="Y27" s="265"/>
    </row>
    <row r="28" spans="2:25">
      <c r="B28" s="492"/>
      <c r="C28" s="493"/>
      <c r="D28" s="494"/>
      <c r="E28" s="471"/>
      <c r="F28" s="471"/>
      <c r="G28" s="472"/>
      <c r="H28" s="487"/>
      <c r="I28" s="487"/>
      <c r="J28" s="453"/>
      <c r="K28" s="453"/>
      <c r="L28" s="453"/>
      <c r="M28" s="453"/>
      <c r="N28" s="453"/>
      <c r="O28" s="471"/>
      <c r="P28" s="635"/>
      <c r="Q28" s="264"/>
      <c r="R28" s="264"/>
      <c r="S28" s="264"/>
      <c r="T28" s="265"/>
      <c r="U28" s="264"/>
      <c r="V28" s="264"/>
      <c r="W28" s="264"/>
      <c r="X28" s="264"/>
      <c r="Y28" s="265"/>
    </row>
    <row r="29" spans="2:25">
      <c r="B29" s="492"/>
      <c r="C29" s="493"/>
      <c r="D29" s="494"/>
      <c r="E29" s="471"/>
      <c r="F29" s="471"/>
      <c r="G29" s="472"/>
      <c r="H29" s="487"/>
      <c r="I29" s="487"/>
      <c r="J29" s="453"/>
      <c r="K29" s="453"/>
      <c r="L29" s="453"/>
      <c r="M29" s="453"/>
      <c r="N29" s="453"/>
      <c r="O29" s="471"/>
      <c r="P29" s="635"/>
      <c r="Q29" s="264"/>
      <c r="R29" s="264"/>
      <c r="S29" s="264"/>
      <c r="T29" s="265"/>
      <c r="U29" s="264"/>
      <c r="V29" s="264"/>
      <c r="W29" s="264"/>
      <c r="X29" s="264"/>
      <c r="Y29" s="265"/>
    </row>
    <row r="30" spans="2:25">
      <c r="B30" s="492"/>
      <c r="C30" s="493"/>
      <c r="D30" s="494"/>
      <c r="E30" s="474"/>
      <c r="F30" s="474"/>
      <c r="G30" s="474"/>
      <c r="H30" s="498"/>
      <c r="I30" s="498"/>
      <c r="J30" s="499"/>
      <c r="K30" s="499"/>
      <c r="L30" s="499"/>
      <c r="M30" s="499"/>
      <c r="N30" s="499"/>
      <c r="O30" s="474"/>
      <c r="P30" s="635"/>
      <c r="Q30" s="264"/>
      <c r="R30" s="264"/>
      <c r="S30" s="264"/>
      <c r="T30" s="265"/>
      <c r="U30" s="264"/>
      <c r="V30" s="264"/>
      <c r="W30" s="264"/>
      <c r="X30" s="264"/>
      <c r="Y30" s="265"/>
    </row>
    <row r="31" spans="2:25">
      <c r="B31" s="492"/>
      <c r="C31" s="493"/>
      <c r="D31" s="494"/>
      <c r="E31" s="471"/>
      <c r="F31" s="471"/>
      <c r="G31" s="472"/>
      <c r="H31" s="487"/>
      <c r="I31" s="487"/>
      <c r="J31" s="453"/>
      <c r="K31" s="453"/>
      <c r="L31" s="453"/>
      <c r="M31" s="453"/>
      <c r="N31" s="453"/>
      <c r="O31" s="471"/>
      <c r="P31" s="635"/>
      <c r="Q31" s="264"/>
      <c r="R31" s="264"/>
      <c r="S31" s="264"/>
      <c r="T31" s="265"/>
      <c r="U31" s="264"/>
      <c r="V31" s="264"/>
      <c r="W31" s="264"/>
      <c r="X31" s="264"/>
      <c r="Y31" s="265"/>
    </row>
    <row r="32" spans="2:25">
      <c r="B32" s="492"/>
      <c r="C32" s="493"/>
      <c r="D32" s="494"/>
      <c r="E32" s="471"/>
      <c r="F32" s="471"/>
      <c r="G32" s="472"/>
      <c r="H32" s="487"/>
      <c r="I32" s="487"/>
      <c r="J32" s="453"/>
      <c r="K32" s="453"/>
      <c r="L32" s="453"/>
      <c r="M32" s="453"/>
      <c r="N32" s="453"/>
      <c r="O32" s="471"/>
      <c r="P32" s="635"/>
      <c r="Q32" s="264"/>
      <c r="R32" s="264"/>
      <c r="S32" s="264"/>
      <c r="T32" s="265"/>
      <c r="U32" s="264"/>
      <c r="V32" s="264"/>
      <c r="W32" s="264"/>
      <c r="X32" s="264"/>
      <c r="Y32" s="265"/>
    </row>
    <row r="33" spans="1:25">
      <c r="B33" s="492"/>
      <c r="C33" s="493"/>
      <c r="D33" s="494"/>
      <c r="E33" s="471"/>
      <c r="F33" s="471"/>
      <c r="G33" s="472"/>
      <c r="H33" s="487"/>
      <c r="I33" s="487"/>
      <c r="J33" s="453"/>
      <c r="K33" s="453"/>
      <c r="L33" s="453"/>
      <c r="M33" s="453"/>
      <c r="N33" s="453"/>
      <c r="O33" s="471"/>
      <c r="P33" s="635"/>
      <c r="Q33" s="264"/>
      <c r="R33" s="264"/>
      <c r="S33" s="264"/>
      <c r="T33" s="265"/>
      <c r="U33" s="264"/>
      <c r="V33" s="264"/>
      <c r="W33" s="264"/>
      <c r="X33" s="264"/>
      <c r="Y33" s="265"/>
    </row>
    <row r="34" spans="1:25">
      <c r="B34" s="492"/>
      <c r="C34" s="493"/>
      <c r="D34" s="494"/>
      <c r="E34" s="471"/>
      <c r="F34" s="471"/>
      <c r="G34" s="472"/>
      <c r="H34" s="487"/>
      <c r="I34" s="487"/>
      <c r="J34" s="453"/>
      <c r="K34" s="453"/>
      <c r="L34" s="453"/>
      <c r="M34" s="453"/>
      <c r="N34" s="453"/>
      <c r="O34" s="471"/>
      <c r="P34" s="635"/>
      <c r="Q34" s="264"/>
      <c r="R34" s="264"/>
      <c r="S34" s="264"/>
      <c r="T34" s="265"/>
      <c r="U34" s="264"/>
      <c r="V34" s="264"/>
      <c r="W34" s="264"/>
      <c r="X34" s="264"/>
      <c r="Y34" s="265"/>
    </row>
    <row r="35" spans="1:25">
      <c r="B35" s="492"/>
      <c r="C35" s="493"/>
      <c r="D35" s="494"/>
      <c r="E35" s="474"/>
      <c r="F35" s="474"/>
      <c r="G35" s="474"/>
      <c r="H35" s="498"/>
      <c r="I35" s="498"/>
      <c r="J35" s="499"/>
      <c r="K35" s="499"/>
      <c r="L35" s="499"/>
      <c r="M35" s="499"/>
      <c r="N35" s="499"/>
      <c r="O35" s="474"/>
      <c r="P35" s="635"/>
      <c r="Q35" s="264"/>
      <c r="R35" s="264"/>
      <c r="S35" s="264"/>
      <c r="T35" s="265"/>
      <c r="U35" s="264"/>
      <c r="V35" s="264"/>
      <c r="W35" s="264"/>
      <c r="X35" s="264"/>
      <c r="Y35" s="265"/>
    </row>
    <row r="36" spans="1:25">
      <c r="B36" s="492"/>
      <c r="C36" s="493"/>
      <c r="D36" s="494"/>
      <c r="E36" s="471"/>
      <c r="F36" s="471"/>
      <c r="G36" s="472"/>
      <c r="H36" s="487"/>
      <c r="I36" s="487"/>
      <c r="J36" s="453"/>
      <c r="K36" s="453"/>
      <c r="L36" s="453"/>
      <c r="M36" s="453"/>
      <c r="N36" s="453"/>
      <c r="O36" s="471"/>
      <c r="P36" s="635"/>
      <c r="Q36" s="264"/>
      <c r="R36" s="264"/>
      <c r="S36" s="264"/>
      <c r="T36" s="265"/>
      <c r="U36" s="264"/>
      <c r="V36" s="264"/>
      <c r="W36" s="264"/>
      <c r="X36" s="264"/>
      <c r="Y36" s="265"/>
    </row>
    <row r="37" spans="1:25" ht="15" customHeight="1">
      <c r="B37" s="492"/>
      <c r="C37" s="493"/>
      <c r="D37" s="494"/>
      <c r="E37" s="471"/>
      <c r="F37" s="471"/>
      <c r="G37" s="472"/>
      <c r="H37" s="487"/>
      <c r="I37" s="487"/>
      <c r="J37" s="453"/>
      <c r="K37" s="453"/>
      <c r="L37" s="453"/>
      <c r="M37" s="453"/>
      <c r="N37" s="453"/>
      <c r="O37" s="471"/>
      <c r="P37" s="635"/>
      <c r="Q37" s="264"/>
      <c r="R37" s="264"/>
      <c r="S37" s="264"/>
      <c r="T37" s="265"/>
      <c r="U37" s="264"/>
      <c r="V37" s="264"/>
      <c r="W37" s="264"/>
      <c r="X37" s="264"/>
      <c r="Y37" s="265"/>
    </row>
    <row r="38" spans="1:25" ht="15" customHeight="1">
      <c r="B38" s="492"/>
      <c r="C38" s="493"/>
      <c r="D38" s="494"/>
      <c r="E38" s="471"/>
      <c r="F38" s="471"/>
      <c r="G38" s="472"/>
      <c r="H38" s="487"/>
      <c r="I38" s="487"/>
      <c r="J38" s="453"/>
      <c r="K38" s="453"/>
      <c r="L38" s="453"/>
      <c r="M38" s="453"/>
      <c r="N38" s="453"/>
      <c r="O38" s="471"/>
      <c r="P38" s="635"/>
      <c r="Q38" s="264"/>
      <c r="R38" s="264"/>
      <c r="S38" s="264"/>
      <c r="T38" s="265"/>
      <c r="U38" s="264"/>
      <c r="V38" s="264"/>
      <c r="W38" s="264"/>
      <c r="X38" s="264"/>
      <c r="Y38" s="265"/>
    </row>
    <row r="39" spans="1:25" ht="15.75" customHeight="1">
      <c r="B39" s="492"/>
      <c r="C39" s="493"/>
      <c r="D39" s="494"/>
      <c r="E39" s="471"/>
      <c r="F39" s="471"/>
      <c r="G39" s="472"/>
      <c r="H39" s="487"/>
      <c r="I39" s="487"/>
      <c r="J39" s="453"/>
      <c r="K39" s="453"/>
      <c r="L39" s="453"/>
      <c r="M39" s="453"/>
      <c r="N39" s="453"/>
      <c r="O39" s="471"/>
      <c r="P39" s="635"/>
      <c r="Q39" s="264"/>
      <c r="R39" s="264"/>
      <c r="S39" s="264"/>
      <c r="T39" s="265"/>
      <c r="U39" s="264"/>
      <c r="V39" s="264"/>
      <c r="W39" s="264"/>
      <c r="X39" s="264"/>
      <c r="Y39" s="265"/>
    </row>
    <row r="40" spans="1:25">
      <c r="B40" s="500"/>
      <c r="C40" s="501"/>
      <c r="D40" s="502"/>
      <c r="E40" s="479"/>
      <c r="F40" s="479"/>
      <c r="G40" s="480"/>
      <c r="H40" s="503"/>
      <c r="I40" s="503"/>
      <c r="J40" s="504"/>
      <c r="K40" s="504"/>
      <c r="L40" s="504"/>
      <c r="M40" s="504"/>
      <c r="N40" s="504"/>
      <c r="O40" s="479"/>
      <c r="P40" s="68"/>
      <c r="Q40" s="266"/>
      <c r="R40" s="266"/>
      <c r="S40" s="266"/>
      <c r="T40" s="267"/>
      <c r="U40" s="264"/>
      <c r="V40" s="264"/>
      <c r="W40" s="264"/>
      <c r="X40" s="264"/>
      <c r="Y40" s="265"/>
    </row>
    <row r="41" spans="1:25" s="392" customFormat="1">
      <c r="A41" s="290"/>
      <c r="B41" s="419"/>
      <c r="C41" s="839" t="s">
        <v>228</v>
      </c>
      <c r="D41" s="840"/>
      <c r="E41" s="481" t="e">
        <f>+E11+E14+E23+E27+E30+E35+E37+E38+E39</f>
        <v>#VALUE!</v>
      </c>
      <c r="F41" s="481"/>
      <c r="G41" s="481" t="e">
        <f>+G11+G14+G23+G27+G30+G35+G37+G38+G39</f>
        <v>#VALUE!</v>
      </c>
      <c r="H41" s="481">
        <f>+H11+H14+H23+H27+H30+H35+H37+H38+H39</f>
        <v>3053</v>
      </c>
      <c r="I41" s="481">
        <v>0</v>
      </c>
      <c r="J41" s="481">
        <v>0</v>
      </c>
      <c r="K41" s="481">
        <v>0</v>
      </c>
      <c r="L41" s="481">
        <v>0</v>
      </c>
      <c r="M41" s="481">
        <v>0</v>
      </c>
      <c r="N41" s="481">
        <v>0</v>
      </c>
      <c r="O41" s="481">
        <v>0</v>
      </c>
      <c r="P41" s="505">
        <v>0</v>
      </c>
      <c r="Q41" s="506">
        <v>0</v>
      </c>
      <c r="R41" s="507">
        <v>0</v>
      </c>
      <c r="S41" s="508">
        <v>0</v>
      </c>
      <c r="T41" s="509">
        <v>0</v>
      </c>
      <c r="U41" s="544">
        <f>+U14</f>
        <v>12910228.58</v>
      </c>
      <c r="V41" s="544">
        <f>+V14</f>
        <v>12910228.58</v>
      </c>
      <c r="W41" s="544">
        <f>+W14</f>
        <v>2437820.71</v>
      </c>
      <c r="X41" s="544">
        <f>+X14</f>
        <v>0.18882862490727487</v>
      </c>
      <c r="Y41" s="544">
        <f>+Y14</f>
        <v>0.18882862490727487</v>
      </c>
    </row>
    <row r="42" spans="1: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25">
      <c r="B43" s="16" t="s">
        <v>76</v>
      </c>
      <c r="G43" s="25"/>
      <c r="H43" s="25"/>
      <c r="I43" s="25"/>
      <c r="J43" s="25"/>
      <c r="K43" s="25"/>
      <c r="L43" s="25"/>
      <c r="M43" s="25"/>
      <c r="N43" s="25"/>
      <c r="O43" s="25"/>
    </row>
    <row r="47" spans="1:25">
      <c r="D47" s="266"/>
      <c r="H47" s="266"/>
      <c r="I47" s="266"/>
      <c r="J47" s="266"/>
      <c r="K47" s="266"/>
      <c r="L47" s="264"/>
      <c r="M47" s="264"/>
      <c r="N47" s="264"/>
      <c r="O47" s="264"/>
    </row>
    <row r="48" spans="1:25">
      <c r="C48" s="262"/>
      <c r="D48" s="632" t="s">
        <v>605</v>
      </c>
      <c r="E48" s="262"/>
      <c r="F48" s="262"/>
      <c r="H48" s="693" t="s">
        <v>606</v>
      </c>
      <c r="I48" s="693"/>
      <c r="J48" s="693"/>
      <c r="K48" s="693"/>
      <c r="L48" s="693"/>
      <c r="M48" s="693"/>
      <c r="N48" s="693"/>
      <c r="O48" s="693"/>
    </row>
    <row r="49" spans="4:15">
      <c r="D49" s="632" t="s">
        <v>599</v>
      </c>
      <c r="H49" s="671" t="s">
        <v>567</v>
      </c>
      <c r="I49" s="671"/>
      <c r="J49" s="671"/>
      <c r="K49" s="671"/>
      <c r="L49" s="693"/>
      <c r="M49" s="693"/>
      <c r="N49" s="693"/>
      <c r="O49" s="693"/>
    </row>
  </sheetData>
  <mergeCells count="34">
    <mergeCell ref="B7:C7"/>
    <mergeCell ref="D7:H7"/>
    <mergeCell ref="I7:O7"/>
    <mergeCell ref="C41:D41"/>
    <mergeCell ref="B8:B9"/>
    <mergeCell ref="C8:C9"/>
    <mergeCell ref="D8:D9"/>
    <mergeCell ref="E8:E9"/>
    <mergeCell ref="F8:F9"/>
    <mergeCell ref="G8:G9"/>
    <mergeCell ref="L8:L9"/>
    <mergeCell ref="M8:M9"/>
    <mergeCell ref="P7:T7"/>
    <mergeCell ref="U7:Y7"/>
    <mergeCell ref="U8:U9"/>
    <mergeCell ref="V8:V9"/>
    <mergeCell ref="W8:W9"/>
    <mergeCell ref="X8:Y8"/>
    <mergeCell ref="H48:K48"/>
    <mergeCell ref="L48:O48"/>
    <mergeCell ref="H49:K49"/>
    <mergeCell ref="L49:O49"/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23622047244094491" right="0.70866141732283472" top="0.43307086614173229" bottom="0.74803149606299213" header="0.31496062992125984" footer="0.31496062992125984"/>
  <pageSetup scale="44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="85" zoomScaleNormal="85" workbookViewId="0">
      <selection activeCell="B11" sqref="B11"/>
    </sheetView>
  </sheetViews>
  <sheetFormatPr baseColWidth="10" defaultRowHeight="12.75"/>
  <cols>
    <col min="1" max="1" width="51.28515625" style="260" customWidth="1"/>
    <col min="2" max="2" width="20" style="260" customWidth="1"/>
    <col min="3" max="3" width="46.7109375" style="260" customWidth="1"/>
    <col min="4" max="16384" width="11.42578125" style="260"/>
  </cols>
  <sheetData>
    <row r="1" spans="1:9" s="25" customFormat="1"/>
    <row r="2" spans="1:9" s="25" customFormat="1">
      <c r="A2" s="662" t="s">
        <v>463</v>
      </c>
      <c r="B2" s="662"/>
      <c r="C2" s="662"/>
    </row>
    <row r="3" spans="1:9" s="25" customFormat="1" ht="20.25" customHeight="1">
      <c r="A3" s="662" t="s">
        <v>643</v>
      </c>
      <c r="B3" s="662"/>
      <c r="C3" s="662"/>
    </row>
    <row r="4" spans="1:9" s="25" customFormat="1" ht="15.75" customHeight="1">
      <c r="A4" s="662"/>
      <c r="B4" s="662"/>
      <c r="C4" s="662"/>
    </row>
    <row r="5" spans="1:9" s="25" customFormat="1" ht="9.75" customHeight="1">
      <c r="A5" s="29"/>
      <c r="B5" s="29"/>
      <c r="C5" s="29"/>
    </row>
    <row r="6" spans="1:9" s="25" customFormat="1" ht="9.75" customHeight="1">
      <c r="A6" s="869" t="s">
        <v>588</v>
      </c>
      <c r="B6" s="869"/>
      <c r="C6" s="31"/>
      <c r="D6" s="31"/>
      <c r="E6" s="31"/>
      <c r="F6" s="31"/>
      <c r="G6" s="31"/>
      <c r="H6" s="31"/>
      <c r="I6" s="635"/>
    </row>
    <row r="7" spans="1:9" s="25" customFormat="1" ht="9.75" customHeight="1" thickBot="1">
      <c r="A7" s="29"/>
      <c r="B7" s="29"/>
      <c r="C7" s="29"/>
    </row>
    <row r="8" spans="1:9" s="25" customFormat="1">
      <c r="A8" s="870" t="s">
        <v>455</v>
      </c>
      <c r="B8" s="872" t="s">
        <v>456</v>
      </c>
      <c r="C8" s="873"/>
    </row>
    <row r="9" spans="1:9" s="25" customFormat="1" ht="13.5" thickBot="1">
      <c r="A9" s="871"/>
      <c r="B9" s="510" t="s">
        <v>457</v>
      </c>
      <c r="C9" s="511" t="s">
        <v>458</v>
      </c>
    </row>
    <row r="10" spans="1:9" s="25" customFormat="1" ht="25.5">
      <c r="A10" s="648" t="s">
        <v>620</v>
      </c>
      <c r="B10" s="512" t="s">
        <v>621</v>
      </c>
      <c r="C10" s="513">
        <v>91848210101</v>
      </c>
    </row>
    <row r="11" spans="1:9" s="25" customFormat="1">
      <c r="A11" s="648"/>
      <c r="B11" s="512"/>
      <c r="C11" s="513"/>
    </row>
    <row r="12" spans="1:9" s="25" customFormat="1">
      <c r="A12" s="648"/>
      <c r="B12" s="512"/>
      <c r="C12" s="513"/>
    </row>
    <row r="13" spans="1:9" s="25" customFormat="1">
      <c r="A13" s="648"/>
      <c r="B13" s="512"/>
      <c r="C13" s="513"/>
    </row>
    <row r="14" spans="1:9" s="25" customFormat="1">
      <c r="A14" s="648"/>
      <c r="B14" s="512"/>
      <c r="C14" s="513"/>
    </row>
    <row r="15" spans="1:9" s="25" customFormat="1">
      <c r="A15" s="648"/>
      <c r="B15" s="512"/>
      <c r="C15" s="513"/>
    </row>
    <row r="16" spans="1:9" s="25" customFormat="1">
      <c r="A16" s="648"/>
      <c r="B16" s="512"/>
      <c r="C16" s="513"/>
    </row>
    <row r="17" spans="1:3" s="25" customFormat="1">
      <c r="A17" s="648"/>
      <c r="B17" s="512"/>
      <c r="C17" s="513"/>
    </row>
    <row r="18" spans="1:3" s="25" customFormat="1">
      <c r="A18" s="648"/>
      <c r="B18" s="512"/>
      <c r="C18" s="513"/>
    </row>
    <row r="19" spans="1:3" s="25" customFormat="1">
      <c r="A19" s="463"/>
      <c r="B19" s="640"/>
      <c r="C19" s="514"/>
    </row>
    <row r="20" spans="1:3" s="25" customFormat="1" ht="13.5" thickBot="1">
      <c r="A20" s="458"/>
      <c r="B20" s="515"/>
      <c r="C20" s="516"/>
    </row>
    <row r="21" spans="1:3" s="25" customFormat="1">
      <c r="A21" s="640"/>
      <c r="B21" s="640"/>
      <c r="C21" s="640"/>
    </row>
    <row r="22" spans="1:3" s="25" customFormat="1">
      <c r="A22" s="16" t="s">
        <v>76</v>
      </c>
    </row>
    <row r="24" spans="1:3">
      <c r="A24" s="25"/>
    </row>
    <row r="25" spans="1:3">
      <c r="A25" s="25"/>
    </row>
    <row r="26" spans="1:3">
      <c r="A26" s="25"/>
      <c r="C26" s="264"/>
    </row>
    <row r="27" spans="1:3">
      <c r="A27" s="268"/>
      <c r="C27" s="266"/>
    </row>
    <row r="28" spans="1:3" ht="15" customHeight="1">
      <c r="A28" s="632" t="s">
        <v>605</v>
      </c>
      <c r="C28" s="631" t="s">
        <v>606</v>
      </c>
    </row>
    <row r="29" spans="1:3" ht="15" customHeight="1">
      <c r="A29" s="632" t="s">
        <v>599</v>
      </c>
      <c r="C29" s="632" t="s">
        <v>567</v>
      </c>
    </row>
    <row r="30" spans="1:3">
      <c r="A30" s="25"/>
    </row>
    <row r="31" spans="1:3">
      <c r="A31" s="25"/>
    </row>
  </sheetData>
  <mergeCells count="6">
    <mergeCell ref="A6:B6"/>
    <mergeCell ref="A2:C2"/>
    <mergeCell ref="A3:C3"/>
    <mergeCell ref="A4:C4"/>
    <mergeCell ref="A8:A9"/>
    <mergeCell ref="B8:C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GridLines="0" zoomScale="85" zoomScaleNormal="85" workbookViewId="0">
      <selection activeCell="B10" sqref="B10:B21"/>
    </sheetView>
  </sheetViews>
  <sheetFormatPr baseColWidth="10" defaultRowHeight="12.75"/>
  <cols>
    <col min="1" max="1" width="51.28515625" style="260" customWidth="1"/>
    <col min="2" max="2" width="27.42578125" style="260" customWidth="1"/>
    <col min="3" max="3" width="46.7109375" style="260" customWidth="1"/>
    <col min="4" max="16384" width="11.42578125" style="260"/>
  </cols>
  <sheetData>
    <row r="1" spans="1:3" s="25" customFormat="1"/>
    <row r="2" spans="1:3" s="25" customFormat="1">
      <c r="A2" s="662" t="s">
        <v>462</v>
      </c>
      <c r="B2" s="662"/>
      <c r="C2" s="662"/>
    </row>
    <row r="3" spans="1:3" s="25" customFormat="1" ht="21.75" customHeight="1">
      <c r="A3" s="662" t="s">
        <v>623</v>
      </c>
      <c r="B3" s="662"/>
      <c r="C3" s="662"/>
    </row>
    <row r="4" spans="1:3" s="25" customFormat="1" ht="15.75" customHeight="1">
      <c r="A4" s="662"/>
      <c r="B4" s="662"/>
      <c r="C4" s="662"/>
    </row>
    <row r="5" spans="1:3" s="25" customFormat="1" ht="15" customHeight="1">
      <c r="A5" s="29"/>
      <c r="B5" s="29"/>
      <c r="C5" s="29"/>
    </row>
    <row r="6" spans="1:3" s="25" customFormat="1" ht="15" customHeight="1">
      <c r="A6" s="869" t="s">
        <v>588</v>
      </c>
      <c r="B6" s="869"/>
      <c r="C6" s="29"/>
    </row>
    <row r="7" spans="1:3" s="25" customFormat="1" ht="15" customHeight="1" thickBot="1">
      <c r="A7" s="29"/>
      <c r="B7" s="29"/>
      <c r="C7" s="29"/>
    </row>
    <row r="8" spans="1:3" s="25" customFormat="1" ht="11.25" customHeight="1">
      <c r="A8" s="880" t="s">
        <v>459</v>
      </c>
      <c r="B8" s="882" t="s">
        <v>460</v>
      </c>
      <c r="C8" s="882" t="s">
        <v>461</v>
      </c>
    </row>
    <row r="9" spans="1:3" s="25" customFormat="1" ht="13.5" thickBot="1">
      <c r="A9" s="881"/>
      <c r="B9" s="883"/>
      <c r="C9" s="883"/>
    </row>
    <row r="10" spans="1:3" s="25" customFormat="1">
      <c r="A10" s="874"/>
      <c r="B10" s="877"/>
      <c r="C10" s="877"/>
    </row>
    <row r="11" spans="1:3" s="25" customFormat="1" ht="15" customHeight="1">
      <c r="A11" s="875"/>
      <c r="B11" s="878"/>
      <c r="C11" s="878"/>
    </row>
    <row r="12" spans="1:3" s="25" customFormat="1" ht="15" customHeight="1">
      <c r="A12" s="875"/>
      <c r="B12" s="878"/>
      <c r="C12" s="878"/>
    </row>
    <row r="13" spans="1:3" s="25" customFormat="1" ht="15" customHeight="1">
      <c r="A13" s="875"/>
      <c r="B13" s="878"/>
      <c r="C13" s="878"/>
    </row>
    <row r="14" spans="1:3" s="25" customFormat="1" ht="15" customHeight="1">
      <c r="A14" s="875"/>
      <c r="B14" s="878"/>
      <c r="C14" s="878"/>
    </row>
    <row r="15" spans="1:3" s="25" customFormat="1" ht="15" customHeight="1">
      <c r="A15" s="875"/>
      <c r="B15" s="878"/>
      <c r="C15" s="878"/>
    </row>
    <row r="16" spans="1:3" s="25" customFormat="1" ht="15" customHeight="1">
      <c r="A16" s="875"/>
      <c r="B16" s="878"/>
      <c r="C16" s="878"/>
    </row>
    <row r="17" spans="1:3" s="25" customFormat="1" ht="15" customHeight="1">
      <c r="A17" s="875"/>
      <c r="B17" s="878"/>
      <c r="C17" s="878"/>
    </row>
    <row r="18" spans="1:3" s="25" customFormat="1" ht="15" customHeight="1">
      <c r="A18" s="875"/>
      <c r="B18" s="878"/>
      <c r="C18" s="878"/>
    </row>
    <row r="19" spans="1:3" s="25" customFormat="1" ht="15" customHeight="1">
      <c r="A19" s="875"/>
      <c r="B19" s="878"/>
      <c r="C19" s="878"/>
    </row>
    <row r="20" spans="1:3" s="25" customFormat="1" ht="15" customHeight="1">
      <c r="A20" s="875"/>
      <c r="B20" s="878"/>
      <c r="C20" s="878"/>
    </row>
    <row r="21" spans="1:3" s="25" customFormat="1" ht="15.75" customHeight="1" thickBot="1">
      <c r="A21" s="876"/>
      <c r="B21" s="879"/>
      <c r="C21" s="879"/>
    </row>
    <row r="22" spans="1:3" s="25" customFormat="1"/>
    <row r="23" spans="1:3">
      <c r="A23" s="16" t="s">
        <v>76</v>
      </c>
    </row>
    <row r="24" spans="1:3">
      <c r="A24" s="25"/>
    </row>
    <row r="25" spans="1:3">
      <c r="A25" s="25"/>
    </row>
    <row r="26" spans="1:3">
      <c r="A26" s="25"/>
      <c r="C26" s="264"/>
    </row>
    <row r="27" spans="1:3">
      <c r="A27" s="268"/>
      <c r="C27" s="266"/>
    </row>
    <row r="28" spans="1:3" ht="15" customHeight="1">
      <c r="A28" s="632" t="s">
        <v>605</v>
      </c>
      <c r="C28" s="631" t="s">
        <v>606</v>
      </c>
    </row>
    <row r="29" spans="1:3" ht="15" customHeight="1">
      <c r="A29" s="632" t="s">
        <v>601</v>
      </c>
      <c r="C29" s="632" t="s">
        <v>567</v>
      </c>
    </row>
    <row r="30" spans="1:3">
      <c r="A30" s="25"/>
    </row>
    <row r="31" spans="1:3">
      <c r="A31" s="25"/>
    </row>
  </sheetData>
  <mergeCells count="10">
    <mergeCell ref="A6:B6"/>
    <mergeCell ref="A10:A21"/>
    <mergeCell ref="B10:B21"/>
    <mergeCell ref="C10:C21"/>
    <mergeCell ref="A2:C2"/>
    <mergeCell ref="A3:C3"/>
    <mergeCell ref="A4:C4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N62"/>
  <sheetViews>
    <sheetView showGridLines="0" zoomScale="80" zoomScaleNormal="80" zoomScalePageLayoutView="80" workbookViewId="0">
      <selection activeCell="C42" sqref="C42"/>
    </sheetView>
  </sheetViews>
  <sheetFormatPr baseColWidth="10" defaultColWidth="11.42578125" defaultRowHeight="12.75"/>
  <cols>
    <col min="1" max="1" width="4.5703125" style="25" customWidth="1"/>
    <col min="2" max="2" width="24.7109375" style="25" customWidth="1"/>
    <col min="3" max="3" width="40" style="25" customWidth="1"/>
    <col min="4" max="5" width="18.7109375" style="25" customWidth="1"/>
    <col min="6" max="6" width="10.7109375" style="25" customWidth="1"/>
    <col min="7" max="7" width="24.7109375" style="25" customWidth="1"/>
    <col min="8" max="8" width="29.7109375" style="114" customWidth="1"/>
    <col min="9" max="10" width="18.7109375" style="25" customWidth="1"/>
    <col min="11" max="11" width="4.5703125" style="25" customWidth="1"/>
    <col min="12" max="13" width="11.5703125" style="25" bestFit="1" customWidth="1"/>
    <col min="14" max="16384" width="11.42578125" style="25"/>
  </cols>
  <sheetData>
    <row r="1" spans="1:14" ht="14.1" customHeight="1">
      <c r="A1" s="111"/>
      <c r="B1" s="23"/>
      <c r="C1" s="662"/>
      <c r="D1" s="662"/>
      <c r="E1" s="662"/>
      <c r="F1" s="662"/>
      <c r="G1" s="662"/>
      <c r="H1" s="662"/>
      <c r="I1" s="662"/>
      <c r="J1" s="112"/>
      <c r="K1" s="112"/>
    </row>
    <row r="2" spans="1:14" ht="14.1" customHeight="1">
      <c r="A2" s="24"/>
      <c r="B2" s="23"/>
      <c r="C2" s="662" t="s">
        <v>466</v>
      </c>
      <c r="D2" s="662"/>
      <c r="E2" s="662"/>
      <c r="F2" s="662"/>
      <c r="G2" s="662"/>
      <c r="H2" s="662"/>
      <c r="I2" s="662"/>
      <c r="J2" s="24"/>
      <c r="K2" s="24"/>
    </row>
    <row r="3" spans="1:14" ht="14.1" customHeight="1">
      <c r="A3" s="662" t="s">
        <v>623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4" ht="14.1" customHeight="1">
      <c r="A4" s="662" t="s">
        <v>0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</row>
    <row r="5" spans="1:14" ht="20.100000000000001" customHeight="1">
      <c r="A5" s="29"/>
      <c r="B5" s="30"/>
      <c r="C5" s="31"/>
      <c r="D5" s="30" t="s">
        <v>3</v>
      </c>
      <c r="E5" s="273" t="s">
        <v>570</v>
      </c>
      <c r="F5" s="273"/>
      <c r="G5" s="273"/>
      <c r="H5" s="31"/>
      <c r="I5" s="31"/>
      <c r="J5" s="31"/>
    </row>
    <row r="6" spans="1:14" ht="3" customHeight="1">
      <c r="A6" s="113"/>
      <c r="B6" s="113"/>
      <c r="C6" s="113"/>
      <c r="D6" s="113"/>
      <c r="E6" s="113"/>
      <c r="F6" s="113"/>
    </row>
    <row r="7" spans="1:14" s="574" customFormat="1" ht="3" customHeight="1">
      <c r="A7" s="29"/>
      <c r="B7" s="32"/>
      <c r="C7" s="32"/>
      <c r="D7" s="32"/>
      <c r="E7" s="32"/>
      <c r="F7" s="33"/>
      <c r="H7" s="115"/>
    </row>
    <row r="8" spans="1:14" s="574" customFormat="1" ht="3" customHeight="1">
      <c r="A8" s="35"/>
      <c r="B8" s="35"/>
      <c r="C8" s="35"/>
      <c r="D8" s="36"/>
      <c r="E8" s="36"/>
      <c r="F8" s="37"/>
      <c r="H8" s="115"/>
    </row>
    <row r="9" spans="1:14" s="574" customFormat="1" ht="20.100000000000001" customHeight="1">
      <c r="A9" s="38"/>
      <c r="B9" s="661" t="s">
        <v>74</v>
      </c>
      <c r="C9" s="661"/>
      <c r="D9" s="39" t="s">
        <v>65</v>
      </c>
      <c r="E9" s="39" t="s">
        <v>66</v>
      </c>
      <c r="F9" s="565"/>
      <c r="G9" s="661" t="s">
        <v>74</v>
      </c>
      <c r="H9" s="661"/>
      <c r="I9" s="39" t="s">
        <v>65</v>
      </c>
      <c r="J9" s="39" t="s">
        <v>66</v>
      </c>
      <c r="K9" s="40"/>
      <c r="L9" s="583"/>
      <c r="M9" s="583"/>
      <c r="N9" s="583"/>
    </row>
    <row r="10" spans="1:14" ht="3" customHeight="1">
      <c r="A10" s="42"/>
      <c r="B10" s="43"/>
      <c r="C10" s="43"/>
      <c r="D10" s="44"/>
      <c r="E10" s="44"/>
      <c r="F10" s="34"/>
      <c r="G10" s="574"/>
      <c r="H10" s="115"/>
      <c r="I10" s="574"/>
      <c r="J10" s="574"/>
      <c r="K10" s="45"/>
    </row>
    <row r="11" spans="1:14" s="574" customFormat="1" ht="3" customHeight="1">
      <c r="A11" s="116"/>
      <c r="B11" s="117"/>
      <c r="C11" s="117"/>
      <c r="D11" s="118"/>
      <c r="E11" s="118"/>
      <c r="F11" s="48"/>
      <c r="H11" s="115"/>
      <c r="K11" s="45"/>
      <c r="M11" s="119"/>
    </row>
    <row r="12" spans="1:14">
      <c r="A12" s="54"/>
      <c r="B12" s="658" t="s">
        <v>5</v>
      </c>
      <c r="C12" s="658"/>
      <c r="D12" s="119">
        <f>+D14+D24</f>
        <v>12582771</v>
      </c>
      <c r="E12" s="119">
        <f>+E14+E24</f>
        <v>10943470</v>
      </c>
      <c r="F12" s="149"/>
      <c r="G12" s="658" t="s">
        <v>6</v>
      </c>
      <c r="H12" s="658"/>
      <c r="I12" s="119">
        <f>+I14+I25</f>
        <v>411666</v>
      </c>
      <c r="J12" s="119">
        <f>+J14+J25</f>
        <v>466103</v>
      </c>
      <c r="K12" s="45"/>
      <c r="L12" s="550"/>
      <c r="M12" s="119"/>
    </row>
    <row r="13" spans="1:14">
      <c r="A13" s="51"/>
      <c r="B13" s="564"/>
      <c r="C13" s="81"/>
      <c r="D13" s="120"/>
      <c r="E13" s="120"/>
      <c r="F13" s="48"/>
      <c r="G13" s="564"/>
      <c r="H13" s="564"/>
      <c r="I13" s="120"/>
      <c r="J13" s="120"/>
      <c r="K13" s="45"/>
      <c r="M13" s="120"/>
    </row>
    <row r="14" spans="1:14">
      <c r="A14" s="51"/>
      <c r="B14" s="658" t="s">
        <v>7</v>
      </c>
      <c r="C14" s="658"/>
      <c r="D14" s="119">
        <f>+SUM(D16:D22)</f>
        <v>11540935</v>
      </c>
      <c r="E14" s="119">
        <f>+SUM(E16:E22)</f>
        <v>10943470</v>
      </c>
      <c r="F14" s="149"/>
      <c r="G14" s="658" t="s">
        <v>8</v>
      </c>
      <c r="H14" s="658"/>
      <c r="I14" s="119">
        <f>+SUM(I16:I23)</f>
        <v>410046</v>
      </c>
      <c r="J14" s="119">
        <f>+SUM(J16:J23)</f>
        <v>466103</v>
      </c>
      <c r="K14" s="45"/>
      <c r="L14" s="550"/>
      <c r="M14" s="119"/>
    </row>
    <row r="15" spans="1:14">
      <c r="A15" s="51"/>
      <c r="B15" s="564"/>
      <c r="C15" s="81"/>
      <c r="D15" s="120"/>
      <c r="E15" s="120"/>
      <c r="F15" s="48"/>
      <c r="G15" s="564"/>
      <c r="H15" s="564"/>
      <c r="I15" s="120"/>
      <c r="J15" s="120"/>
      <c r="K15" s="45"/>
      <c r="M15" s="120"/>
    </row>
    <row r="16" spans="1:14">
      <c r="A16" s="54"/>
      <c r="B16" s="657" t="s">
        <v>9</v>
      </c>
      <c r="C16" s="657"/>
      <c r="D16" s="121">
        <v>0</v>
      </c>
      <c r="E16" s="121">
        <v>5713796</v>
      </c>
      <c r="F16" s="48"/>
      <c r="G16" s="657" t="s">
        <v>10</v>
      </c>
      <c r="H16" s="657"/>
      <c r="I16" s="121">
        <v>0</v>
      </c>
      <c r="J16" s="121">
        <v>175673</v>
      </c>
      <c r="K16" s="45"/>
      <c r="M16" s="121"/>
    </row>
    <row r="17" spans="1:13" ht="12.75" customHeight="1">
      <c r="A17" s="54"/>
      <c r="B17" s="657" t="s">
        <v>11</v>
      </c>
      <c r="C17" s="657"/>
      <c r="D17" s="121">
        <v>11540935</v>
      </c>
      <c r="E17" s="121">
        <v>0</v>
      </c>
      <c r="F17" s="48"/>
      <c r="G17" s="657" t="s">
        <v>12</v>
      </c>
      <c r="H17" s="657"/>
      <c r="I17" s="121">
        <v>410046</v>
      </c>
      <c r="J17" s="121">
        <v>0</v>
      </c>
      <c r="K17" s="45"/>
      <c r="M17" s="121"/>
    </row>
    <row r="18" spans="1:13" ht="12.75" customHeight="1">
      <c r="A18" s="54"/>
      <c r="B18" s="657" t="s">
        <v>13</v>
      </c>
      <c r="C18" s="657"/>
      <c r="D18" s="121">
        <v>0</v>
      </c>
      <c r="E18" s="121">
        <v>369141</v>
      </c>
      <c r="F18" s="48"/>
      <c r="G18" s="657" t="s">
        <v>14</v>
      </c>
      <c r="H18" s="657"/>
      <c r="I18" s="121">
        <v>0</v>
      </c>
      <c r="J18" s="121">
        <v>0</v>
      </c>
      <c r="K18" s="45"/>
      <c r="M18" s="121"/>
    </row>
    <row r="19" spans="1:13" ht="12.75" customHeight="1">
      <c r="A19" s="54"/>
      <c r="B19" s="657" t="s">
        <v>15</v>
      </c>
      <c r="C19" s="657"/>
      <c r="D19" s="121">
        <v>0</v>
      </c>
      <c r="E19" s="121">
        <v>4770361</v>
      </c>
      <c r="F19" s="48"/>
      <c r="G19" s="657" t="s">
        <v>16</v>
      </c>
      <c r="H19" s="657"/>
      <c r="I19" s="121">
        <v>0</v>
      </c>
      <c r="J19" s="121">
        <v>0</v>
      </c>
      <c r="K19" s="45"/>
      <c r="M19" s="121"/>
    </row>
    <row r="20" spans="1:13" ht="12.75" customHeight="1">
      <c r="A20" s="54"/>
      <c r="B20" s="657" t="s">
        <v>17</v>
      </c>
      <c r="C20" s="657"/>
      <c r="D20" s="121">
        <v>0</v>
      </c>
      <c r="E20" s="121">
        <v>0</v>
      </c>
      <c r="F20" s="48"/>
      <c r="G20" s="657" t="s">
        <v>18</v>
      </c>
      <c r="H20" s="657"/>
      <c r="I20" s="121">
        <v>0</v>
      </c>
      <c r="J20" s="121">
        <v>0</v>
      </c>
      <c r="K20" s="45"/>
      <c r="M20" s="121"/>
    </row>
    <row r="21" spans="1:13" ht="25.5" customHeight="1">
      <c r="A21" s="54"/>
      <c r="B21" s="657" t="s">
        <v>19</v>
      </c>
      <c r="C21" s="657"/>
      <c r="D21" s="121">
        <v>0</v>
      </c>
      <c r="E21" s="121">
        <v>0</v>
      </c>
      <c r="F21" s="48"/>
      <c r="G21" s="659" t="s">
        <v>20</v>
      </c>
      <c r="H21" s="659"/>
      <c r="I21" s="121">
        <v>0</v>
      </c>
      <c r="J21" s="121">
        <v>0</v>
      </c>
      <c r="K21" s="45"/>
      <c r="M21" s="121"/>
    </row>
    <row r="22" spans="1:13">
      <c r="A22" s="54"/>
      <c r="B22" s="657" t="s">
        <v>21</v>
      </c>
      <c r="C22" s="657"/>
      <c r="D22" s="121">
        <v>0</v>
      </c>
      <c r="E22" s="121">
        <v>90172</v>
      </c>
      <c r="F22" s="48"/>
      <c r="G22" s="657" t="s">
        <v>22</v>
      </c>
      <c r="H22" s="657"/>
      <c r="I22" s="121">
        <v>0</v>
      </c>
      <c r="J22" s="121">
        <v>0</v>
      </c>
      <c r="K22" s="45"/>
      <c r="M22" s="121"/>
    </row>
    <row r="23" spans="1:13" ht="12.75" customHeight="1">
      <c r="A23" s="51"/>
      <c r="B23" s="564"/>
      <c r="C23" s="81"/>
      <c r="D23" s="120"/>
      <c r="E23" s="120"/>
      <c r="F23" s="48"/>
      <c r="G23" s="657" t="s">
        <v>23</v>
      </c>
      <c r="H23" s="657"/>
      <c r="I23" s="121">
        <v>0</v>
      </c>
      <c r="J23" s="121">
        <v>290430</v>
      </c>
      <c r="K23" s="45"/>
      <c r="M23" s="121"/>
    </row>
    <row r="24" spans="1:13">
      <c r="A24" s="51"/>
      <c r="B24" s="658" t="s">
        <v>26</v>
      </c>
      <c r="C24" s="658"/>
      <c r="D24" s="119">
        <f>SUM(D26:D34)</f>
        <v>1041836</v>
      </c>
      <c r="E24" s="119">
        <f>SUM(E26:E34)</f>
        <v>0</v>
      </c>
      <c r="F24" s="48"/>
      <c r="G24" s="564"/>
      <c r="H24" s="564"/>
      <c r="I24" s="120"/>
      <c r="J24" s="120"/>
      <c r="K24" s="45"/>
      <c r="M24" s="120"/>
    </row>
    <row r="25" spans="1:13">
      <c r="A25" s="51"/>
      <c r="B25" s="564"/>
      <c r="C25" s="81"/>
      <c r="D25" s="120"/>
      <c r="E25" s="120"/>
      <c r="F25" s="48"/>
      <c r="G25" s="656" t="s">
        <v>27</v>
      </c>
      <c r="H25" s="656"/>
      <c r="I25" s="119">
        <f>+SUM(I27:I32)</f>
        <v>1620</v>
      </c>
      <c r="J25" s="119">
        <f>+SUM(J27:J32)</f>
        <v>0</v>
      </c>
      <c r="K25" s="45"/>
      <c r="M25" s="119"/>
    </row>
    <row r="26" spans="1:13" ht="12.75" customHeight="1">
      <c r="A26" s="54"/>
      <c r="B26" s="657" t="s">
        <v>28</v>
      </c>
      <c r="C26" s="657"/>
      <c r="D26" s="121">
        <v>0</v>
      </c>
      <c r="E26" s="121">
        <v>0</v>
      </c>
      <c r="F26" s="48"/>
      <c r="G26" s="564"/>
      <c r="H26" s="564"/>
      <c r="I26" s="120"/>
      <c r="J26" s="120"/>
      <c r="K26" s="45"/>
      <c r="M26" s="120"/>
    </row>
    <row r="27" spans="1:13" ht="12.75" customHeight="1">
      <c r="A27" s="54"/>
      <c r="B27" s="657" t="s">
        <v>30</v>
      </c>
      <c r="C27" s="657"/>
      <c r="D27" s="121">
        <v>0</v>
      </c>
      <c r="E27" s="121">
        <v>0</v>
      </c>
      <c r="F27" s="48"/>
      <c r="G27" s="657" t="s">
        <v>29</v>
      </c>
      <c r="H27" s="657"/>
      <c r="I27" s="121">
        <v>0</v>
      </c>
      <c r="J27" s="121">
        <v>0</v>
      </c>
      <c r="K27" s="45"/>
      <c r="M27" s="121"/>
    </row>
    <row r="28" spans="1:13" ht="12.75" customHeight="1">
      <c r="A28" s="54"/>
      <c r="B28" s="657" t="s">
        <v>32</v>
      </c>
      <c r="C28" s="657"/>
      <c r="D28" s="121">
        <v>0</v>
      </c>
      <c r="E28" s="121">
        <v>0</v>
      </c>
      <c r="F28" s="48"/>
      <c r="G28" s="657" t="s">
        <v>31</v>
      </c>
      <c r="H28" s="657"/>
      <c r="I28" s="121">
        <v>0</v>
      </c>
      <c r="J28" s="121">
        <v>0</v>
      </c>
      <c r="K28" s="45"/>
      <c r="M28" s="121"/>
    </row>
    <row r="29" spans="1:13" ht="12.75" customHeight="1">
      <c r="A29" s="54"/>
      <c r="B29" s="657" t="s">
        <v>34</v>
      </c>
      <c r="C29" s="657"/>
      <c r="D29" s="121">
        <v>774327</v>
      </c>
      <c r="E29" s="121">
        <v>0</v>
      </c>
      <c r="F29" s="48"/>
      <c r="G29" s="657" t="s">
        <v>33</v>
      </c>
      <c r="H29" s="657"/>
      <c r="I29" s="121">
        <v>0</v>
      </c>
      <c r="J29" s="121">
        <v>0</v>
      </c>
      <c r="K29" s="45"/>
      <c r="M29" s="121"/>
    </row>
    <row r="30" spans="1:13" ht="12.75" customHeight="1">
      <c r="A30" s="54"/>
      <c r="B30" s="657" t="s">
        <v>36</v>
      </c>
      <c r="C30" s="657"/>
      <c r="D30" s="121">
        <v>0</v>
      </c>
      <c r="E30" s="121">
        <v>0</v>
      </c>
      <c r="F30" s="48"/>
      <c r="G30" s="657" t="s">
        <v>35</v>
      </c>
      <c r="H30" s="657"/>
      <c r="I30" s="121">
        <v>1620</v>
      </c>
      <c r="J30" s="121">
        <v>0</v>
      </c>
      <c r="K30" s="45"/>
      <c r="M30" s="121"/>
    </row>
    <row r="31" spans="1:13" ht="26.1" customHeight="1">
      <c r="A31" s="54"/>
      <c r="B31" s="659" t="s">
        <v>38</v>
      </c>
      <c r="C31" s="659"/>
      <c r="D31" s="121">
        <v>267509</v>
      </c>
      <c r="E31" s="121">
        <v>0</v>
      </c>
      <c r="F31" s="48"/>
      <c r="G31" s="659" t="s">
        <v>37</v>
      </c>
      <c r="H31" s="659"/>
      <c r="I31" s="121">
        <v>0</v>
      </c>
      <c r="J31" s="121">
        <v>0</v>
      </c>
      <c r="K31" s="45"/>
      <c r="M31" s="121"/>
    </row>
    <row r="32" spans="1:13">
      <c r="A32" s="54"/>
      <c r="B32" s="657" t="s">
        <v>40</v>
      </c>
      <c r="C32" s="657"/>
      <c r="D32" s="121">
        <v>0</v>
      </c>
      <c r="E32" s="121">
        <v>0</v>
      </c>
      <c r="F32" s="48"/>
      <c r="G32" s="657" t="s">
        <v>39</v>
      </c>
      <c r="H32" s="657"/>
      <c r="I32" s="121">
        <v>0</v>
      </c>
      <c r="J32" s="121">
        <v>0</v>
      </c>
      <c r="K32" s="45"/>
      <c r="M32" s="121"/>
    </row>
    <row r="33" spans="1:13" ht="25.5" customHeight="1">
      <c r="A33" s="54"/>
      <c r="B33" s="659" t="s">
        <v>41</v>
      </c>
      <c r="C33" s="659"/>
      <c r="D33" s="121">
        <v>0</v>
      </c>
      <c r="E33" s="121">
        <v>0</v>
      </c>
      <c r="F33" s="48"/>
      <c r="G33" s="564"/>
      <c r="H33" s="564"/>
      <c r="I33" s="122"/>
      <c r="J33" s="122"/>
      <c r="K33" s="45"/>
      <c r="M33" s="122"/>
    </row>
    <row r="34" spans="1:13" ht="12.75" customHeight="1">
      <c r="A34" s="54"/>
      <c r="B34" s="657" t="s">
        <v>43</v>
      </c>
      <c r="C34" s="657"/>
      <c r="D34" s="121">
        <v>0</v>
      </c>
      <c r="E34" s="121">
        <v>0</v>
      </c>
      <c r="F34" s="48"/>
      <c r="G34" s="658" t="s">
        <v>46</v>
      </c>
      <c r="H34" s="658"/>
      <c r="I34" s="119">
        <f>+I36+I42+I50</f>
        <v>2369164</v>
      </c>
      <c r="J34" s="119">
        <f>+J36+J42+J50</f>
        <v>3954029</v>
      </c>
      <c r="K34" s="45"/>
      <c r="L34" s="550"/>
      <c r="M34" s="119"/>
    </row>
    <row r="35" spans="1:13">
      <c r="A35" s="51"/>
      <c r="B35" s="564"/>
      <c r="C35" s="81"/>
      <c r="D35" s="122"/>
      <c r="E35" s="122"/>
      <c r="F35" s="48"/>
      <c r="G35" s="564"/>
      <c r="H35" s="564"/>
      <c r="I35" s="120"/>
      <c r="J35" s="120"/>
      <c r="K35" s="45"/>
      <c r="M35" s="120"/>
    </row>
    <row r="36" spans="1:13" ht="12.75" customHeight="1">
      <c r="A36" s="54"/>
      <c r="B36" s="574"/>
      <c r="C36" s="574"/>
      <c r="D36" s="574"/>
      <c r="E36" s="574"/>
      <c r="F36" s="48"/>
      <c r="G36" s="658" t="s">
        <v>48</v>
      </c>
      <c r="H36" s="658"/>
      <c r="I36" s="119">
        <v>0</v>
      </c>
      <c r="J36" s="119">
        <v>0</v>
      </c>
      <c r="K36" s="45"/>
      <c r="M36" s="119"/>
    </row>
    <row r="37" spans="1:13">
      <c r="A37" s="51"/>
      <c r="B37" s="574"/>
      <c r="C37" s="574"/>
      <c r="D37" s="574"/>
      <c r="E37" s="574"/>
      <c r="F37" s="48"/>
      <c r="G37" s="564"/>
      <c r="H37" s="564"/>
      <c r="I37" s="120"/>
      <c r="J37" s="120"/>
      <c r="K37" s="45"/>
      <c r="M37" s="120"/>
    </row>
    <row r="38" spans="1:13">
      <c r="A38" s="54"/>
      <c r="B38" s="574"/>
      <c r="C38" s="574"/>
      <c r="D38" s="574"/>
      <c r="E38" s="574"/>
      <c r="F38" s="48"/>
      <c r="G38" s="657" t="s">
        <v>49</v>
      </c>
      <c r="H38" s="657"/>
      <c r="I38" s="121">
        <v>0</v>
      </c>
      <c r="J38" s="121">
        <v>0</v>
      </c>
      <c r="K38" s="45"/>
      <c r="M38" s="121"/>
    </row>
    <row r="39" spans="1:13">
      <c r="A39" s="51"/>
      <c r="B39" s="574"/>
      <c r="C39" s="574"/>
      <c r="D39" s="574"/>
      <c r="E39" s="574"/>
      <c r="F39" s="48"/>
      <c r="G39" s="657" t="s">
        <v>50</v>
      </c>
      <c r="H39" s="657"/>
      <c r="I39" s="121">
        <v>0</v>
      </c>
      <c r="J39" s="121">
        <v>0</v>
      </c>
      <c r="K39" s="45"/>
      <c r="M39" s="121"/>
    </row>
    <row r="40" spans="1:13" ht="12.75" customHeight="1">
      <c r="A40" s="54"/>
      <c r="B40" s="574"/>
      <c r="C40" s="574"/>
      <c r="D40" s="574"/>
      <c r="E40" s="574"/>
      <c r="F40" s="48"/>
      <c r="G40" s="657" t="s">
        <v>51</v>
      </c>
      <c r="H40" s="657"/>
      <c r="I40" s="121">
        <v>0</v>
      </c>
      <c r="J40" s="121">
        <v>0</v>
      </c>
      <c r="K40" s="45"/>
      <c r="M40" s="121"/>
    </row>
    <row r="41" spans="1:13">
      <c r="A41" s="54"/>
      <c r="B41" s="574"/>
      <c r="C41" s="574"/>
      <c r="D41" s="574"/>
      <c r="E41" s="574"/>
      <c r="F41" s="48"/>
      <c r="G41" s="564"/>
      <c r="H41" s="564"/>
      <c r="I41" s="120"/>
      <c r="J41" s="120"/>
      <c r="K41" s="45"/>
      <c r="M41" s="120"/>
    </row>
    <row r="42" spans="1:13" ht="12.75" customHeight="1">
      <c r="A42" s="54"/>
      <c r="B42" s="574"/>
      <c r="C42" s="574"/>
      <c r="D42" s="574"/>
      <c r="E42" s="574"/>
      <c r="F42" s="48"/>
      <c r="G42" s="658" t="s">
        <v>52</v>
      </c>
      <c r="H42" s="658"/>
      <c r="I42" s="119">
        <f>+SUM(I43:I48)</f>
        <v>2369164</v>
      </c>
      <c r="J42" s="119">
        <f>+SUM(J43:J48)</f>
        <v>3954029</v>
      </c>
      <c r="K42" s="45"/>
      <c r="M42" s="119"/>
    </row>
    <row r="43" spans="1:13">
      <c r="A43" s="54"/>
      <c r="B43" s="574"/>
      <c r="C43" s="574"/>
      <c r="D43" s="574"/>
      <c r="E43" s="574"/>
      <c r="F43" s="48"/>
      <c r="G43" s="564"/>
      <c r="H43" s="564"/>
      <c r="I43" s="120"/>
      <c r="J43" s="120"/>
      <c r="K43" s="45"/>
      <c r="M43" s="120"/>
    </row>
    <row r="44" spans="1:13" ht="12.75" customHeight="1">
      <c r="A44" s="54"/>
      <c r="B44" s="574"/>
      <c r="C44" s="574"/>
      <c r="D44" s="574"/>
      <c r="E44" s="574"/>
      <c r="F44" s="48"/>
      <c r="G44" s="657" t="s">
        <v>53</v>
      </c>
      <c r="H44" s="657"/>
      <c r="I44" s="121">
        <v>2369164</v>
      </c>
      <c r="J44" s="121">
        <v>0</v>
      </c>
      <c r="K44" s="45"/>
      <c r="M44" s="121"/>
    </row>
    <row r="45" spans="1:13" ht="12.75" customHeight="1">
      <c r="A45" s="54"/>
      <c r="B45" s="574"/>
      <c r="C45" s="574"/>
      <c r="D45" s="574"/>
      <c r="E45" s="574"/>
      <c r="F45" s="48"/>
      <c r="G45" s="657" t="s">
        <v>54</v>
      </c>
      <c r="H45" s="657"/>
      <c r="I45" s="121">
        <v>0</v>
      </c>
      <c r="J45" s="121">
        <v>3954029</v>
      </c>
      <c r="K45" s="45"/>
      <c r="M45" s="121"/>
    </row>
    <row r="46" spans="1:13">
      <c r="A46" s="54"/>
      <c r="B46" s="574"/>
      <c r="C46" s="574"/>
      <c r="D46" s="574"/>
      <c r="E46" s="574"/>
      <c r="F46" s="48"/>
      <c r="G46" s="657" t="s">
        <v>55</v>
      </c>
      <c r="H46" s="657"/>
      <c r="I46" s="121">
        <v>0</v>
      </c>
      <c r="J46" s="121">
        <v>0</v>
      </c>
      <c r="K46" s="45"/>
      <c r="M46" s="121"/>
    </row>
    <row r="47" spans="1:13">
      <c r="A47" s="54"/>
      <c r="B47" s="574"/>
      <c r="C47" s="574"/>
      <c r="D47" s="574"/>
      <c r="E47" s="574"/>
      <c r="F47" s="48"/>
      <c r="G47" s="657" t="s">
        <v>56</v>
      </c>
      <c r="H47" s="657"/>
      <c r="I47" s="121">
        <v>0</v>
      </c>
      <c r="J47" s="121">
        <v>0</v>
      </c>
      <c r="K47" s="45"/>
      <c r="M47" s="121"/>
    </row>
    <row r="48" spans="1:13" ht="12.75" customHeight="1">
      <c r="A48" s="51"/>
      <c r="B48" s="574"/>
      <c r="C48" s="574"/>
      <c r="D48" s="574"/>
      <c r="E48" s="574"/>
      <c r="F48" s="48"/>
      <c r="G48" s="657" t="s">
        <v>57</v>
      </c>
      <c r="H48" s="657"/>
      <c r="I48" s="121">
        <v>0</v>
      </c>
      <c r="J48" s="121">
        <v>0</v>
      </c>
      <c r="K48" s="45"/>
      <c r="M48" s="121"/>
    </row>
    <row r="49" spans="1:13">
      <c r="A49" s="54"/>
      <c r="B49" s="574"/>
      <c r="C49" s="574"/>
      <c r="D49" s="574"/>
      <c r="E49" s="574"/>
      <c r="F49" s="48"/>
      <c r="G49" s="564"/>
      <c r="H49" s="564"/>
      <c r="I49" s="120"/>
      <c r="J49" s="120"/>
      <c r="K49" s="45"/>
      <c r="M49" s="120"/>
    </row>
    <row r="50" spans="1:13" ht="26.1" customHeight="1">
      <c r="A50" s="51"/>
      <c r="B50" s="574"/>
      <c r="C50" s="574"/>
      <c r="D50" s="574"/>
      <c r="E50" s="574"/>
      <c r="F50" s="48"/>
      <c r="G50" s="658" t="s">
        <v>77</v>
      </c>
      <c r="H50" s="658"/>
      <c r="I50" s="119">
        <v>0</v>
      </c>
      <c r="J50" s="119">
        <v>0</v>
      </c>
      <c r="K50" s="45"/>
      <c r="M50" s="119"/>
    </row>
    <row r="51" spans="1:13">
      <c r="A51" s="54"/>
      <c r="B51" s="574"/>
      <c r="C51" s="574"/>
      <c r="D51" s="574"/>
      <c r="E51" s="574"/>
      <c r="F51" s="48"/>
      <c r="G51" s="564"/>
      <c r="H51" s="564"/>
      <c r="I51" s="120"/>
      <c r="J51" s="120"/>
      <c r="K51" s="45"/>
      <c r="M51" s="120"/>
    </row>
    <row r="52" spans="1:13" ht="12.75" customHeight="1">
      <c r="A52" s="54"/>
      <c r="B52" s="574"/>
      <c r="C52" s="574"/>
      <c r="D52" s="574"/>
      <c r="E52" s="574"/>
      <c r="F52" s="48"/>
      <c r="G52" s="657" t="s">
        <v>59</v>
      </c>
      <c r="H52" s="657"/>
      <c r="I52" s="121">
        <v>0</v>
      </c>
      <c r="J52" s="121">
        <v>0</v>
      </c>
      <c r="K52" s="45"/>
      <c r="M52" s="121"/>
    </row>
    <row r="53" spans="1:13" ht="19.5" customHeight="1">
      <c r="A53" s="123"/>
      <c r="B53" s="68"/>
      <c r="C53" s="68"/>
      <c r="D53" s="68"/>
      <c r="E53" s="68"/>
      <c r="F53" s="109"/>
      <c r="G53" s="674" t="s">
        <v>60</v>
      </c>
      <c r="H53" s="674"/>
      <c r="I53" s="124">
        <v>0</v>
      </c>
      <c r="J53" s="124">
        <v>0</v>
      </c>
      <c r="K53" s="70"/>
      <c r="M53" s="121"/>
    </row>
    <row r="54" spans="1:13" ht="6" customHeight="1">
      <c r="A54" s="125"/>
      <c r="B54" s="68"/>
      <c r="C54" s="71"/>
      <c r="D54" s="72"/>
      <c r="E54" s="73"/>
      <c r="F54" s="73"/>
      <c r="G54" s="68"/>
      <c r="H54" s="126"/>
      <c r="I54" s="72"/>
      <c r="J54" s="73"/>
      <c r="K54" s="73"/>
    </row>
    <row r="55" spans="1:13" ht="6" customHeight="1">
      <c r="A55" s="574"/>
      <c r="C55" s="56"/>
      <c r="D55" s="76"/>
      <c r="E55" s="77"/>
      <c r="F55" s="77"/>
      <c r="H55" s="127"/>
      <c r="I55" s="76"/>
      <c r="J55" s="77"/>
      <c r="K55" s="77"/>
    </row>
    <row r="56" spans="1:13" ht="6" customHeight="1">
      <c r="B56" s="56"/>
      <c r="C56" s="76"/>
      <c r="D56" s="77"/>
      <c r="E56" s="77"/>
      <c r="G56" s="78"/>
      <c r="H56" s="128"/>
      <c r="I56" s="77"/>
      <c r="J56" s="77"/>
    </row>
    <row r="57" spans="1:13" ht="15" customHeight="1">
      <c r="B57" s="672" t="s">
        <v>76</v>
      </c>
      <c r="C57" s="672"/>
      <c r="D57" s="672"/>
      <c r="E57" s="672"/>
      <c r="F57" s="672"/>
      <c r="G57" s="672"/>
      <c r="H57" s="672"/>
      <c r="I57" s="672"/>
      <c r="J57" s="672"/>
    </row>
    <row r="58" spans="1:13" ht="9.75" customHeight="1">
      <c r="B58" s="56"/>
      <c r="C58" s="76"/>
      <c r="D58" s="77"/>
      <c r="E58" s="77"/>
      <c r="G58" s="78"/>
      <c r="H58" s="128"/>
      <c r="I58" s="77"/>
      <c r="J58" s="77"/>
    </row>
    <row r="59" spans="1:13" ht="50.1" customHeight="1">
      <c r="B59" s="56"/>
      <c r="C59" s="129"/>
      <c r="D59" s="130"/>
      <c r="E59" s="77"/>
      <c r="G59" s="131"/>
      <c r="H59" s="132"/>
      <c r="I59" s="77"/>
      <c r="J59" s="77"/>
    </row>
    <row r="60" spans="1:13" ht="14.1" customHeight="1">
      <c r="B60" s="80"/>
      <c r="C60" s="655" t="s">
        <v>605</v>
      </c>
      <c r="D60" s="655"/>
      <c r="E60" s="546"/>
      <c r="F60" s="77"/>
      <c r="G60" s="670" t="s">
        <v>606</v>
      </c>
      <c r="H60" s="670"/>
      <c r="I60" s="81"/>
      <c r="J60" s="77"/>
    </row>
    <row r="61" spans="1:13" ht="14.1" customHeight="1">
      <c r="B61" s="82"/>
      <c r="C61" s="651" t="s">
        <v>604</v>
      </c>
      <c r="D61" s="651"/>
      <c r="E61" s="547"/>
      <c r="F61" s="83"/>
      <c r="G61" s="671" t="s">
        <v>567</v>
      </c>
      <c r="H61" s="671"/>
      <c r="I61" s="81"/>
      <c r="J61" s="77"/>
    </row>
    <row r="62" spans="1:13">
      <c r="A62" s="108"/>
      <c r="F62" s="48"/>
    </row>
  </sheetData>
  <sheetProtection formatCells="0" selectLockedCells="1"/>
  <mergeCells count="61">
    <mergeCell ref="C1:I1"/>
    <mergeCell ref="C2:I2"/>
    <mergeCell ref="G9:H9"/>
    <mergeCell ref="A3:K3"/>
    <mergeCell ref="A4:K4"/>
    <mergeCell ref="B34:C34"/>
    <mergeCell ref="G32:H32"/>
    <mergeCell ref="G39:H39"/>
    <mergeCell ref="G44:H44"/>
    <mergeCell ref="G23:H23"/>
    <mergeCell ref="G25:H25"/>
    <mergeCell ref="G27:H27"/>
    <mergeCell ref="G36:H36"/>
    <mergeCell ref="G38:H38"/>
    <mergeCell ref="G42:H42"/>
    <mergeCell ref="G40:H40"/>
    <mergeCell ref="G34:H34"/>
    <mergeCell ref="G28:H28"/>
    <mergeCell ref="G29:H29"/>
    <mergeCell ref="G30:H30"/>
    <mergeCell ref="B24:C24"/>
    <mergeCell ref="G45:H45"/>
    <mergeCell ref="G46:H46"/>
    <mergeCell ref="G47:H47"/>
    <mergeCell ref="G48:H48"/>
    <mergeCell ref="G50:H50"/>
    <mergeCell ref="G52:H52"/>
    <mergeCell ref="C61:D61"/>
    <mergeCell ref="G61:H61"/>
    <mergeCell ref="B57:J57"/>
    <mergeCell ref="C60:D60"/>
    <mergeCell ref="G60:H60"/>
    <mergeCell ref="G53:H53"/>
    <mergeCell ref="B33:C33"/>
    <mergeCell ref="B32:C32"/>
    <mergeCell ref="B26:C26"/>
    <mergeCell ref="B27:C27"/>
    <mergeCell ref="B30:C30"/>
    <mergeCell ref="B28:C28"/>
    <mergeCell ref="B29:C29"/>
    <mergeCell ref="B17:C17"/>
    <mergeCell ref="B9:C9"/>
    <mergeCell ref="B18:C18"/>
    <mergeCell ref="G17:H17"/>
    <mergeCell ref="B31:C31"/>
    <mergeCell ref="B19:C19"/>
    <mergeCell ref="B20:C20"/>
    <mergeCell ref="B21:C21"/>
    <mergeCell ref="B22:C22"/>
    <mergeCell ref="G31:H31"/>
    <mergeCell ref="G22:H22"/>
    <mergeCell ref="G20:H20"/>
    <mergeCell ref="G21:H21"/>
    <mergeCell ref="G19:H19"/>
    <mergeCell ref="G18:H18"/>
    <mergeCell ref="G12:H12"/>
    <mergeCell ref="G14:H14"/>
    <mergeCell ref="G16:H16"/>
    <mergeCell ref="B12:C12"/>
    <mergeCell ref="B14:C14"/>
    <mergeCell ref="B16:C16"/>
  </mergeCells>
  <printOptions horizontalCentered="1" verticalCentered="1"/>
  <pageMargins left="0" right="0" top="0.25" bottom="0.59055118110236227" header="0" footer="0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681" t="s">
        <v>1</v>
      </c>
      <c r="B2" s="681"/>
      <c r="C2" s="681"/>
      <c r="D2" s="681"/>
      <c r="E2" s="13" t="e">
        <f>ESF!#REF!</f>
        <v>#REF!</v>
      </c>
    </row>
    <row r="3" spans="1:5">
      <c r="A3" s="681" t="s">
        <v>3</v>
      </c>
      <c r="B3" s="681"/>
      <c r="C3" s="681"/>
      <c r="D3" s="681"/>
      <c r="E3" s="13">
        <f>ESF!C5</f>
        <v>0</v>
      </c>
    </row>
    <row r="4" spans="1:5">
      <c r="A4" s="681" t="s">
        <v>2</v>
      </c>
      <c r="B4" s="681"/>
      <c r="C4" s="681"/>
      <c r="D4" s="681"/>
      <c r="E4" s="14"/>
    </row>
    <row r="5" spans="1:5">
      <c r="A5" s="681" t="s">
        <v>71</v>
      </c>
      <c r="B5" s="681"/>
      <c r="C5" s="681"/>
      <c r="D5" s="681"/>
      <c r="E5" t="s">
        <v>69</v>
      </c>
    </row>
    <row r="6" spans="1:5">
      <c r="A6" s="6"/>
      <c r="B6" s="6"/>
      <c r="C6" s="686" t="s">
        <v>4</v>
      </c>
      <c r="D6" s="686"/>
      <c r="E6" s="1">
        <v>2013</v>
      </c>
    </row>
    <row r="7" spans="1:5">
      <c r="A7" s="682" t="s">
        <v>67</v>
      </c>
      <c r="B7" s="680" t="s">
        <v>7</v>
      </c>
      <c r="C7" s="676" t="s">
        <v>9</v>
      </c>
      <c r="D7" s="676"/>
      <c r="E7" s="8">
        <f>ESF!D16</f>
        <v>23015255.210000001</v>
      </c>
    </row>
    <row r="8" spans="1:5">
      <c r="A8" s="682"/>
      <c r="B8" s="680"/>
      <c r="C8" s="676" t="s">
        <v>11</v>
      </c>
      <c r="D8" s="676"/>
      <c r="E8" s="8">
        <f>ESF!D17</f>
        <v>4123909.5</v>
      </c>
    </row>
    <row r="9" spans="1:5">
      <c r="A9" s="682"/>
      <c r="B9" s="680"/>
      <c r="C9" s="676" t="s">
        <v>13</v>
      </c>
      <c r="D9" s="676"/>
      <c r="E9" s="8">
        <f>ESF!D18</f>
        <v>382247.18</v>
      </c>
    </row>
    <row r="10" spans="1:5">
      <c r="A10" s="682"/>
      <c r="B10" s="680"/>
      <c r="C10" s="676" t="s">
        <v>15</v>
      </c>
      <c r="D10" s="676"/>
      <c r="E10" s="8">
        <f>ESF!D19</f>
        <v>11466068.560000001</v>
      </c>
    </row>
    <row r="11" spans="1:5">
      <c r="A11" s="682"/>
      <c r="B11" s="680"/>
      <c r="C11" s="676" t="s">
        <v>17</v>
      </c>
      <c r="D11" s="676"/>
      <c r="E11" s="8">
        <f>ESF!D20</f>
        <v>0</v>
      </c>
    </row>
    <row r="12" spans="1:5">
      <c r="A12" s="682"/>
      <c r="B12" s="680"/>
      <c r="C12" s="676" t="s">
        <v>19</v>
      </c>
      <c r="D12" s="676"/>
      <c r="E12" s="8">
        <f>ESF!D21</f>
        <v>0</v>
      </c>
    </row>
    <row r="13" spans="1:5">
      <c r="A13" s="682"/>
      <c r="B13" s="680"/>
      <c r="C13" s="676" t="s">
        <v>21</v>
      </c>
      <c r="D13" s="676"/>
      <c r="E13" s="8">
        <f>ESF!D22</f>
        <v>2256457.98</v>
      </c>
    </row>
    <row r="14" spans="1:5" ht="15.75" thickBot="1">
      <c r="A14" s="682"/>
      <c r="B14" s="4"/>
      <c r="C14" s="677" t="s">
        <v>24</v>
      </c>
      <c r="D14" s="677"/>
      <c r="E14" s="9">
        <f>ESF!D24</f>
        <v>41243938.43</v>
      </c>
    </row>
    <row r="15" spans="1:5">
      <c r="A15" s="682"/>
      <c r="B15" s="680" t="s">
        <v>26</v>
      </c>
      <c r="C15" s="676" t="s">
        <v>28</v>
      </c>
      <c r="D15" s="676"/>
      <c r="E15" s="8">
        <f>ESF!D29</f>
        <v>0</v>
      </c>
    </row>
    <row r="16" spans="1:5">
      <c r="A16" s="682"/>
      <c r="B16" s="680"/>
      <c r="C16" s="676" t="s">
        <v>30</v>
      </c>
      <c r="D16" s="676"/>
      <c r="E16" s="8">
        <f>ESF!D30</f>
        <v>0</v>
      </c>
    </row>
    <row r="17" spans="1:5">
      <c r="A17" s="682"/>
      <c r="B17" s="680"/>
      <c r="C17" s="676" t="s">
        <v>32</v>
      </c>
      <c r="D17" s="676"/>
      <c r="E17" s="8">
        <f>ESF!D31</f>
        <v>32440265.18</v>
      </c>
    </row>
    <row r="18" spans="1:5">
      <c r="A18" s="682"/>
      <c r="B18" s="680"/>
      <c r="C18" s="676" t="s">
        <v>34</v>
      </c>
      <c r="D18" s="676"/>
      <c r="E18" s="8">
        <f>ESF!D32</f>
        <v>6511870.3200000003</v>
      </c>
    </row>
    <row r="19" spans="1:5">
      <c r="A19" s="682"/>
      <c r="B19" s="680"/>
      <c r="C19" s="676" t="s">
        <v>36</v>
      </c>
      <c r="D19" s="676"/>
      <c r="E19" s="8">
        <f>ESF!D33</f>
        <v>12547098</v>
      </c>
    </row>
    <row r="20" spans="1:5">
      <c r="A20" s="682"/>
      <c r="B20" s="680"/>
      <c r="C20" s="676" t="s">
        <v>38</v>
      </c>
      <c r="D20" s="676"/>
      <c r="E20" s="8">
        <f>ESF!D34</f>
        <v>0</v>
      </c>
    </row>
    <row r="21" spans="1:5">
      <c r="A21" s="682"/>
      <c r="B21" s="680"/>
      <c r="C21" s="676" t="s">
        <v>40</v>
      </c>
      <c r="D21" s="676"/>
      <c r="E21" s="8">
        <f>ESF!D35</f>
        <v>4626940.74</v>
      </c>
    </row>
    <row r="22" spans="1:5">
      <c r="A22" s="682"/>
      <c r="B22" s="680"/>
      <c r="C22" s="676" t="s">
        <v>41</v>
      </c>
      <c r="D22" s="676"/>
      <c r="E22" s="8">
        <f>ESF!D36</f>
        <v>0</v>
      </c>
    </row>
    <row r="23" spans="1:5">
      <c r="A23" s="682"/>
      <c r="B23" s="680"/>
      <c r="C23" s="676" t="s">
        <v>43</v>
      </c>
      <c r="D23" s="676"/>
      <c r="E23" s="8">
        <f>ESF!D37</f>
        <v>0</v>
      </c>
    </row>
    <row r="24" spans="1:5" ht="15.75" thickBot="1">
      <c r="A24" s="682"/>
      <c r="B24" s="4"/>
      <c r="C24" s="677" t="s">
        <v>45</v>
      </c>
      <c r="D24" s="677"/>
      <c r="E24" s="9">
        <f>ESF!D39</f>
        <v>56126174.240000002</v>
      </c>
    </row>
    <row r="25" spans="1:5" ht="15.75" thickBot="1">
      <c r="A25" s="682"/>
      <c r="B25" s="2"/>
      <c r="C25" s="677" t="s">
        <v>47</v>
      </c>
      <c r="D25" s="677"/>
      <c r="E25" s="9">
        <f>ESF!D41</f>
        <v>97370112.670000002</v>
      </c>
    </row>
    <row r="26" spans="1:5">
      <c r="A26" s="682" t="s">
        <v>68</v>
      </c>
      <c r="B26" s="680" t="s">
        <v>8</v>
      </c>
      <c r="C26" s="676" t="s">
        <v>10</v>
      </c>
      <c r="D26" s="676"/>
      <c r="E26" s="8">
        <f>ESF!I16</f>
        <v>1935693.98</v>
      </c>
    </row>
    <row r="27" spans="1:5">
      <c r="A27" s="682"/>
      <c r="B27" s="680"/>
      <c r="C27" s="676" t="s">
        <v>12</v>
      </c>
      <c r="D27" s="676"/>
      <c r="E27" s="8">
        <f>ESF!I17</f>
        <v>26653581.75</v>
      </c>
    </row>
    <row r="28" spans="1:5">
      <c r="A28" s="682"/>
      <c r="B28" s="680"/>
      <c r="C28" s="676" t="s">
        <v>14</v>
      </c>
      <c r="D28" s="676"/>
      <c r="E28" s="8">
        <f>ESF!I18</f>
        <v>0</v>
      </c>
    </row>
    <row r="29" spans="1:5">
      <c r="A29" s="682"/>
      <c r="B29" s="680"/>
      <c r="C29" s="676" t="s">
        <v>16</v>
      </c>
      <c r="D29" s="676"/>
      <c r="E29" s="8">
        <f>ESF!I19</f>
        <v>0</v>
      </c>
    </row>
    <row r="30" spans="1:5">
      <c r="A30" s="682"/>
      <c r="B30" s="680"/>
      <c r="C30" s="676" t="s">
        <v>18</v>
      </c>
      <c r="D30" s="676"/>
      <c r="E30" s="8">
        <f>ESF!I20</f>
        <v>0</v>
      </c>
    </row>
    <row r="31" spans="1:5">
      <c r="A31" s="682"/>
      <c r="B31" s="680"/>
      <c r="C31" s="676" t="s">
        <v>20</v>
      </c>
      <c r="D31" s="676"/>
      <c r="E31" s="8">
        <f>ESF!I21</f>
        <v>0</v>
      </c>
    </row>
    <row r="32" spans="1:5">
      <c r="A32" s="682"/>
      <c r="B32" s="680"/>
      <c r="C32" s="676" t="s">
        <v>22</v>
      </c>
      <c r="D32" s="676"/>
      <c r="E32" s="8">
        <f>ESF!I22</f>
        <v>0</v>
      </c>
    </row>
    <row r="33" spans="1:5">
      <c r="A33" s="682"/>
      <c r="B33" s="680"/>
      <c r="C33" s="676" t="s">
        <v>23</v>
      </c>
      <c r="D33" s="676"/>
      <c r="E33" s="8">
        <f>ESF!I23</f>
        <v>277360.78000000003</v>
      </c>
    </row>
    <row r="34" spans="1:5" ht="15.75" thickBot="1">
      <c r="A34" s="682"/>
      <c r="B34" s="4"/>
      <c r="C34" s="677" t="s">
        <v>25</v>
      </c>
      <c r="D34" s="677"/>
      <c r="E34" s="9">
        <f>ESF!I25</f>
        <v>28866636.510000002</v>
      </c>
    </row>
    <row r="35" spans="1:5">
      <c r="A35" s="682"/>
      <c r="B35" s="680" t="s">
        <v>27</v>
      </c>
      <c r="C35" s="676" t="s">
        <v>29</v>
      </c>
      <c r="D35" s="676"/>
      <c r="E35" s="8">
        <f>ESF!I29</f>
        <v>0</v>
      </c>
    </row>
    <row r="36" spans="1:5">
      <c r="A36" s="682"/>
      <c r="B36" s="680"/>
      <c r="C36" s="676" t="s">
        <v>31</v>
      </c>
      <c r="D36" s="676"/>
      <c r="E36" s="8">
        <f>ESF!I30</f>
        <v>0</v>
      </c>
    </row>
    <row r="37" spans="1:5">
      <c r="A37" s="682"/>
      <c r="B37" s="680"/>
      <c r="C37" s="676" t="s">
        <v>33</v>
      </c>
      <c r="D37" s="676"/>
      <c r="E37" s="8">
        <f>ESF!I31</f>
        <v>0</v>
      </c>
    </row>
    <row r="38" spans="1:5">
      <c r="A38" s="682"/>
      <c r="B38" s="680"/>
      <c r="C38" s="676" t="s">
        <v>35</v>
      </c>
      <c r="D38" s="676"/>
      <c r="E38" s="8">
        <f>ESF!I32</f>
        <v>1619.9</v>
      </c>
    </row>
    <row r="39" spans="1:5">
      <c r="A39" s="682"/>
      <c r="B39" s="680"/>
      <c r="C39" s="676" t="s">
        <v>37</v>
      </c>
      <c r="D39" s="676"/>
      <c r="E39" s="8">
        <f>ESF!I33</f>
        <v>0</v>
      </c>
    </row>
    <row r="40" spans="1:5">
      <c r="A40" s="682"/>
      <c r="B40" s="680"/>
      <c r="C40" s="676" t="s">
        <v>39</v>
      </c>
      <c r="D40" s="676"/>
      <c r="E40" s="8">
        <f>ESF!I34</f>
        <v>0</v>
      </c>
    </row>
    <row r="41" spans="1:5" ht="15.75" thickBot="1">
      <c r="A41" s="682"/>
      <c r="B41" s="2"/>
      <c r="C41" s="677" t="s">
        <v>42</v>
      </c>
      <c r="D41" s="677"/>
      <c r="E41" s="9">
        <f>ESF!I36</f>
        <v>1619.9</v>
      </c>
    </row>
    <row r="42" spans="1:5" ht="15.75" thickBot="1">
      <c r="A42" s="682"/>
      <c r="B42" s="2"/>
      <c r="C42" s="677" t="s">
        <v>44</v>
      </c>
      <c r="D42" s="677"/>
      <c r="E42" s="9">
        <f>ESF!I38</f>
        <v>28868256.41</v>
      </c>
    </row>
    <row r="43" spans="1:5">
      <c r="A43" s="3"/>
      <c r="B43" s="680" t="s">
        <v>46</v>
      </c>
      <c r="C43" s="678" t="s">
        <v>48</v>
      </c>
      <c r="D43" s="678"/>
      <c r="E43" s="10">
        <f>ESF!I42</f>
        <v>47391188.710000001</v>
      </c>
    </row>
    <row r="44" spans="1:5">
      <c r="A44" s="3"/>
      <c r="B44" s="680"/>
      <c r="C44" s="676" t="s">
        <v>49</v>
      </c>
      <c r="D44" s="676"/>
      <c r="E44" s="8">
        <f>ESF!I44</f>
        <v>47391188.710000001</v>
      </c>
    </row>
    <row r="45" spans="1:5">
      <c r="A45" s="3"/>
      <c r="B45" s="680"/>
      <c r="C45" s="676" t="s">
        <v>50</v>
      </c>
      <c r="D45" s="676"/>
      <c r="E45" s="8">
        <f>ESF!I45</f>
        <v>0</v>
      </c>
    </row>
    <row r="46" spans="1:5">
      <c r="A46" s="3"/>
      <c r="B46" s="680"/>
      <c r="C46" s="676" t="s">
        <v>51</v>
      </c>
      <c r="D46" s="676"/>
      <c r="E46" s="8">
        <f>ESF!I46</f>
        <v>0</v>
      </c>
    </row>
    <row r="47" spans="1:5">
      <c r="A47" s="3"/>
      <c r="B47" s="680"/>
      <c r="C47" s="678" t="s">
        <v>52</v>
      </c>
      <c r="D47" s="678"/>
      <c r="E47" s="10">
        <f>ESF!I48</f>
        <v>21110667.59</v>
      </c>
    </row>
    <row r="48" spans="1:5">
      <c r="A48" s="3"/>
      <c r="B48" s="680"/>
      <c r="C48" s="676" t="s">
        <v>53</v>
      </c>
      <c r="D48" s="676"/>
      <c r="E48" s="8">
        <f>ESF!I50</f>
        <v>216931.31</v>
      </c>
    </row>
    <row r="49" spans="1:5">
      <c r="A49" s="3"/>
      <c r="B49" s="680"/>
      <c r="C49" s="676" t="s">
        <v>54</v>
      </c>
      <c r="D49" s="676"/>
      <c r="E49" s="8">
        <f>ESF!I51</f>
        <v>20893736.280000001</v>
      </c>
    </row>
    <row r="50" spans="1:5">
      <c r="A50" s="3"/>
      <c r="B50" s="680"/>
      <c r="C50" s="676" t="s">
        <v>55</v>
      </c>
      <c r="D50" s="676"/>
      <c r="E50" s="8">
        <f>ESF!I52</f>
        <v>0</v>
      </c>
    </row>
    <row r="51" spans="1:5">
      <c r="A51" s="3"/>
      <c r="B51" s="680"/>
      <c r="C51" s="676" t="s">
        <v>56</v>
      </c>
      <c r="D51" s="676"/>
      <c r="E51" s="8">
        <f>ESF!I53</f>
        <v>0</v>
      </c>
    </row>
    <row r="52" spans="1:5">
      <c r="A52" s="3"/>
      <c r="B52" s="680"/>
      <c r="C52" s="676" t="s">
        <v>57</v>
      </c>
      <c r="D52" s="676"/>
      <c r="E52" s="8">
        <f>ESF!I54</f>
        <v>0</v>
      </c>
    </row>
    <row r="53" spans="1:5">
      <c r="A53" s="3"/>
      <c r="B53" s="680"/>
      <c r="C53" s="678" t="s">
        <v>58</v>
      </c>
      <c r="D53" s="678"/>
      <c r="E53" s="10">
        <f>ESF!I56</f>
        <v>0</v>
      </c>
    </row>
    <row r="54" spans="1:5">
      <c r="A54" s="3"/>
      <c r="B54" s="680"/>
      <c r="C54" s="676" t="s">
        <v>59</v>
      </c>
      <c r="D54" s="676"/>
      <c r="E54" s="8">
        <f>ESF!I58</f>
        <v>0</v>
      </c>
    </row>
    <row r="55" spans="1:5">
      <c r="A55" s="3"/>
      <c r="B55" s="680"/>
      <c r="C55" s="676" t="s">
        <v>60</v>
      </c>
      <c r="D55" s="676"/>
      <c r="E55" s="8">
        <f>ESF!I59</f>
        <v>0</v>
      </c>
    </row>
    <row r="56" spans="1:5" ht="15.75" thickBot="1">
      <c r="A56" s="3"/>
      <c r="B56" s="680"/>
      <c r="C56" s="677" t="s">
        <v>61</v>
      </c>
      <c r="D56" s="677"/>
      <c r="E56" s="9">
        <f>ESF!I61</f>
        <v>68501856.299999997</v>
      </c>
    </row>
    <row r="57" spans="1:5" ht="15.75" thickBot="1">
      <c r="A57" s="3"/>
      <c r="B57" s="2"/>
      <c r="C57" s="677" t="s">
        <v>62</v>
      </c>
      <c r="D57" s="677"/>
      <c r="E57" s="9">
        <f>ESF!I63</f>
        <v>97370112.709999993</v>
      </c>
    </row>
    <row r="58" spans="1:5">
      <c r="A58" s="3"/>
      <c r="B58" s="2"/>
      <c r="C58" s="686" t="s">
        <v>4</v>
      </c>
      <c r="D58" s="686"/>
      <c r="E58" s="1">
        <v>2012</v>
      </c>
    </row>
    <row r="59" spans="1:5">
      <c r="A59" s="682" t="s">
        <v>67</v>
      </c>
      <c r="B59" s="680" t="s">
        <v>7</v>
      </c>
      <c r="C59" s="676" t="s">
        <v>9</v>
      </c>
      <c r="D59" s="676"/>
      <c r="E59" s="8">
        <f>ESF!E16</f>
        <v>17301459.239999998</v>
      </c>
    </row>
    <row r="60" spans="1:5">
      <c r="A60" s="682"/>
      <c r="B60" s="680"/>
      <c r="C60" s="676" t="s">
        <v>11</v>
      </c>
      <c r="D60" s="676"/>
      <c r="E60" s="8">
        <f>ESF!E17</f>
        <v>15664844.99</v>
      </c>
    </row>
    <row r="61" spans="1:5">
      <c r="A61" s="682"/>
      <c r="B61" s="680"/>
      <c r="C61" s="676" t="s">
        <v>13</v>
      </c>
      <c r="D61" s="676"/>
      <c r="E61" s="8">
        <f>ESF!E18</f>
        <v>13106.24</v>
      </c>
    </row>
    <row r="62" spans="1:5">
      <c r="A62" s="682"/>
      <c r="B62" s="680"/>
      <c r="C62" s="676" t="s">
        <v>15</v>
      </c>
      <c r="D62" s="676"/>
      <c r="E62" s="8">
        <f>ESF!E19</f>
        <v>6695707.5999999996</v>
      </c>
    </row>
    <row r="63" spans="1:5">
      <c r="A63" s="682"/>
      <c r="B63" s="680"/>
      <c r="C63" s="676" t="s">
        <v>17</v>
      </c>
      <c r="D63" s="676"/>
      <c r="E63" s="8">
        <f>ESF!E20</f>
        <v>0</v>
      </c>
    </row>
    <row r="64" spans="1:5">
      <c r="A64" s="682"/>
      <c r="B64" s="680"/>
      <c r="C64" s="676" t="s">
        <v>19</v>
      </c>
      <c r="D64" s="676"/>
      <c r="E64" s="8">
        <f>ESF!E21</f>
        <v>0</v>
      </c>
    </row>
    <row r="65" spans="1:5">
      <c r="A65" s="682"/>
      <c r="B65" s="680"/>
      <c r="C65" s="676" t="s">
        <v>21</v>
      </c>
      <c r="D65" s="676"/>
      <c r="E65" s="8">
        <f>ESF!E22</f>
        <v>2166286.11</v>
      </c>
    </row>
    <row r="66" spans="1:5" ht="15.75" thickBot="1">
      <c r="A66" s="682"/>
      <c r="B66" s="4"/>
      <c r="C66" s="677" t="s">
        <v>24</v>
      </c>
      <c r="D66" s="677"/>
      <c r="E66" s="9">
        <f>ESF!E24</f>
        <v>41841404.179999992</v>
      </c>
    </row>
    <row r="67" spans="1:5">
      <c r="A67" s="682"/>
      <c r="B67" s="680" t="s">
        <v>26</v>
      </c>
      <c r="C67" s="676" t="s">
        <v>28</v>
      </c>
      <c r="D67" s="676"/>
      <c r="E67" s="8">
        <f>ESF!E29</f>
        <v>0</v>
      </c>
    </row>
    <row r="68" spans="1:5">
      <c r="A68" s="682"/>
      <c r="B68" s="680"/>
      <c r="C68" s="676" t="s">
        <v>30</v>
      </c>
      <c r="D68" s="676"/>
      <c r="E68" s="8">
        <f>ESF!E30</f>
        <v>0</v>
      </c>
    </row>
    <row r="69" spans="1:5">
      <c r="A69" s="682"/>
      <c r="B69" s="680"/>
      <c r="C69" s="676" t="s">
        <v>32</v>
      </c>
      <c r="D69" s="676"/>
      <c r="E69" s="8">
        <f>ESF!E31</f>
        <v>32440265.18</v>
      </c>
    </row>
    <row r="70" spans="1:5">
      <c r="A70" s="682"/>
      <c r="B70" s="680"/>
      <c r="C70" s="676" t="s">
        <v>34</v>
      </c>
      <c r="D70" s="676"/>
      <c r="E70" s="8">
        <f>ESF!E32</f>
        <v>7286197.6399999997</v>
      </c>
    </row>
    <row r="71" spans="1:5">
      <c r="A71" s="682"/>
      <c r="B71" s="680"/>
      <c r="C71" s="676" t="s">
        <v>36</v>
      </c>
      <c r="D71" s="676"/>
      <c r="E71" s="8">
        <f>ESF!E33</f>
        <v>12547098</v>
      </c>
    </row>
    <row r="72" spans="1:5">
      <c r="A72" s="682"/>
      <c r="B72" s="680"/>
      <c r="C72" s="676" t="s">
        <v>38</v>
      </c>
      <c r="D72" s="676"/>
      <c r="E72" s="8">
        <f>ESF!E34</f>
        <v>0</v>
      </c>
    </row>
    <row r="73" spans="1:5">
      <c r="A73" s="682"/>
      <c r="B73" s="680"/>
      <c r="C73" s="676" t="s">
        <v>40</v>
      </c>
      <c r="D73" s="676"/>
      <c r="E73" s="8">
        <f>ESF!E35</f>
        <v>4894449.3</v>
      </c>
    </row>
    <row r="74" spans="1:5">
      <c r="A74" s="682"/>
      <c r="B74" s="680"/>
      <c r="C74" s="676" t="s">
        <v>41</v>
      </c>
      <c r="D74" s="676"/>
      <c r="E74" s="8">
        <f>ESF!E36</f>
        <v>0</v>
      </c>
    </row>
    <row r="75" spans="1:5">
      <c r="A75" s="682"/>
      <c r="B75" s="680"/>
      <c r="C75" s="676" t="s">
        <v>43</v>
      </c>
      <c r="D75" s="676"/>
      <c r="E75" s="8">
        <f>ESF!E37</f>
        <v>0</v>
      </c>
    </row>
    <row r="76" spans="1:5" ht="15.75" thickBot="1">
      <c r="A76" s="682"/>
      <c r="B76" s="4"/>
      <c r="C76" s="677" t="s">
        <v>45</v>
      </c>
      <c r="D76" s="677"/>
      <c r="E76" s="9">
        <f>ESF!E39</f>
        <v>57168010.119999997</v>
      </c>
    </row>
    <row r="77" spans="1:5" ht="15.75" thickBot="1">
      <c r="A77" s="682"/>
      <c r="B77" s="2"/>
      <c r="C77" s="677" t="s">
        <v>47</v>
      </c>
      <c r="D77" s="677"/>
      <c r="E77" s="9">
        <f>ESF!E41</f>
        <v>99009414.299999982</v>
      </c>
    </row>
    <row r="78" spans="1:5">
      <c r="A78" s="682" t="s">
        <v>68</v>
      </c>
      <c r="B78" s="680" t="s">
        <v>8</v>
      </c>
      <c r="C78" s="676" t="s">
        <v>10</v>
      </c>
      <c r="D78" s="676"/>
      <c r="E78" s="8">
        <f>ESF!J16</f>
        <v>2111366.48</v>
      </c>
    </row>
    <row r="79" spans="1:5">
      <c r="A79" s="682"/>
      <c r="B79" s="680"/>
      <c r="C79" s="676" t="s">
        <v>12</v>
      </c>
      <c r="D79" s="676"/>
      <c r="E79" s="8">
        <f>ESF!J17</f>
        <v>26243535.449999999</v>
      </c>
    </row>
    <row r="80" spans="1:5">
      <c r="A80" s="682"/>
      <c r="B80" s="680"/>
      <c r="C80" s="676" t="s">
        <v>14</v>
      </c>
      <c r="D80" s="676"/>
      <c r="E80" s="8">
        <f>ESF!J18</f>
        <v>0</v>
      </c>
    </row>
    <row r="81" spans="1:5">
      <c r="A81" s="682"/>
      <c r="B81" s="680"/>
      <c r="C81" s="676" t="s">
        <v>16</v>
      </c>
      <c r="D81" s="676"/>
      <c r="E81" s="8">
        <f>ESF!J19</f>
        <v>0</v>
      </c>
    </row>
    <row r="82" spans="1:5">
      <c r="A82" s="682"/>
      <c r="B82" s="680"/>
      <c r="C82" s="676" t="s">
        <v>18</v>
      </c>
      <c r="D82" s="676"/>
      <c r="E82" s="8">
        <f>ESF!J20</f>
        <v>0</v>
      </c>
    </row>
    <row r="83" spans="1:5">
      <c r="A83" s="682"/>
      <c r="B83" s="680"/>
      <c r="C83" s="676" t="s">
        <v>20</v>
      </c>
      <c r="D83" s="676"/>
      <c r="E83" s="8">
        <f>ESF!J21</f>
        <v>0</v>
      </c>
    </row>
    <row r="84" spans="1:5">
      <c r="A84" s="682"/>
      <c r="B84" s="680"/>
      <c r="C84" s="676" t="s">
        <v>22</v>
      </c>
      <c r="D84" s="676"/>
      <c r="E84" s="8">
        <f>ESF!J22</f>
        <v>0</v>
      </c>
    </row>
    <row r="85" spans="1:5">
      <c r="A85" s="682"/>
      <c r="B85" s="680"/>
      <c r="C85" s="676" t="s">
        <v>23</v>
      </c>
      <c r="D85" s="676"/>
      <c r="E85" s="8">
        <f>ESF!J23</f>
        <v>567790.38</v>
      </c>
    </row>
    <row r="86" spans="1:5" ht="15.75" thickBot="1">
      <c r="A86" s="682"/>
      <c r="B86" s="4"/>
      <c r="C86" s="677" t="s">
        <v>25</v>
      </c>
      <c r="D86" s="677"/>
      <c r="E86" s="9">
        <f>ESF!J25</f>
        <v>28922692.309999999</v>
      </c>
    </row>
    <row r="87" spans="1:5">
      <c r="A87" s="682"/>
      <c r="B87" s="680" t="s">
        <v>27</v>
      </c>
      <c r="C87" s="676" t="s">
        <v>29</v>
      </c>
      <c r="D87" s="676"/>
      <c r="E87" s="8">
        <f>ESF!J29</f>
        <v>0</v>
      </c>
    </row>
    <row r="88" spans="1:5">
      <c r="A88" s="682"/>
      <c r="B88" s="680"/>
      <c r="C88" s="676" t="s">
        <v>31</v>
      </c>
      <c r="D88" s="676"/>
      <c r="E88" s="8">
        <f>ESF!J30</f>
        <v>0</v>
      </c>
    </row>
    <row r="89" spans="1:5">
      <c r="A89" s="682"/>
      <c r="B89" s="680"/>
      <c r="C89" s="676" t="s">
        <v>33</v>
      </c>
      <c r="D89" s="676"/>
      <c r="E89" s="8">
        <f>ESF!J31</f>
        <v>0</v>
      </c>
    </row>
    <row r="90" spans="1:5">
      <c r="A90" s="682"/>
      <c r="B90" s="680"/>
      <c r="C90" s="676" t="s">
        <v>35</v>
      </c>
      <c r="D90" s="676"/>
      <c r="E90" s="8">
        <f>ESF!J32</f>
        <v>0</v>
      </c>
    </row>
    <row r="91" spans="1:5">
      <c r="A91" s="682"/>
      <c r="B91" s="680"/>
      <c r="C91" s="676" t="s">
        <v>37</v>
      </c>
      <c r="D91" s="676"/>
      <c r="E91" s="8">
        <f>ESF!J33</f>
        <v>0</v>
      </c>
    </row>
    <row r="92" spans="1:5">
      <c r="A92" s="682"/>
      <c r="B92" s="680"/>
      <c r="C92" s="676" t="s">
        <v>39</v>
      </c>
      <c r="D92" s="676"/>
      <c r="E92" s="8">
        <f>ESF!J34</f>
        <v>0</v>
      </c>
    </row>
    <row r="93" spans="1:5" ht="15.75" thickBot="1">
      <c r="A93" s="682"/>
      <c r="B93" s="2"/>
      <c r="C93" s="677" t="s">
        <v>42</v>
      </c>
      <c r="D93" s="677"/>
      <c r="E93" s="9">
        <f>ESF!J36</f>
        <v>0</v>
      </c>
    </row>
    <row r="94" spans="1:5" ht="15.75" thickBot="1">
      <c r="A94" s="682"/>
      <c r="B94" s="2"/>
      <c r="C94" s="677" t="s">
        <v>44</v>
      </c>
      <c r="D94" s="677"/>
      <c r="E94" s="9">
        <f>ESF!J38</f>
        <v>28922692.309999999</v>
      </c>
    </row>
    <row r="95" spans="1:5">
      <c r="A95" s="3"/>
      <c r="B95" s="680" t="s">
        <v>46</v>
      </c>
      <c r="C95" s="678" t="s">
        <v>48</v>
      </c>
      <c r="D95" s="678"/>
      <c r="E95" s="10">
        <f>ESF!J42</f>
        <v>47391188.710000001</v>
      </c>
    </row>
    <row r="96" spans="1:5">
      <c r="A96" s="3"/>
      <c r="B96" s="680"/>
      <c r="C96" s="676" t="s">
        <v>49</v>
      </c>
      <c r="D96" s="676"/>
      <c r="E96" s="8">
        <f>ESF!J44</f>
        <v>47391188.710000001</v>
      </c>
    </row>
    <row r="97" spans="1:5">
      <c r="A97" s="3"/>
      <c r="B97" s="680"/>
      <c r="C97" s="676" t="s">
        <v>50</v>
      </c>
      <c r="D97" s="676"/>
      <c r="E97" s="8">
        <f>ESF!J45</f>
        <v>0</v>
      </c>
    </row>
    <row r="98" spans="1:5">
      <c r="A98" s="3"/>
      <c r="B98" s="680"/>
      <c r="C98" s="676" t="s">
        <v>51</v>
      </c>
      <c r="D98" s="676"/>
      <c r="E98" s="8">
        <f>ESF!J46</f>
        <v>0</v>
      </c>
    </row>
    <row r="99" spans="1:5">
      <c r="A99" s="3"/>
      <c r="B99" s="680"/>
      <c r="C99" s="678" t="s">
        <v>52</v>
      </c>
      <c r="D99" s="678"/>
      <c r="E99" s="10">
        <f>ESF!J48</f>
        <v>22695533.280000001</v>
      </c>
    </row>
    <row r="100" spans="1:5">
      <c r="A100" s="3"/>
      <c r="B100" s="680"/>
      <c r="C100" s="676" t="s">
        <v>53</v>
      </c>
      <c r="D100" s="676"/>
      <c r="E100" s="8">
        <f>ESF!J50</f>
        <v>-2152232.4700000002</v>
      </c>
    </row>
    <row r="101" spans="1:5">
      <c r="A101" s="3"/>
      <c r="B101" s="680"/>
      <c r="C101" s="676" t="s">
        <v>54</v>
      </c>
      <c r="D101" s="676"/>
      <c r="E101" s="8">
        <f>ESF!J51</f>
        <v>24847765.75</v>
      </c>
    </row>
    <row r="102" spans="1:5">
      <c r="A102" s="3"/>
      <c r="B102" s="680"/>
      <c r="C102" s="676" t="s">
        <v>55</v>
      </c>
      <c r="D102" s="676"/>
      <c r="E102" s="8">
        <f>ESF!J52</f>
        <v>0</v>
      </c>
    </row>
    <row r="103" spans="1:5">
      <c r="A103" s="3"/>
      <c r="B103" s="680"/>
      <c r="C103" s="676" t="s">
        <v>56</v>
      </c>
      <c r="D103" s="676"/>
      <c r="E103" s="8">
        <f>ESF!J53</f>
        <v>0</v>
      </c>
    </row>
    <row r="104" spans="1:5">
      <c r="A104" s="3"/>
      <c r="B104" s="680"/>
      <c r="C104" s="676" t="s">
        <v>57</v>
      </c>
      <c r="D104" s="676"/>
      <c r="E104" s="8">
        <f>ESF!J54</f>
        <v>0</v>
      </c>
    </row>
    <row r="105" spans="1:5">
      <c r="A105" s="3"/>
      <c r="B105" s="680"/>
      <c r="C105" s="678" t="s">
        <v>58</v>
      </c>
      <c r="D105" s="678"/>
      <c r="E105" s="10">
        <f>ESF!J56</f>
        <v>0</v>
      </c>
    </row>
    <row r="106" spans="1:5">
      <c r="A106" s="3"/>
      <c r="B106" s="680"/>
      <c r="C106" s="676" t="s">
        <v>59</v>
      </c>
      <c r="D106" s="676"/>
      <c r="E106" s="8">
        <f>ESF!J58</f>
        <v>0</v>
      </c>
    </row>
    <row r="107" spans="1:5">
      <c r="A107" s="3"/>
      <c r="B107" s="680"/>
      <c r="C107" s="676" t="s">
        <v>60</v>
      </c>
      <c r="D107" s="676"/>
      <c r="E107" s="8">
        <f>ESF!J59</f>
        <v>0</v>
      </c>
    </row>
    <row r="108" spans="1:5" ht="15.75" thickBot="1">
      <c r="A108" s="3"/>
      <c r="B108" s="680"/>
      <c r="C108" s="677" t="s">
        <v>61</v>
      </c>
      <c r="D108" s="677"/>
      <c r="E108" s="9">
        <f>ESF!J61</f>
        <v>70086721.99000001</v>
      </c>
    </row>
    <row r="109" spans="1:5" ht="15.75" thickBot="1">
      <c r="A109" s="3"/>
      <c r="B109" s="2"/>
      <c r="C109" s="677" t="s">
        <v>62</v>
      </c>
      <c r="D109" s="677"/>
      <c r="E109" s="9">
        <f>ESF!J63</f>
        <v>99009414.300000012</v>
      </c>
    </row>
    <row r="110" spans="1:5">
      <c r="A110" s="3"/>
      <c r="B110" s="2"/>
      <c r="C110" s="679" t="s">
        <v>73</v>
      </c>
      <c r="D110" s="5" t="s">
        <v>63</v>
      </c>
      <c r="E110" s="10" t="str">
        <f>ESF!C71</f>
        <v>Lic. Jonatan Rincón Navarro</v>
      </c>
    </row>
    <row r="111" spans="1:5">
      <c r="A111" s="3"/>
      <c r="B111" s="2"/>
      <c r="C111" s="675"/>
      <c r="D111" s="5" t="s">
        <v>64</v>
      </c>
      <c r="E111" s="10" t="str">
        <f>ESF!C72</f>
        <v>Encargado de Despacho de la Direcciòn General</v>
      </c>
    </row>
    <row r="112" spans="1:5">
      <c r="A112" s="3"/>
      <c r="B112" s="2"/>
      <c r="C112" s="675" t="s">
        <v>72</v>
      </c>
      <c r="D112" s="5" t="s">
        <v>63</v>
      </c>
      <c r="E112" s="10" t="str">
        <f>ESF!G71</f>
        <v>C.P. Martín Soto Rodríguez</v>
      </c>
    </row>
    <row r="113" spans="1:5">
      <c r="A113" s="3"/>
      <c r="B113" s="2"/>
      <c r="C113" s="675"/>
      <c r="D113" s="5" t="s">
        <v>64</v>
      </c>
      <c r="E113" s="10" t="str">
        <f>ESF!G72</f>
        <v>Coordinador Administrativo</v>
      </c>
    </row>
    <row r="114" spans="1:5">
      <c r="A114" s="681" t="s">
        <v>1</v>
      </c>
      <c r="B114" s="681"/>
      <c r="C114" s="681"/>
      <c r="D114" s="681"/>
      <c r="E114" s="13" t="e">
        <f>ECSF!#REF!</f>
        <v>#REF!</v>
      </c>
    </row>
    <row r="115" spans="1:5">
      <c r="A115" s="681" t="s">
        <v>3</v>
      </c>
      <c r="B115" s="681"/>
      <c r="C115" s="681"/>
      <c r="D115" s="681"/>
      <c r="E115" s="13">
        <f>ECSF!C5</f>
        <v>0</v>
      </c>
    </row>
    <row r="116" spans="1:5">
      <c r="A116" s="681" t="s">
        <v>2</v>
      </c>
      <c r="B116" s="681"/>
      <c r="C116" s="681"/>
      <c r="D116" s="681"/>
      <c r="E116" s="14"/>
    </row>
    <row r="117" spans="1:5">
      <c r="A117" s="681" t="s">
        <v>71</v>
      </c>
      <c r="B117" s="681"/>
      <c r="C117" s="681"/>
      <c r="D117" s="681"/>
      <c r="E117" t="s">
        <v>70</v>
      </c>
    </row>
    <row r="118" spans="1:5">
      <c r="B118" s="683" t="s">
        <v>65</v>
      </c>
      <c r="C118" s="678" t="s">
        <v>5</v>
      </c>
      <c r="D118" s="678"/>
      <c r="E118" s="11">
        <f>ECSF!D12</f>
        <v>12582771</v>
      </c>
    </row>
    <row r="119" spans="1:5">
      <c r="B119" s="683"/>
      <c r="C119" s="678" t="s">
        <v>7</v>
      </c>
      <c r="D119" s="678"/>
      <c r="E119" s="11">
        <f>ECSF!D14</f>
        <v>11540935</v>
      </c>
    </row>
    <row r="120" spans="1:5">
      <c r="B120" s="683"/>
      <c r="C120" s="676" t="s">
        <v>9</v>
      </c>
      <c r="D120" s="676"/>
      <c r="E120" s="12">
        <f>ECSF!D16</f>
        <v>0</v>
      </c>
    </row>
    <row r="121" spans="1:5">
      <c r="B121" s="683"/>
      <c r="C121" s="676" t="s">
        <v>11</v>
      </c>
      <c r="D121" s="676"/>
      <c r="E121" s="12">
        <f>ECSF!D17</f>
        <v>11540935</v>
      </c>
    </row>
    <row r="122" spans="1:5">
      <c r="B122" s="683"/>
      <c r="C122" s="676" t="s">
        <v>13</v>
      </c>
      <c r="D122" s="676"/>
      <c r="E122" s="12">
        <f>ECSF!D18</f>
        <v>0</v>
      </c>
    </row>
    <row r="123" spans="1:5">
      <c r="B123" s="683"/>
      <c r="C123" s="676" t="s">
        <v>15</v>
      </c>
      <c r="D123" s="676"/>
      <c r="E123" s="12">
        <f>ECSF!D19</f>
        <v>0</v>
      </c>
    </row>
    <row r="124" spans="1:5">
      <c r="B124" s="683"/>
      <c r="C124" s="676" t="s">
        <v>17</v>
      </c>
      <c r="D124" s="676"/>
      <c r="E124" s="12">
        <f>ECSF!D20</f>
        <v>0</v>
      </c>
    </row>
    <row r="125" spans="1:5">
      <c r="B125" s="683"/>
      <c r="C125" s="676" t="s">
        <v>19</v>
      </c>
      <c r="D125" s="676"/>
      <c r="E125" s="12">
        <f>ECSF!D21</f>
        <v>0</v>
      </c>
    </row>
    <row r="126" spans="1:5">
      <c r="B126" s="683"/>
      <c r="C126" s="676" t="s">
        <v>21</v>
      </c>
      <c r="D126" s="676"/>
      <c r="E126" s="12">
        <f>ECSF!D22</f>
        <v>0</v>
      </c>
    </row>
    <row r="127" spans="1:5">
      <c r="B127" s="683"/>
      <c r="C127" s="678" t="s">
        <v>26</v>
      </c>
      <c r="D127" s="678"/>
      <c r="E127" s="11">
        <f>ECSF!D24</f>
        <v>1041836</v>
      </c>
    </row>
    <row r="128" spans="1:5">
      <c r="B128" s="683"/>
      <c r="C128" s="676" t="s">
        <v>28</v>
      </c>
      <c r="D128" s="676"/>
      <c r="E128" s="12">
        <f>ECSF!D26</f>
        <v>0</v>
      </c>
    </row>
    <row r="129" spans="2:5">
      <c r="B129" s="683"/>
      <c r="C129" s="676" t="s">
        <v>30</v>
      </c>
      <c r="D129" s="676"/>
      <c r="E129" s="12">
        <f>ECSF!D27</f>
        <v>0</v>
      </c>
    </row>
    <row r="130" spans="2:5">
      <c r="B130" s="683"/>
      <c r="C130" s="676" t="s">
        <v>32</v>
      </c>
      <c r="D130" s="676"/>
      <c r="E130" s="12">
        <f>ECSF!D28</f>
        <v>0</v>
      </c>
    </row>
    <row r="131" spans="2:5">
      <c r="B131" s="683"/>
      <c r="C131" s="676" t="s">
        <v>34</v>
      </c>
      <c r="D131" s="676"/>
      <c r="E131" s="12">
        <f>ECSF!D29</f>
        <v>774327</v>
      </c>
    </row>
    <row r="132" spans="2:5">
      <c r="B132" s="683"/>
      <c r="C132" s="676" t="s">
        <v>36</v>
      </c>
      <c r="D132" s="676"/>
      <c r="E132" s="12">
        <f>ECSF!D30</f>
        <v>0</v>
      </c>
    </row>
    <row r="133" spans="2:5">
      <c r="B133" s="683"/>
      <c r="C133" s="676" t="s">
        <v>38</v>
      </c>
      <c r="D133" s="676"/>
      <c r="E133" s="12">
        <f>ECSF!D31</f>
        <v>267509</v>
      </c>
    </row>
    <row r="134" spans="2:5">
      <c r="B134" s="683"/>
      <c r="C134" s="676" t="s">
        <v>40</v>
      </c>
      <c r="D134" s="676"/>
      <c r="E134" s="12">
        <f>ECSF!D32</f>
        <v>0</v>
      </c>
    </row>
    <row r="135" spans="2:5">
      <c r="B135" s="683"/>
      <c r="C135" s="676" t="s">
        <v>41</v>
      </c>
      <c r="D135" s="676"/>
      <c r="E135" s="12">
        <f>ECSF!D33</f>
        <v>0</v>
      </c>
    </row>
    <row r="136" spans="2:5">
      <c r="B136" s="683"/>
      <c r="C136" s="676" t="s">
        <v>43</v>
      </c>
      <c r="D136" s="676"/>
      <c r="E136" s="12">
        <f>ECSF!D34</f>
        <v>0</v>
      </c>
    </row>
    <row r="137" spans="2:5">
      <c r="B137" s="683"/>
      <c r="C137" s="678" t="s">
        <v>6</v>
      </c>
      <c r="D137" s="678"/>
      <c r="E137" s="11">
        <f>ECSF!I12</f>
        <v>411666</v>
      </c>
    </row>
    <row r="138" spans="2:5">
      <c r="B138" s="683"/>
      <c r="C138" s="678" t="s">
        <v>8</v>
      </c>
      <c r="D138" s="678"/>
      <c r="E138" s="11">
        <f>ECSF!I14</f>
        <v>410046</v>
      </c>
    </row>
    <row r="139" spans="2:5">
      <c r="B139" s="683"/>
      <c r="C139" s="676" t="s">
        <v>10</v>
      </c>
      <c r="D139" s="676"/>
      <c r="E139" s="12">
        <f>ECSF!I16</f>
        <v>0</v>
      </c>
    </row>
    <row r="140" spans="2:5">
      <c r="B140" s="683"/>
      <c r="C140" s="676" t="s">
        <v>12</v>
      </c>
      <c r="D140" s="676"/>
      <c r="E140" s="12">
        <f>ECSF!I17</f>
        <v>410046</v>
      </c>
    </row>
    <row r="141" spans="2:5">
      <c r="B141" s="683"/>
      <c r="C141" s="676" t="s">
        <v>14</v>
      </c>
      <c r="D141" s="676"/>
      <c r="E141" s="12">
        <f>ECSF!I18</f>
        <v>0</v>
      </c>
    </row>
    <row r="142" spans="2:5">
      <c r="B142" s="683"/>
      <c r="C142" s="676" t="s">
        <v>16</v>
      </c>
      <c r="D142" s="676"/>
      <c r="E142" s="12">
        <f>ECSF!I19</f>
        <v>0</v>
      </c>
    </row>
    <row r="143" spans="2:5">
      <c r="B143" s="683"/>
      <c r="C143" s="676" t="s">
        <v>18</v>
      </c>
      <c r="D143" s="676"/>
      <c r="E143" s="12">
        <f>ECSF!I20</f>
        <v>0</v>
      </c>
    </row>
    <row r="144" spans="2:5">
      <c r="B144" s="683"/>
      <c r="C144" s="676" t="s">
        <v>20</v>
      </c>
      <c r="D144" s="676"/>
      <c r="E144" s="12">
        <f>ECSF!I21</f>
        <v>0</v>
      </c>
    </row>
    <row r="145" spans="2:5">
      <c r="B145" s="683"/>
      <c r="C145" s="676" t="s">
        <v>22</v>
      </c>
      <c r="D145" s="676"/>
      <c r="E145" s="12">
        <f>ECSF!I22</f>
        <v>0</v>
      </c>
    </row>
    <row r="146" spans="2:5">
      <c r="B146" s="683"/>
      <c r="C146" s="676" t="s">
        <v>23</v>
      </c>
      <c r="D146" s="676"/>
      <c r="E146" s="12">
        <f>ECSF!I23</f>
        <v>0</v>
      </c>
    </row>
    <row r="147" spans="2:5">
      <c r="B147" s="683"/>
      <c r="C147" s="685" t="s">
        <v>27</v>
      </c>
      <c r="D147" s="685"/>
      <c r="E147" s="11">
        <f>ECSF!I25</f>
        <v>1620</v>
      </c>
    </row>
    <row r="148" spans="2:5">
      <c r="B148" s="683"/>
      <c r="C148" s="676" t="s">
        <v>29</v>
      </c>
      <c r="D148" s="676"/>
      <c r="E148" s="12">
        <f>ECSF!I27</f>
        <v>0</v>
      </c>
    </row>
    <row r="149" spans="2:5">
      <c r="B149" s="683"/>
      <c r="C149" s="676" t="s">
        <v>31</v>
      </c>
      <c r="D149" s="676"/>
      <c r="E149" s="12">
        <f>ECSF!I28</f>
        <v>0</v>
      </c>
    </row>
    <row r="150" spans="2:5">
      <c r="B150" s="683"/>
      <c r="C150" s="676" t="s">
        <v>33</v>
      </c>
      <c r="D150" s="676"/>
      <c r="E150" s="12">
        <f>ECSF!I29</f>
        <v>0</v>
      </c>
    </row>
    <row r="151" spans="2:5">
      <c r="B151" s="683"/>
      <c r="C151" s="676" t="s">
        <v>35</v>
      </c>
      <c r="D151" s="676"/>
      <c r="E151" s="12">
        <f>ECSF!I30</f>
        <v>1620</v>
      </c>
    </row>
    <row r="152" spans="2:5">
      <c r="B152" s="683"/>
      <c r="C152" s="676" t="s">
        <v>37</v>
      </c>
      <c r="D152" s="676"/>
      <c r="E152" s="12">
        <f>ECSF!I31</f>
        <v>0</v>
      </c>
    </row>
    <row r="153" spans="2:5">
      <c r="B153" s="683"/>
      <c r="C153" s="676" t="s">
        <v>39</v>
      </c>
      <c r="D153" s="676"/>
      <c r="E153" s="12">
        <f>ECSF!I32</f>
        <v>0</v>
      </c>
    </row>
    <row r="154" spans="2:5">
      <c r="B154" s="683"/>
      <c r="C154" s="678" t="s">
        <v>46</v>
      </c>
      <c r="D154" s="678"/>
      <c r="E154" s="11">
        <f>ECSF!I34</f>
        <v>2369164</v>
      </c>
    </row>
    <row r="155" spans="2:5">
      <c r="B155" s="683"/>
      <c r="C155" s="678" t="s">
        <v>48</v>
      </c>
      <c r="D155" s="678"/>
      <c r="E155" s="11">
        <f>ECSF!I36</f>
        <v>0</v>
      </c>
    </row>
    <row r="156" spans="2:5">
      <c r="B156" s="683"/>
      <c r="C156" s="676" t="s">
        <v>49</v>
      </c>
      <c r="D156" s="676"/>
      <c r="E156" s="12">
        <f>ECSF!I38</f>
        <v>0</v>
      </c>
    </row>
    <row r="157" spans="2:5">
      <c r="B157" s="683"/>
      <c r="C157" s="676" t="s">
        <v>50</v>
      </c>
      <c r="D157" s="676"/>
      <c r="E157" s="12">
        <f>ECSF!I39</f>
        <v>0</v>
      </c>
    </row>
    <row r="158" spans="2:5">
      <c r="B158" s="683"/>
      <c r="C158" s="676" t="s">
        <v>51</v>
      </c>
      <c r="D158" s="676"/>
      <c r="E158" s="12">
        <f>ECSF!I40</f>
        <v>0</v>
      </c>
    </row>
    <row r="159" spans="2:5">
      <c r="B159" s="683"/>
      <c r="C159" s="678" t="s">
        <v>52</v>
      </c>
      <c r="D159" s="678"/>
      <c r="E159" s="11">
        <f>ECSF!I42</f>
        <v>2369164</v>
      </c>
    </row>
    <row r="160" spans="2:5">
      <c r="B160" s="683"/>
      <c r="C160" s="676" t="s">
        <v>53</v>
      </c>
      <c r="D160" s="676"/>
      <c r="E160" s="12">
        <f>ECSF!I44</f>
        <v>2369164</v>
      </c>
    </row>
    <row r="161" spans="2:5">
      <c r="B161" s="683"/>
      <c r="C161" s="676" t="s">
        <v>54</v>
      </c>
      <c r="D161" s="676"/>
      <c r="E161" s="12">
        <f>ECSF!I45</f>
        <v>0</v>
      </c>
    </row>
    <row r="162" spans="2:5">
      <c r="B162" s="683"/>
      <c r="C162" s="676" t="s">
        <v>55</v>
      </c>
      <c r="D162" s="676"/>
      <c r="E162" s="12">
        <f>ECSF!I46</f>
        <v>0</v>
      </c>
    </row>
    <row r="163" spans="2:5">
      <c r="B163" s="683"/>
      <c r="C163" s="676" t="s">
        <v>56</v>
      </c>
      <c r="D163" s="676"/>
      <c r="E163" s="12">
        <f>ECSF!I47</f>
        <v>0</v>
      </c>
    </row>
    <row r="164" spans="2:5">
      <c r="B164" s="683"/>
      <c r="C164" s="676" t="s">
        <v>57</v>
      </c>
      <c r="D164" s="676"/>
      <c r="E164" s="12">
        <f>ECSF!I48</f>
        <v>0</v>
      </c>
    </row>
    <row r="165" spans="2:5">
      <c r="B165" s="683"/>
      <c r="C165" s="678" t="s">
        <v>58</v>
      </c>
      <c r="D165" s="678"/>
      <c r="E165" s="11">
        <f>ECSF!I50</f>
        <v>0</v>
      </c>
    </row>
    <row r="166" spans="2:5">
      <c r="B166" s="683"/>
      <c r="C166" s="676" t="s">
        <v>59</v>
      </c>
      <c r="D166" s="676"/>
      <c r="E166" s="12">
        <f>ECSF!I52</f>
        <v>0</v>
      </c>
    </row>
    <row r="167" spans="2:5" ht="15" customHeight="1" thickBot="1">
      <c r="B167" s="684"/>
      <c r="C167" s="676" t="s">
        <v>60</v>
      </c>
      <c r="D167" s="676"/>
      <c r="E167" s="12">
        <f>ECSF!I53</f>
        <v>0</v>
      </c>
    </row>
    <row r="168" spans="2:5">
      <c r="B168" s="683" t="s">
        <v>66</v>
      </c>
      <c r="C168" s="678" t="s">
        <v>5</v>
      </c>
      <c r="D168" s="678"/>
      <c r="E168" s="11">
        <f>ECSF!E12</f>
        <v>10943470</v>
      </c>
    </row>
    <row r="169" spans="2:5" ht="15" customHeight="1">
      <c r="B169" s="683"/>
      <c r="C169" s="678" t="s">
        <v>7</v>
      </c>
      <c r="D169" s="678"/>
      <c r="E169" s="11">
        <f>ECSF!E14</f>
        <v>10943470</v>
      </c>
    </row>
    <row r="170" spans="2:5" ht="15" customHeight="1">
      <c r="B170" s="683"/>
      <c r="C170" s="676" t="s">
        <v>9</v>
      </c>
      <c r="D170" s="676"/>
      <c r="E170" s="12">
        <f>ECSF!E16</f>
        <v>5713796</v>
      </c>
    </row>
    <row r="171" spans="2:5" ht="15" customHeight="1">
      <c r="B171" s="683"/>
      <c r="C171" s="676" t="s">
        <v>11</v>
      </c>
      <c r="D171" s="676"/>
      <c r="E171" s="12">
        <f>ECSF!E17</f>
        <v>0</v>
      </c>
    </row>
    <row r="172" spans="2:5">
      <c r="B172" s="683"/>
      <c r="C172" s="676" t="s">
        <v>13</v>
      </c>
      <c r="D172" s="676"/>
      <c r="E172" s="12">
        <f>ECSF!E18</f>
        <v>369141</v>
      </c>
    </row>
    <row r="173" spans="2:5">
      <c r="B173" s="683"/>
      <c r="C173" s="676" t="s">
        <v>15</v>
      </c>
      <c r="D173" s="676"/>
      <c r="E173" s="12">
        <f>ECSF!E19</f>
        <v>4770361</v>
      </c>
    </row>
    <row r="174" spans="2:5" ht="15" customHeight="1">
      <c r="B174" s="683"/>
      <c r="C174" s="676" t="s">
        <v>17</v>
      </c>
      <c r="D174" s="676"/>
      <c r="E174" s="12">
        <f>ECSF!E20</f>
        <v>0</v>
      </c>
    </row>
    <row r="175" spans="2:5" ht="15" customHeight="1">
      <c r="B175" s="683"/>
      <c r="C175" s="676" t="s">
        <v>19</v>
      </c>
      <c r="D175" s="676"/>
      <c r="E175" s="12">
        <f>ECSF!E21</f>
        <v>0</v>
      </c>
    </row>
    <row r="176" spans="2:5">
      <c r="B176" s="683"/>
      <c r="C176" s="676" t="s">
        <v>21</v>
      </c>
      <c r="D176" s="676"/>
      <c r="E176" s="12">
        <f>ECSF!E22</f>
        <v>90172</v>
      </c>
    </row>
    <row r="177" spans="2:5" ht="15" customHeight="1">
      <c r="B177" s="683"/>
      <c r="C177" s="678" t="s">
        <v>26</v>
      </c>
      <c r="D177" s="678"/>
      <c r="E177" s="11">
        <f>ECSF!E24</f>
        <v>0</v>
      </c>
    </row>
    <row r="178" spans="2:5">
      <c r="B178" s="683"/>
      <c r="C178" s="676" t="s">
        <v>28</v>
      </c>
      <c r="D178" s="676"/>
      <c r="E178" s="12">
        <f>ECSF!E26</f>
        <v>0</v>
      </c>
    </row>
    <row r="179" spans="2:5" ht="15" customHeight="1">
      <c r="B179" s="683"/>
      <c r="C179" s="676" t="s">
        <v>30</v>
      </c>
      <c r="D179" s="676"/>
      <c r="E179" s="12">
        <f>ECSF!E27</f>
        <v>0</v>
      </c>
    </row>
    <row r="180" spans="2:5" ht="15" customHeight="1">
      <c r="B180" s="683"/>
      <c r="C180" s="676" t="s">
        <v>32</v>
      </c>
      <c r="D180" s="676"/>
      <c r="E180" s="12">
        <f>ECSF!E28</f>
        <v>0</v>
      </c>
    </row>
    <row r="181" spans="2:5" ht="15" customHeight="1">
      <c r="B181" s="683"/>
      <c r="C181" s="676" t="s">
        <v>34</v>
      </c>
      <c r="D181" s="676"/>
      <c r="E181" s="12">
        <f>ECSF!E29</f>
        <v>0</v>
      </c>
    </row>
    <row r="182" spans="2:5" ht="15" customHeight="1">
      <c r="B182" s="683"/>
      <c r="C182" s="676" t="s">
        <v>36</v>
      </c>
      <c r="D182" s="676"/>
      <c r="E182" s="12">
        <f>ECSF!E30</f>
        <v>0</v>
      </c>
    </row>
    <row r="183" spans="2:5" ht="15" customHeight="1">
      <c r="B183" s="683"/>
      <c r="C183" s="676" t="s">
        <v>38</v>
      </c>
      <c r="D183" s="676"/>
      <c r="E183" s="12">
        <f>ECSF!E31</f>
        <v>0</v>
      </c>
    </row>
    <row r="184" spans="2:5" ht="15" customHeight="1">
      <c r="B184" s="683"/>
      <c r="C184" s="676" t="s">
        <v>40</v>
      </c>
      <c r="D184" s="676"/>
      <c r="E184" s="12">
        <f>ECSF!E32</f>
        <v>0</v>
      </c>
    </row>
    <row r="185" spans="2:5" ht="15" customHeight="1">
      <c r="B185" s="683"/>
      <c r="C185" s="676" t="s">
        <v>41</v>
      </c>
      <c r="D185" s="676"/>
      <c r="E185" s="12">
        <f>ECSF!E33</f>
        <v>0</v>
      </c>
    </row>
    <row r="186" spans="2:5" ht="15" customHeight="1">
      <c r="B186" s="683"/>
      <c r="C186" s="676" t="s">
        <v>43</v>
      </c>
      <c r="D186" s="676"/>
      <c r="E186" s="12">
        <f>ECSF!E34</f>
        <v>0</v>
      </c>
    </row>
    <row r="187" spans="2:5" ht="15" customHeight="1">
      <c r="B187" s="683"/>
      <c r="C187" s="678" t="s">
        <v>6</v>
      </c>
      <c r="D187" s="678"/>
      <c r="E187" s="11">
        <f>ECSF!J12</f>
        <v>466103</v>
      </c>
    </row>
    <row r="188" spans="2:5">
      <c r="B188" s="683"/>
      <c r="C188" s="678" t="s">
        <v>8</v>
      </c>
      <c r="D188" s="678"/>
      <c r="E188" s="11">
        <f>ECSF!J14</f>
        <v>466103</v>
      </c>
    </row>
    <row r="189" spans="2:5">
      <c r="B189" s="683"/>
      <c r="C189" s="676" t="s">
        <v>10</v>
      </c>
      <c r="D189" s="676"/>
      <c r="E189" s="12">
        <f>ECSF!J16</f>
        <v>175673</v>
      </c>
    </row>
    <row r="190" spans="2:5">
      <c r="B190" s="683"/>
      <c r="C190" s="676" t="s">
        <v>12</v>
      </c>
      <c r="D190" s="676"/>
      <c r="E190" s="12">
        <f>ECSF!J17</f>
        <v>0</v>
      </c>
    </row>
    <row r="191" spans="2:5" ht="15" customHeight="1">
      <c r="B191" s="683"/>
      <c r="C191" s="676" t="s">
        <v>14</v>
      </c>
      <c r="D191" s="676"/>
      <c r="E191" s="12">
        <f>ECSF!J18</f>
        <v>0</v>
      </c>
    </row>
    <row r="192" spans="2:5">
      <c r="B192" s="683"/>
      <c r="C192" s="676" t="s">
        <v>16</v>
      </c>
      <c r="D192" s="676"/>
      <c r="E192" s="12">
        <f>ECSF!J19</f>
        <v>0</v>
      </c>
    </row>
    <row r="193" spans="2:5" ht="15" customHeight="1">
      <c r="B193" s="683"/>
      <c r="C193" s="676" t="s">
        <v>18</v>
      </c>
      <c r="D193" s="676"/>
      <c r="E193" s="12">
        <f>ECSF!J20</f>
        <v>0</v>
      </c>
    </row>
    <row r="194" spans="2:5" ht="15" customHeight="1">
      <c r="B194" s="683"/>
      <c r="C194" s="676" t="s">
        <v>20</v>
      </c>
      <c r="D194" s="676"/>
      <c r="E194" s="12">
        <f>ECSF!J21</f>
        <v>0</v>
      </c>
    </row>
    <row r="195" spans="2:5" ht="15" customHeight="1">
      <c r="B195" s="683"/>
      <c r="C195" s="676" t="s">
        <v>22</v>
      </c>
      <c r="D195" s="676"/>
      <c r="E195" s="12">
        <f>ECSF!J22</f>
        <v>0</v>
      </c>
    </row>
    <row r="196" spans="2:5" ht="15" customHeight="1">
      <c r="B196" s="683"/>
      <c r="C196" s="676" t="s">
        <v>23</v>
      </c>
      <c r="D196" s="676"/>
      <c r="E196" s="12">
        <f>ECSF!J23</f>
        <v>290430</v>
      </c>
    </row>
    <row r="197" spans="2:5" ht="15" customHeight="1">
      <c r="B197" s="683"/>
      <c r="C197" s="685" t="s">
        <v>27</v>
      </c>
      <c r="D197" s="685"/>
      <c r="E197" s="11">
        <f>ECSF!J25</f>
        <v>0</v>
      </c>
    </row>
    <row r="198" spans="2:5" ht="15" customHeight="1">
      <c r="B198" s="683"/>
      <c r="C198" s="676" t="s">
        <v>29</v>
      </c>
      <c r="D198" s="676"/>
      <c r="E198" s="12">
        <f>ECSF!J27</f>
        <v>0</v>
      </c>
    </row>
    <row r="199" spans="2:5" ht="15" customHeight="1">
      <c r="B199" s="683"/>
      <c r="C199" s="676" t="s">
        <v>31</v>
      </c>
      <c r="D199" s="676"/>
      <c r="E199" s="12">
        <f>ECSF!J28</f>
        <v>0</v>
      </c>
    </row>
    <row r="200" spans="2:5" ht="15" customHeight="1">
      <c r="B200" s="683"/>
      <c r="C200" s="676" t="s">
        <v>33</v>
      </c>
      <c r="D200" s="676"/>
      <c r="E200" s="12">
        <f>ECSF!J29</f>
        <v>0</v>
      </c>
    </row>
    <row r="201" spans="2:5">
      <c r="B201" s="683"/>
      <c r="C201" s="676" t="s">
        <v>35</v>
      </c>
      <c r="D201" s="676"/>
      <c r="E201" s="12">
        <f>ECSF!J30</f>
        <v>0</v>
      </c>
    </row>
    <row r="202" spans="2:5" ht="15" customHeight="1">
      <c r="B202" s="683"/>
      <c r="C202" s="676" t="s">
        <v>37</v>
      </c>
      <c r="D202" s="676"/>
      <c r="E202" s="12">
        <f>ECSF!J31</f>
        <v>0</v>
      </c>
    </row>
    <row r="203" spans="2:5">
      <c r="B203" s="683"/>
      <c r="C203" s="676" t="s">
        <v>39</v>
      </c>
      <c r="D203" s="676"/>
      <c r="E203" s="12">
        <f>ECSF!J32</f>
        <v>0</v>
      </c>
    </row>
    <row r="204" spans="2:5" ht="15" customHeight="1">
      <c r="B204" s="683"/>
      <c r="C204" s="678" t="s">
        <v>46</v>
      </c>
      <c r="D204" s="678"/>
      <c r="E204" s="11">
        <f>ECSF!J34</f>
        <v>3954029</v>
      </c>
    </row>
    <row r="205" spans="2:5" ht="15" customHeight="1">
      <c r="B205" s="683"/>
      <c r="C205" s="678" t="s">
        <v>48</v>
      </c>
      <c r="D205" s="678"/>
      <c r="E205" s="11">
        <f>ECSF!J36</f>
        <v>0</v>
      </c>
    </row>
    <row r="206" spans="2:5" ht="15" customHeight="1">
      <c r="B206" s="683"/>
      <c r="C206" s="676" t="s">
        <v>49</v>
      </c>
      <c r="D206" s="676"/>
      <c r="E206" s="12">
        <f>ECSF!J38</f>
        <v>0</v>
      </c>
    </row>
    <row r="207" spans="2:5" ht="15" customHeight="1">
      <c r="B207" s="683"/>
      <c r="C207" s="676" t="s">
        <v>50</v>
      </c>
      <c r="D207" s="676"/>
      <c r="E207" s="12">
        <f>ECSF!J39</f>
        <v>0</v>
      </c>
    </row>
    <row r="208" spans="2:5" ht="15" customHeight="1">
      <c r="B208" s="683"/>
      <c r="C208" s="676" t="s">
        <v>51</v>
      </c>
      <c r="D208" s="676"/>
      <c r="E208" s="12">
        <f>ECSF!J40</f>
        <v>0</v>
      </c>
    </row>
    <row r="209" spans="2:5" ht="15" customHeight="1">
      <c r="B209" s="683"/>
      <c r="C209" s="678" t="s">
        <v>52</v>
      </c>
      <c r="D209" s="678"/>
      <c r="E209" s="11">
        <f>ECSF!J42</f>
        <v>3954029</v>
      </c>
    </row>
    <row r="210" spans="2:5">
      <c r="B210" s="683"/>
      <c r="C210" s="676" t="s">
        <v>53</v>
      </c>
      <c r="D210" s="676"/>
      <c r="E210" s="12">
        <f>ECSF!J44</f>
        <v>0</v>
      </c>
    </row>
    <row r="211" spans="2:5" ht="15" customHeight="1">
      <c r="B211" s="683"/>
      <c r="C211" s="676" t="s">
        <v>54</v>
      </c>
      <c r="D211" s="676"/>
      <c r="E211" s="12">
        <f>ECSF!J45</f>
        <v>3954029</v>
      </c>
    </row>
    <row r="212" spans="2:5">
      <c r="B212" s="683"/>
      <c r="C212" s="676" t="s">
        <v>55</v>
      </c>
      <c r="D212" s="676"/>
      <c r="E212" s="12">
        <f>ECSF!J46</f>
        <v>0</v>
      </c>
    </row>
    <row r="213" spans="2:5" ht="15" customHeight="1">
      <c r="B213" s="683"/>
      <c r="C213" s="676" t="s">
        <v>56</v>
      </c>
      <c r="D213" s="676"/>
      <c r="E213" s="12">
        <f>ECSF!J47</f>
        <v>0</v>
      </c>
    </row>
    <row r="214" spans="2:5">
      <c r="B214" s="683"/>
      <c r="C214" s="676" t="s">
        <v>57</v>
      </c>
      <c r="D214" s="676"/>
      <c r="E214" s="12">
        <f>ECSF!J48</f>
        <v>0</v>
      </c>
    </row>
    <row r="215" spans="2:5">
      <c r="B215" s="683"/>
      <c r="C215" s="678" t="s">
        <v>58</v>
      </c>
      <c r="D215" s="678"/>
      <c r="E215" s="11">
        <f>ECSF!J50</f>
        <v>0</v>
      </c>
    </row>
    <row r="216" spans="2:5">
      <c r="B216" s="683"/>
      <c r="C216" s="676" t="s">
        <v>59</v>
      </c>
      <c r="D216" s="676"/>
      <c r="E216" s="12">
        <f>ECSF!J52</f>
        <v>0</v>
      </c>
    </row>
    <row r="217" spans="2:5" ht="15.75" thickBot="1">
      <c r="B217" s="684"/>
      <c r="C217" s="676" t="s">
        <v>60</v>
      </c>
      <c r="D217" s="676"/>
      <c r="E217" s="12">
        <f>ECSF!J53</f>
        <v>0</v>
      </c>
    </row>
    <row r="218" spans="2:5">
      <c r="C218" s="679" t="s">
        <v>73</v>
      </c>
      <c r="D218" s="5" t="s">
        <v>63</v>
      </c>
      <c r="E218" s="15" t="str">
        <f>ECSF!C60</f>
        <v>Lic. Jonatan Rincón Navarro</v>
      </c>
    </row>
    <row r="219" spans="2:5">
      <c r="C219" s="675"/>
      <c r="D219" s="5" t="s">
        <v>64</v>
      </c>
      <c r="E219" s="15" t="str">
        <f>ECSF!C61</f>
        <v>Encargado de Despacho de la Direcciòn General</v>
      </c>
    </row>
    <row r="220" spans="2:5">
      <c r="C220" s="675" t="s">
        <v>72</v>
      </c>
      <c r="D220" s="5" t="s">
        <v>63</v>
      </c>
      <c r="E220" s="15" t="str">
        <f>ECSF!G60</f>
        <v>C.P. Martín Soto Rodríguez</v>
      </c>
    </row>
    <row r="221" spans="2:5">
      <c r="C221" s="675"/>
      <c r="D221" s="5" t="s">
        <v>64</v>
      </c>
      <c r="E221" s="15" t="str">
        <f>ECSF!G61</f>
        <v>Coordinador Administrativo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Q44"/>
  <sheetViews>
    <sheetView showGridLines="0" zoomScale="85" zoomScaleNormal="85" workbookViewId="0">
      <selection activeCell="E57" sqref="E57"/>
    </sheetView>
  </sheetViews>
  <sheetFormatPr baseColWidth="10" defaultColWidth="11.42578125" defaultRowHeight="12.75"/>
  <cols>
    <col min="1" max="1" width="1.140625" style="25" customWidth="1"/>
    <col min="2" max="2" width="11.7109375" style="25" customWidth="1"/>
    <col min="3" max="3" width="54.42578125" style="25" customWidth="1"/>
    <col min="4" max="4" width="19.140625" style="153" customWidth="1"/>
    <col min="5" max="5" width="19.28515625" style="25" customWidth="1"/>
    <col min="6" max="6" width="19" style="25" customWidth="1"/>
    <col min="7" max="7" width="21.28515625" style="25" customWidth="1"/>
    <col min="8" max="8" width="18.7109375" style="25" customWidth="1"/>
    <col min="9" max="9" width="1.140625" style="25" customWidth="1"/>
    <col min="10" max="16384" width="11.42578125" style="25"/>
  </cols>
  <sheetData>
    <row r="1" spans="1:11" s="574" customFormat="1" ht="9" customHeight="1">
      <c r="A1" s="85"/>
      <c r="B1" s="88"/>
      <c r="C1" s="694"/>
      <c r="D1" s="694"/>
      <c r="E1" s="694"/>
      <c r="F1" s="694"/>
      <c r="G1" s="694"/>
      <c r="H1" s="88"/>
      <c r="I1" s="133"/>
      <c r="J1" s="25"/>
      <c r="K1" s="25"/>
    </row>
    <row r="2" spans="1:11" s="574" customFormat="1" ht="14.1" customHeight="1">
      <c r="A2" s="85"/>
      <c r="B2" s="88"/>
      <c r="C2" s="694" t="s">
        <v>467</v>
      </c>
      <c r="D2" s="694"/>
      <c r="E2" s="694"/>
      <c r="F2" s="694"/>
      <c r="G2" s="694"/>
      <c r="H2" s="88"/>
      <c r="I2" s="133"/>
      <c r="J2" s="133"/>
      <c r="K2" s="25"/>
    </row>
    <row r="3" spans="1:11" s="574" customFormat="1" ht="14.1" customHeight="1">
      <c r="A3" s="662" t="s">
        <v>624</v>
      </c>
      <c r="B3" s="662"/>
      <c r="C3" s="662"/>
      <c r="D3" s="662"/>
      <c r="E3" s="662"/>
      <c r="F3" s="662"/>
      <c r="G3" s="662"/>
      <c r="H3" s="662"/>
      <c r="I3" s="133"/>
      <c r="J3" s="133"/>
      <c r="K3" s="25"/>
    </row>
    <row r="4" spans="1:11" s="574" customFormat="1" ht="14.1" customHeight="1">
      <c r="A4" s="85"/>
      <c r="B4" s="88"/>
      <c r="C4" s="694" t="s">
        <v>0</v>
      </c>
      <c r="D4" s="694"/>
      <c r="E4" s="694"/>
      <c r="F4" s="694"/>
      <c r="G4" s="694"/>
      <c r="H4" s="88"/>
      <c r="I4" s="133"/>
      <c r="J4" s="133"/>
      <c r="K4" s="25"/>
    </row>
    <row r="5" spans="1:11" s="574" customFormat="1" ht="20.100000000000001" customHeight="1">
      <c r="A5" s="91"/>
      <c r="B5" s="30"/>
      <c r="C5" s="30" t="s">
        <v>3</v>
      </c>
      <c r="D5" s="273" t="s">
        <v>570</v>
      </c>
      <c r="E5" s="273"/>
      <c r="F5" s="273"/>
      <c r="H5" s="31"/>
      <c r="I5" s="31"/>
    </row>
    <row r="6" spans="1:11" s="574" customFormat="1" ht="6.75" customHeight="1">
      <c r="A6" s="695"/>
      <c r="B6" s="695"/>
      <c r="C6" s="695"/>
      <c r="D6" s="695"/>
      <c r="E6" s="695"/>
      <c r="F6" s="695"/>
      <c r="G6" s="695"/>
      <c r="H6" s="695"/>
      <c r="I6" s="695"/>
    </row>
    <row r="7" spans="1:11" s="574" customFormat="1" ht="3" customHeight="1">
      <c r="A7" s="695"/>
      <c r="B7" s="695"/>
      <c r="C7" s="695"/>
      <c r="D7" s="695"/>
      <c r="E7" s="695"/>
      <c r="F7" s="695"/>
      <c r="G7" s="695"/>
      <c r="H7" s="695"/>
      <c r="I7" s="695"/>
    </row>
    <row r="8" spans="1:11" s="137" customFormat="1" ht="25.5">
      <c r="A8" s="134"/>
      <c r="B8" s="696" t="s">
        <v>74</v>
      </c>
      <c r="C8" s="696"/>
      <c r="D8" s="135" t="s">
        <v>141</v>
      </c>
      <c r="E8" s="135" t="s">
        <v>142</v>
      </c>
      <c r="F8" s="568" t="s">
        <v>143</v>
      </c>
      <c r="G8" s="568" t="s">
        <v>144</v>
      </c>
      <c r="H8" s="568" t="s">
        <v>145</v>
      </c>
      <c r="I8" s="136"/>
    </row>
    <row r="9" spans="1:11" s="137" customFormat="1">
      <c r="A9" s="138"/>
      <c r="B9" s="697"/>
      <c r="C9" s="697"/>
      <c r="D9" s="139">
        <v>1</v>
      </c>
      <c r="E9" s="139">
        <v>2</v>
      </c>
      <c r="F9" s="569">
        <v>3</v>
      </c>
      <c r="G9" s="569" t="s">
        <v>146</v>
      </c>
      <c r="H9" s="569" t="s">
        <v>147</v>
      </c>
      <c r="I9" s="140"/>
    </row>
    <row r="10" spans="1:11" s="574" customFormat="1" ht="3" customHeight="1">
      <c r="A10" s="698"/>
      <c r="B10" s="695"/>
      <c r="C10" s="695"/>
      <c r="D10" s="695"/>
      <c r="E10" s="695"/>
      <c r="F10" s="695"/>
      <c r="G10" s="695"/>
      <c r="H10" s="695"/>
      <c r="I10" s="699"/>
    </row>
    <row r="11" spans="1:11" s="574" customFormat="1" ht="3" customHeight="1">
      <c r="A11" s="700"/>
      <c r="B11" s="701"/>
      <c r="C11" s="701"/>
      <c r="D11" s="701"/>
      <c r="E11" s="701"/>
      <c r="F11" s="701"/>
      <c r="G11" s="701"/>
      <c r="H11" s="701"/>
      <c r="I11" s="702"/>
      <c r="J11" s="25"/>
      <c r="K11" s="25"/>
    </row>
    <row r="12" spans="1:11" s="574" customFormat="1">
      <c r="A12" s="141"/>
      <c r="B12" s="703" t="s">
        <v>5</v>
      </c>
      <c r="C12" s="703"/>
      <c r="D12" s="142">
        <f>+D14+D24</f>
        <v>99009414.299999982</v>
      </c>
      <c r="E12" s="142">
        <f>+E14+E24</f>
        <v>40057150.389999993</v>
      </c>
      <c r="F12" s="142">
        <f>+F14+F24</f>
        <v>41696451.119999997</v>
      </c>
      <c r="G12" s="142">
        <f>+D12+E12-F12</f>
        <v>97370113.569999963</v>
      </c>
      <c r="H12" s="142">
        <f>+G12-D12</f>
        <v>-1639300.7300000191</v>
      </c>
      <c r="I12" s="143"/>
      <c r="J12" s="25"/>
      <c r="K12" s="25"/>
    </row>
    <row r="13" spans="1:11" s="574" customFormat="1" ht="5.0999999999999996" customHeight="1">
      <c r="A13" s="141"/>
      <c r="B13" s="144"/>
      <c r="C13" s="144"/>
      <c r="D13" s="142">
        <v>0</v>
      </c>
      <c r="E13" s="142"/>
      <c r="F13" s="142"/>
      <c r="G13" s="142">
        <f>+D13+E13-F13</f>
        <v>0</v>
      </c>
      <c r="H13" s="142"/>
      <c r="I13" s="143"/>
      <c r="J13" s="25"/>
      <c r="K13" s="25"/>
    </row>
    <row r="14" spans="1:11" s="574" customFormat="1" ht="12.75" customHeight="1">
      <c r="A14" s="145"/>
      <c r="B14" s="658" t="s">
        <v>7</v>
      </c>
      <c r="C14" s="658"/>
      <c r="D14" s="146">
        <f>SUM(D16:D22)</f>
        <v>41841404.179999992</v>
      </c>
      <c r="E14" s="146">
        <f>SUM(E16:E22)</f>
        <v>39876887.949999996</v>
      </c>
      <c r="F14" s="146">
        <f>SUM(F16:F22)</f>
        <v>40474352.799999997</v>
      </c>
      <c r="G14" s="142">
        <f>+D14+E14-F14</f>
        <v>41243939.329999998</v>
      </c>
      <c r="H14" s="146">
        <f>+G14-D14</f>
        <v>-597464.84999999404</v>
      </c>
      <c r="I14" s="147"/>
      <c r="J14" s="25"/>
      <c r="K14" s="148"/>
    </row>
    <row r="15" spans="1:11" s="574" customFormat="1" ht="5.0999999999999996" customHeight="1">
      <c r="A15" s="116"/>
      <c r="B15" s="48"/>
      <c r="C15" s="48"/>
      <c r="D15" s="149"/>
      <c r="E15" s="149"/>
      <c r="F15" s="149"/>
      <c r="G15" s="149"/>
      <c r="H15" s="149"/>
      <c r="I15" s="53"/>
      <c r="J15" s="25"/>
      <c r="K15" s="148"/>
    </row>
    <row r="16" spans="1:11" s="574" customFormat="1" ht="19.5" customHeight="1">
      <c r="A16" s="116"/>
      <c r="B16" s="687" t="s">
        <v>9</v>
      </c>
      <c r="C16" s="687"/>
      <c r="D16" s="55">
        <v>17301459.239999998</v>
      </c>
      <c r="E16" s="55">
        <v>30083142.239999998</v>
      </c>
      <c r="F16" s="55">
        <v>24369346.27</v>
      </c>
      <c r="G16" s="102">
        <f t="shared" ref="G16:G22" si="0">+D16+E16-F16</f>
        <v>23015255.209999997</v>
      </c>
      <c r="H16" s="102">
        <f t="shared" ref="H16:H22" si="1">+G16-D16</f>
        <v>5713795.9699999988</v>
      </c>
      <c r="I16" s="53"/>
      <c r="J16" s="25"/>
      <c r="K16" s="148"/>
    </row>
    <row r="17" spans="1:12" s="574" customFormat="1" ht="19.5" customHeight="1">
      <c r="A17" s="116"/>
      <c r="B17" s="687" t="s">
        <v>11</v>
      </c>
      <c r="C17" s="687"/>
      <c r="D17" s="55">
        <v>15664844.99</v>
      </c>
      <c r="E17" s="55">
        <v>15250</v>
      </c>
      <c r="F17" s="55">
        <v>11556185.49</v>
      </c>
      <c r="G17" s="102">
        <f t="shared" si="0"/>
        <v>4123909.5</v>
      </c>
      <c r="H17" s="102">
        <f t="shared" si="1"/>
        <v>-11540935.49</v>
      </c>
      <c r="I17" s="53"/>
      <c r="J17" s="25"/>
      <c r="K17" s="148"/>
    </row>
    <row r="18" spans="1:12" s="574" customFormat="1" ht="19.5" customHeight="1">
      <c r="A18" s="116"/>
      <c r="B18" s="687" t="s">
        <v>13</v>
      </c>
      <c r="C18" s="687"/>
      <c r="D18" s="55">
        <v>13106.24</v>
      </c>
      <c r="E18" s="55">
        <v>1122011.3999999999</v>
      </c>
      <c r="F18" s="55">
        <v>752870.46</v>
      </c>
      <c r="G18" s="102">
        <f t="shared" si="0"/>
        <v>382247.17999999993</v>
      </c>
      <c r="H18" s="102">
        <f t="shared" si="1"/>
        <v>369140.93999999994</v>
      </c>
      <c r="I18" s="53"/>
      <c r="J18" s="25"/>
      <c r="K18" s="148"/>
    </row>
    <row r="19" spans="1:12" s="574" customFormat="1" ht="19.5" customHeight="1">
      <c r="A19" s="116"/>
      <c r="B19" s="687" t="s">
        <v>15</v>
      </c>
      <c r="C19" s="687"/>
      <c r="D19" s="55">
        <v>6695707.5999999996</v>
      </c>
      <c r="E19" s="55">
        <v>4770360.96</v>
      </c>
      <c r="F19" s="55">
        <v>0</v>
      </c>
      <c r="G19" s="102">
        <f t="shared" si="0"/>
        <v>11466068.559999999</v>
      </c>
      <c r="H19" s="102">
        <f t="shared" si="1"/>
        <v>4770360.959999999</v>
      </c>
      <c r="I19" s="53"/>
      <c r="J19" s="25"/>
      <c r="K19" s="148"/>
    </row>
    <row r="20" spans="1:12" s="574" customFormat="1" ht="19.5" customHeight="1">
      <c r="A20" s="116"/>
      <c r="B20" s="687" t="s">
        <v>17</v>
      </c>
      <c r="C20" s="687"/>
      <c r="D20" s="55">
        <v>0</v>
      </c>
      <c r="E20" s="55">
        <v>0</v>
      </c>
      <c r="F20" s="55">
        <v>0</v>
      </c>
      <c r="G20" s="102">
        <f t="shared" si="0"/>
        <v>0</v>
      </c>
      <c r="H20" s="102">
        <f t="shared" si="1"/>
        <v>0</v>
      </c>
      <c r="I20" s="53"/>
      <c r="J20" s="25"/>
      <c r="K20" s="148" t="str">
        <f>IF(G20=[1]ESF!D20," ","Error")</f>
        <v xml:space="preserve"> </v>
      </c>
    </row>
    <row r="21" spans="1:12" s="574" customFormat="1" ht="19.5" customHeight="1">
      <c r="A21" s="116"/>
      <c r="B21" s="687" t="s">
        <v>19</v>
      </c>
      <c r="C21" s="687"/>
      <c r="D21" s="55">
        <v>0</v>
      </c>
      <c r="E21" s="55">
        <v>0</v>
      </c>
      <c r="F21" s="55">
        <v>0</v>
      </c>
      <c r="G21" s="102">
        <f t="shared" si="0"/>
        <v>0</v>
      </c>
      <c r="H21" s="102">
        <f t="shared" si="1"/>
        <v>0</v>
      </c>
      <c r="I21" s="53"/>
      <c r="J21" s="25"/>
      <c r="K21" s="148" t="str">
        <f>IF(G21=[1]ESF!D21," ","Error")</f>
        <v xml:space="preserve"> </v>
      </c>
      <c r="L21" s="574" t="s">
        <v>130</v>
      </c>
    </row>
    <row r="22" spans="1:12" ht="19.5" customHeight="1">
      <c r="A22" s="116"/>
      <c r="B22" s="687" t="s">
        <v>21</v>
      </c>
      <c r="C22" s="687"/>
      <c r="D22" s="55">
        <v>2166286.11</v>
      </c>
      <c r="E22" s="55">
        <f>265074.45+3600239.96+20808.94</f>
        <v>3886123.35</v>
      </c>
      <c r="F22" s="55">
        <f>174902.58+3600239.96+20808.04</f>
        <v>3795950.58</v>
      </c>
      <c r="G22" s="102">
        <f t="shared" si="0"/>
        <v>2256458.88</v>
      </c>
      <c r="H22" s="102">
        <f t="shared" si="1"/>
        <v>90172.770000000019</v>
      </c>
      <c r="I22" s="53"/>
      <c r="K22" s="148"/>
    </row>
    <row r="23" spans="1:12">
      <c r="A23" s="116"/>
      <c r="B23" s="567"/>
      <c r="C23" s="567"/>
      <c r="D23" s="150"/>
      <c r="E23" s="150"/>
      <c r="F23" s="150"/>
      <c r="G23" s="150"/>
      <c r="H23" s="150"/>
      <c r="I23" s="53"/>
      <c r="K23" s="148"/>
    </row>
    <row r="24" spans="1:12" ht="12.75" customHeight="1">
      <c r="A24" s="145"/>
      <c r="B24" s="658" t="s">
        <v>26</v>
      </c>
      <c r="C24" s="658"/>
      <c r="D24" s="146">
        <f>+SUM(D26:D34)</f>
        <v>57168010.119999997</v>
      </c>
      <c r="E24" s="146">
        <f>SUM(E26:E34)</f>
        <v>180262.44</v>
      </c>
      <c r="F24" s="146">
        <f>SUM(F26:F34)</f>
        <v>1222098.3199999998</v>
      </c>
      <c r="G24" s="146">
        <f>+D24+E24-F24</f>
        <v>56126174.239999995</v>
      </c>
      <c r="H24" s="146">
        <f>+G24-D24</f>
        <v>-1041835.8800000027</v>
      </c>
      <c r="I24" s="147"/>
      <c r="K24" s="148"/>
    </row>
    <row r="25" spans="1:12" ht="5.0999999999999996" customHeight="1">
      <c r="A25" s="116"/>
      <c r="B25" s="48"/>
      <c r="C25" s="567"/>
      <c r="D25" s="149"/>
      <c r="E25" s="149"/>
      <c r="F25" s="149"/>
      <c r="G25" s="149"/>
      <c r="H25" s="149"/>
      <c r="I25" s="53"/>
      <c r="K25" s="148"/>
    </row>
    <row r="26" spans="1:12" ht="19.5" customHeight="1">
      <c r="A26" s="116"/>
      <c r="B26" s="687" t="s">
        <v>28</v>
      </c>
      <c r="C26" s="687"/>
      <c r="D26" s="55">
        <v>0</v>
      </c>
      <c r="E26" s="55">
        <v>0</v>
      </c>
      <c r="F26" s="55">
        <v>0</v>
      </c>
      <c r="G26" s="102">
        <f>+D26+E26-F26</f>
        <v>0</v>
      </c>
      <c r="H26" s="102">
        <f>+G26-D26</f>
        <v>0</v>
      </c>
      <c r="I26" s="53"/>
      <c r="K26" s="148"/>
    </row>
    <row r="27" spans="1:12" ht="19.5" customHeight="1">
      <c r="A27" s="116"/>
      <c r="B27" s="687" t="s">
        <v>30</v>
      </c>
      <c r="C27" s="687"/>
      <c r="D27" s="55">
        <v>0</v>
      </c>
      <c r="E27" s="55">
        <v>0</v>
      </c>
      <c r="F27" s="55">
        <v>0</v>
      </c>
      <c r="G27" s="102">
        <f t="shared" ref="G27:G34" si="2">+D27+E27-F27</f>
        <v>0</v>
      </c>
      <c r="H27" s="102">
        <f t="shared" ref="H27:H34" si="3">+G27-D27</f>
        <v>0</v>
      </c>
      <c r="I27" s="53"/>
      <c r="K27" s="148"/>
    </row>
    <row r="28" spans="1:12" ht="19.5" customHeight="1">
      <c r="A28" s="116"/>
      <c r="B28" s="687" t="s">
        <v>32</v>
      </c>
      <c r="C28" s="687"/>
      <c r="D28" s="55">
        <v>32440265.18</v>
      </c>
      <c r="E28" s="55">
        <v>0</v>
      </c>
      <c r="F28" s="55">
        <v>0</v>
      </c>
      <c r="G28" s="102">
        <f t="shared" si="2"/>
        <v>32440265.18</v>
      </c>
      <c r="H28" s="102">
        <f t="shared" si="3"/>
        <v>0</v>
      </c>
      <c r="I28" s="53"/>
      <c r="K28" s="148"/>
    </row>
    <row r="29" spans="1:12" ht="19.5" customHeight="1">
      <c r="A29" s="116"/>
      <c r="B29" s="687" t="s">
        <v>148</v>
      </c>
      <c r="C29" s="687"/>
      <c r="D29" s="55">
        <v>7286197.6399999997</v>
      </c>
      <c r="E29" s="55">
        <v>6500</v>
      </c>
      <c r="F29" s="55">
        <v>780827.32</v>
      </c>
      <c r="G29" s="102">
        <f t="shared" si="2"/>
        <v>6511870.3199999994</v>
      </c>
      <c r="H29" s="102">
        <f t="shared" si="3"/>
        <v>-774327.3200000003</v>
      </c>
      <c r="I29" s="53"/>
      <c r="K29" s="148"/>
    </row>
    <row r="30" spans="1:12" ht="19.5" customHeight="1">
      <c r="A30" s="116"/>
      <c r="B30" s="687" t="s">
        <v>36</v>
      </c>
      <c r="C30" s="687"/>
      <c r="D30" s="55">
        <v>12547098</v>
      </c>
      <c r="E30" s="55">
        <v>0</v>
      </c>
      <c r="F30" s="55">
        <v>0</v>
      </c>
      <c r="G30" s="102">
        <f t="shared" si="2"/>
        <v>12547098</v>
      </c>
      <c r="H30" s="102">
        <f t="shared" si="3"/>
        <v>0</v>
      </c>
      <c r="I30" s="53"/>
      <c r="K30" s="148"/>
    </row>
    <row r="31" spans="1:12" ht="19.5" customHeight="1">
      <c r="A31" s="116"/>
      <c r="B31" s="687" t="s">
        <v>38</v>
      </c>
      <c r="C31" s="687"/>
      <c r="D31" s="55">
        <v>0</v>
      </c>
      <c r="E31" s="55">
        <v>0</v>
      </c>
      <c r="F31" s="55">
        <v>0</v>
      </c>
      <c r="G31" s="102">
        <f t="shared" si="2"/>
        <v>0</v>
      </c>
      <c r="H31" s="102">
        <f t="shared" si="3"/>
        <v>0</v>
      </c>
      <c r="I31" s="53"/>
      <c r="K31" s="148"/>
    </row>
    <row r="32" spans="1:12" ht="19.5" customHeight="1">
      <c r="A32" s="116"/>
      <c r="B32" s="687" t="s">
        <v>40</v>
      </c>
      <c r="C32" s="687"/>
      <c r="D32" s="55">
        <v>4894449.3</v>
      </c>
      <c r="E32" s="55">
        <v>173762.44</v>
      </c>
      <c r="F32" s="55">
        <v>441271</v>
      </c>
      <c r="G32" s="102">
        <f t="shared" si="2"/>
        <v>4626940.74</v>
      </c>
      <c r="H32" s="102">
        <f t="shared" si="3"/>
        <v>-267508.55999999959</v>
      </c>
      <c r="I32" s="53"/>
      <c r="K32" s="148"/>
    </row>
    <row r="33" spans="1:17" ht="19.5" customHeight="1">
      <c r="A33" s="116"/>
      <c r="B33" s="687" t="s">
        <v>41</v>
      </c>
      <c r="C33" s="687"/>
      <c r="D33" s="55">
        <v>0</v>
      </c>
      <c r="E33" s="55">
        <v>0</v>
      </c>
      <c r="F33" s="55">
        <v>0</v>
      </c>
      <c r="G33" s="102">
        <f t="shared" si="2"/>
        <v>0</v>
      </c>
      <c r="H33" s="102">
        <f t="shared" si="3"/>
        <v>0</v>
      </c>
      <c r="I33" s="53"/>
      <c r="K33" s="148"/>
    </row>
    <row r="34" spans="1:17" ht="19.5" customHeight="1">
      <c r="A34" s="116"/>
      <c r="B34" s="687" t="s">
        <v>43</v>
      </c>
      <c r="C34" s="687"/>
      <c r="D34" s="55">
        <v>0</v>
      </c>
      <c r="E34" s="55">
        <v>0</v>
      </c>
      <c r="F34" s="55">
        <v>0</v>
      </c>
      <c r="G34" s="102">
        <f t="shared" si="2"/>
        <v>0</v>
      </c>
      <c r="H34" s="102">
        <f t="shared" si="3"/>
        <v>0</v>
      </c>
      <c r="I34" s="53"/>
      <c r="K34" s="148" t="str">
        <f>IF(G34=[1]ESF!D37," ","error")</f>
        <v xml:space="preserve"> </v>
      </c>
    </row>
    <row r="35" spans="1:17">
      <c r="A35" s="116"/>
      <c r="B35" s="567"/>
      <c r="C35" s="567"/>
      <c r="D35" s="150"/>
      <c r="E35" s="149"/>
      <c r="F35" s="149"/>
      <c r="G35" s="149"/>
      <c r="H35" s="149"/>
      <c r="I35" s="53"/>
      <c r="K35" s="148"/>
    </row>
    <row r="36" spans="1:17" ht="6" customHeight="1">
      <c r="A36" s="688"/>
      <c r="B36" s="689"/>
      <c r="C36" s="689"/>
      <c r="D36" s="689"/>
      <c r="E36" s="689"/>
      <c r="F36" s="689"/>
      <c r="G36" s="689"/>
      <c r="H36" s="689"/>
      <c r="I36" s="690"/>
    </row>
    <row r="37" spans="1:17" ht="6" customHeight="1">
      <c r="A37" s="50"/>
      <c r="B37" s="151"/>
      <c r="C37" s="152"/>
      <c r="E37" s="50"/>
      <c r="F37" s="50"/>
      <c r="G37" s="50"/>
      <c r="H37" s="50"/>
      <c r="I37" s="50"/>
    </row>
    <row r="38" spans="1:17" ht="15" customHeight="1">
      <c r="A38" s="574"/>
      <c r="B38" s="691" t="s">
        <v>76</v>
      </c>
      <c r="C38" s="691"/>
      <c r="D38" s="691"/>
      <c r="E38" s="691"/>
      <c r="F38" s="691"/>
      <c r="G38" s="691"/>
      <c r="H38" s="691"/>
      <c r="I38" s="56"/>
      <c r="J38" s="56"/>
      <c r="K38" s="574"/>
      <c r="L38" s="574"/>
      <c r="M38" s="574"/>
      <c r="N38" s="574"/>
      <c r="O38" s="574"/>
      <c r="P38" s="574"/>
      <c r="Q38" s="574"/>
    </row>
    <row r="39" spans="1:17" ht="9.75" customHeight="1">
      <c r="A39" s="574"/>
      <c r="B39" s="56"/>
      <c r="C39" s="76"/>
      <c r="D39" s="77"/>
      <c r="E39" s="77"/>
      <c r="F39" s="574"/>
      <c r="G39" s="78"/>
      <c r="H39" s="76"/>
      <c r="I39" s="77"/>
      <c r="J39" s="77"/>
      <c r="K39" s="574"/>
      <c r="L39" s="574"/>
      <c r="M39" s="574"/>
      <c r="N39" s="574"/>
      <c r="O39" s="574"/>
      <c r="P39" s="574"/>
      <c r="Q39" s="574"/>
    </row>
    <row r="40" spans="1:17" ht="50.1" customHeight="1">
      <c r="A40" s="574"/>
      <c r="B40" s="692"/>
      <c r="C40" s="692"/>
      <c r="D40" s="77"/>
      <c r="E40" s="154"/>
      <c r="F40" s="154"/>
      <c r="G40" s="155"/>
      <c r="H40" s="155"/>
      <c r="I40" s="77"/>
      <c r="J40" s="77"/>
      <c r="K40" s="574"/>
      <c r="L40" s="574"/>
      <c r="M40" s="574"/>
      <c r="N40" s="574"/>
      <c r="O40" s="574"/>
      <c r="P40" s="574"/>
      <c r="Q40" s="574"/>
    </row>
    <row r="41" spans="1:17" ht="14.1" customHeight="1">
      <c r="A41" s="574"/>
      <c r="B41" s="655" t="s">
        <v>605</v>
      </c>
      <c r="C41" s="655"/>
      <c r="D41" s="34"/>
      <c r="E41" s="670" t="s">
        <v>566</v>
      </c>
      <c r="F41" s="670"/>
      <c r="G41" s="693"/>
      <c r="H41" s="693"/>
      <c r="I41" s="81"/>
      <c r="J41" s="574"/>
      <c r="P41" s="574"/>
      <c r="Q41" s="574"/>
    </row>
    <row r="42" spans="1:17" ht="14.1" customHeight="1">
      <c r="A42" s="574"/>
      <c r="B42" s="651" t="s">
        <v>607</v>
      </c>
      <c r="C42" s="651"/>
      <c r="D42" s="101"/>
      <c r="E42" s="671" t="s">
        <v>567</v>
      </c>
      <c r="F42" s="671"/>
      <c r="G42" s="671"/>
      <c r="H42" s="671"/>
      <c r="I42" s="81"/>
      <c r="J42" s="574"/>
      <c r="P42" s="574"/>
      <c r="Q42" s="574"/>
    </row>
    <row r="43" spans="1:17">
      <c r="B43" s="574"/>
      <c r="C43" s="574"/>
      <c r="D43" s="37"/>
      <c r="E43" s="574"/>
      <c r="F43" s="574"/>
      <c r="G43" s="574"/>
    </row>
    <row r="44" spans="1:17">
      <c r="B44" s="574"/>
      <c r="C44" s="574"/>
      <c r="D44" s="37"/>
      <c r="E44" s="574"/>
      <c r="F44" s="574"/>
      <c r="G44" s="574"/>
    </row>
  </sheetData>
  <sheetProtection formatCells="0" selectLockedCells="1"/>
  <mergeCells count="37">
    <mergeCell ref="A3:H3"/>
    <mergeCell ref="C1:G1"/>
    <mergeCell ref="C2:G2"/>
    <mergeCell ref="B18:C18"/>
    <mergeCell ref="C4:G4"/>
    <mergeCell ref="A6:I6"/>
    <mergeCell ref="A7:I7"/>
    <mergeCell ref="B8:C9"/>
    <mergeCell ref="A10:I10"/>
    <mergeCell ref="A11:I11"/>
    <mergeCell ref="B12:C12"/>
    <mergeCell ref="B14:C14"/>
    <mergeCell ref="B16:C16"/>
    <mergeCell ref="B17:C17"/>
    <mergeCell ref="B32:C32"/>
    <mergeCell ref="B19:C19"/>
    <mergeCell ref="B20:C20"/>
    <mergeCell ref="B21:C21"/>
    <mergeCell ref="B22:C22"/>
    <mergeCell ref="B24:C24"/>
    <mergeCell ref="B26:C26"/>
    <mergeCell ref="B27:C27"/>
    <mergeCell ref="B28:C28"/>
    <mergeCell ref="B29:C29"/>
    <mergeCell ref="B30:C30"/>
    <mergeCell ref="B31:C31"/>
    <mergeCell ref="B41:C41"/>
    <mergeCell ref="B42:C42"/>
    <mergeCell ref="B33:C33"/>
    <mergeCell ref="B34:C34"/>
    <mergeCell ref="A36:I36"/>
    <mergeCell ref="B38:H38"/>
    <mergeCell ref="B40:C40"/>
    <mergeCell ref="E41:F41"/>
    <mergeCell ref="G41:H41"/>
    <mergeCell ref="E42:F42"/>
    <mergeCell ref="G42:H42"/>
  </mergeCells>
  <printOptions verticalCentered="1"/>
  <pageMargins left="0.35" right="0" top="0.39" bottom="0.59055118110236227" header="0" footer="0"/>
  <pageSetup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50"/>
  <sheetViews>
    <sheetView showGridLines="0" topLeftCell="A4" zoomScale="85" zoomScaleNormal="85" workbookViewId="0">
      <selection activeCell="H47" sqref="H47"/>
    </sheetView>
  </sheetViews>
  <sheetFormatPr baseColWidth="10" defaultColWidth="11.42578125" defaultRowHeight="12.75"/>
  <cols>
    <col min="1" max="1" width="4.85546875" style="201" customWidth="1"/>
    <col min="2" max="2" width="14.5703125" style="201" customWidth="1"/>
    <col min="3" max="3" width="18.85546875" style="201" customWidth="1"/>
    <col min="4" max="4" width="21.85546875" style="201" customWidth="1"/>
    <col min="5" max="5" width="3.42578125" style="201" customWidth="1"/>
    <col min="6" max="6" width="22.28515625" style="201" customWidth="1"/>
    <col min="7" max="7" width="29.7109375" style="201" customWidth="1"/>
    <col min="8" max="8" width="20.7109375" style="201" customWidth="1"/>
    <col min="9" max="9" width="20.85546875" style="201" customWidth="1"/>
    <col min="10" max="10" width="3.7109375" style="201" customWidth="1"/>
    <col min="11" max="16384" width="11.42578125" style="158"/>
  </cols>
  <sheetData>
    <row r="1" spans="1:10" ht="7.5" customHeight="1">
      <c r="A1" s="156"/>
      <c r="B1" s="157"/>
      <c r="C1" s="712"/>
      <c r="D1" s="712"/>
      <c r="E1" s="712"/>
      <c r="F1" s="712"/>
      <c r="G1" s="712"/>
      <c r="H1" s="712"/>
      <c r="I1" s="157"/>
      <c r="J1" s="157"/>
    </row>
    <row r="2" spans="1:10" ht="14.1" customHeight="1">
      <c r="A2" s="156"/>
      <c r="B2" s="157"/>
      <c r="C2" s="712" t="s">
        <v>468</v>
      </c>
      <c r="D2" s="712"/>
      <c r="E2" s="712"/>
      <c r="F2" s="712"/>
      <c r="G2" s="712"/>
      <c r="H2" s="712"/>
      <c r="I2" s="157"/>
      <c r="J2" s="157"/>
    </row>
    <row r="3" spans="1:10" ht="14.1" customHeight="1">
      <c r="A3" s="662" t="s">
        <v>624</v>
      </c>
      <c r="B3" s="662"/>
      <c r="C3" s="662"/>
      <c r="D3" s="662"/>
      <c r="E3" s="662"/>
      <c r="F3" s="662"/>
      <c r="G3" s="662"/>
      <c r="H3" s="662"/>
      <c r="I3" s="662"/>
      <c r="J3" s="662"/>
    </row>
    <row r="4" spans="1:10" ht="14.1" customHeight="1">
      <c r="A4" s="156"/>
      <c r="B4" s="157"/>
      <c r="C4" s="712" t="s">
        <v>0</v>
      </c>
      <c r="D4" s="712"/>
      <c r="E4" s="712"/>
      <c r="F4" s="712"/>
      <c r="G4" s="712"/>
      <c r="H4" s="712"/>
      <c r="I4" s="157"/>
      <c r="J4" s="157"/>
    </row>
    <row r="5" spans="1:10" ht="6" customHeight="1">
      <c r="A5" s="159"/>
      <c r="B5" s="713"/>
      <c r="C5" s="713"/>
      <c r="D5" s="714"/>
      <c r="E5" s="714"/>
      <c r="F5" s="714"/>
      <c r="G5" s="714"/>
      <c r="H5" s="714"/>
      <c r="I5" s="714"/>
      <c r="J5" s="160"/>
    </row>
    <row r="6" spans="1:10" ht="20.100000000000001" customHeight="1">
      <c r="A6" s="161"/>
      <c r="B6" s="162"/>
      <c r="C6" s="31"/>
      <c r="D6" s="30" t="s">
        <v>3</v>
      </c>
      <c r="E6" s="273" t="s">
        <v>570</v>
      </c>
      <c r="F6" s="273"/>
      <c r="G6" s="273"/>
      <c r="H6" s="31"/>
      <c r="I6" s="31"/>
      <c r="J6" s="31"/>
    </row>
    <row r="7" spans="1:10" ht="5.0999999999999996" customHeight="1">
      <c r="A7" s="163"/>
      <c r="B7" s="715"/>
      <c r="C7" s="715"/>
      <c r="D7" s="715"/>
      <c r="E7" s="715"/>
      <c r="F7" s="715"/>
      <c r="G7" s="715"/>
      <c r="H7" s="715"/>
      <c r="I7" s="715"/>
      <c r="J7" s="715"/>
    </row>
    <row r="8" spans="1:10" ht="3" customHeight="1">
      <c r="A8" s="163"/>
      <c r="B8" s="715"/>
      <c r="C8" s="715"/>
      <c r="D8" s="715"/>
      <c r="E8" s="715"/>
      <c r="F8" s="715"/>
      <c r="G8" s="715"/>
      <c r="H8" s="715"/>
      <c r="I8" s="715"/>
      <c r="J8" s="715"/>
    </row>
    <row r="9" spans="1:10" ht="30" customHeight="1">
      <c r="A9" s="164"/>
      <c r="B9" s="716" t="s">
        <v>149</v>
      </c>
      <c r="C9" s="716"/>
      <c r="D9" s="716"/>
      <c r="E9" s="165"/>
      <c r="F9" s="166" t="s">
        <v>150</v>
      </c>
      <c r="G9" s="166" t="s">
        <v>151</v>
      </c>
      <c r="H9" s="165" t="s">
        <v>152</v>
      </c>
      <c r="I9" s="165" t="s">
        <v>153</v>
      </c>
      <c r="J9" s="167"/>
    </row>
    <row r="10" spans="1:10" ht="3" customHeight="1">
      <c r="A10" s="168"/>
      <c r="B10" s="715"/>
      <c r="C10" s="715"/>
      <c r="D10" s="715"/>
      <c r="E10" s="715"/>
      <c r="F10" s="715"/>
      <c r="G10" s="715"/>
      <c r="H10" s="715"/>
      <c r="I10" s="715"/>
      <c r="J10" s="717"/>
    </row>
    <row r="11" spans="1:10" ht="9.9499999999999993" customHeight="1">
      <c r="A11" s="169"/>
      <c r="B11" s="710"/>
      <c r="C11" s="710"/>
      <c r="D11" s="710"/>
      <c r="E11" s="710"/>
      <c r="F11" s="710"/>
      <c r="G11" s="710"/>
      <c r="H11" s="710"/>
      <c r="I11" s="710"/>
      <c r="J11" s="711"/>
    </row>
    <row r="12" spans="1:10">
      <c r="A12" s="169"/>
      <c r="B12" s="707" t="s">
        <v>154</v>
      </c>
      <c r="C12" s="707"/>
      <c r="D12" s="707"/>
      <c r="E12" s="170"/>
      <c r="F12" s="170"/>
      <c r="G12" s="170"/>
      <c r="H12" s="170"/>
      <c r="I12" s="170"/>
      <c r="J12" s="171"/>
    </row>
    <row r="13" spans="1:10">
      <c r="A13" s="172"/>
      <c r="B13" s="705" t="s">
        <v>155</v>
      </c>
      <c r="C13" s="705"/>
      <c r="D13" s="705"/>
      <c r="E13" s="173"/>
      <c r="F13" s="173"/>
      <c r="G13" s="173"/>
      <c r="H13" s="173"/>
      <c r="I13" s="173"/>
      <c r="J13" s="174"/>
    </row>
    <row r="14" spans="1:10">
      <c r="A14" s="172"/>
      <c r="B14" s="707" t="s">
        <v>156</v>
      </c>
      <c r="C14" s="707"/>
      <c r="D14" s="707"/>
      <c r="E14" s="173"/>
      <c r="F14" s="175"/>
      <c r="G14" s="175"/>
      <c r="H14" s="119">
        <f>SUM(H15:H17)</f>
        <v>0</v>
      </c>
      <c r="I14" s="119">
        <f>SUM(I15:I17)</f>
        <v>0</v>
      </c>
      <c r="J14" s="176"/>
    </row>
    <row r="15" spans="1:10">
      <c r="A15" s="177"/>
      <c r="B15" s="178"/>
      <c r="C15" s="708" t="s">
        <v>157</v>
      </c>
      <c r="D15" s="708"/>
      <c r="E15" s="173"/>
      <c r="F15" s="179"/>
      <c r="G15" s="179"/>
      <c r="H15" s="180">
        <v>0</v>
      </c>
      <c r="I15" s="180">
        <v>0</v>
      </c>
      <c r="J15" s="181"/>
    </row>
    <row r="16" spans="1:10">
      <c r="A16" s="177"/>
      <c r="B16" s="178"/>
      <c r="C16" s="708" t="s">
        <v>158</v>
      </c>
      <c r="D16" s="708"/>
      <c r="E16" s="173"/>
      <c r="F16" s="179"/>
      <c r="G16" s="179"/>
      <c r="H16" s="180">
        <v>0</v>
      </c>
      <c r="I16" s="180">
        <v>0</v>
      </c>
      <c r="J16" s="181"/>
    </row>
    <row r="17" spans="1:10">
      <c r="A17" s="177"/>
      <c r="B17" s="178"/>
      <c r="C17" s="708" t="s">
        <v>159</v>
      </c>
      <c r="D17" s="708"/>
      <c r="E17" s="173"/>
      <c r="F17" s="179"/>
      <c r="G17" s="179"/>
      <c r="H17" s="180">
        <v>0</v>
      </c>
      <c r="I17" s="180">
        <v>0</v>
      </c>
      <c r="J17" s="181"/>
    </row>
    <row r="18" spans="1:10" ht="9.9499999999999993" customHeight="1">
      <c r="A18" s="177"/>
      <c r="B18" s="178"/>
      <c r="C18" s="178"/>
      <c r="D18" s="182"/>
      <c r="E18" s="173"/>
      <c r="F18" s="183"/>
      <c r="G18" s="183"/>
      <c r="H18" s="184"/>
      <c r="I18" s="184"/>
      <c r="J18" s="181"/>
    </row>
    <row r="19" spans="1:10">
      <c r="A19" s="172"/>
      <c r="B19" s="707" t="s">
        <v>160</v>
      </c>
      <c r="C19" s="707"/>
      <c r="D19" s="707"/>
      <c r="E19" s="173"/>
      <c r="F19" s="175"/>
      <c r="G19" s="175"/>
      <c r="H19" s="119">
        <f>SUM(H20:H23)</f>
        <v>0</v>
      </c>
      <c r="I19" s="119">
        <f>SUM(I20:I23)</f>
        <v>0</v>
      </c>
      <c r="J19" s="176"/>
    </row>
    <row r="20" spans="1:10">
      <c r="A20" s="177"/>
      <c r="B20" s="178"/>
      <c r="C20" s="708" t="s">
        <v>161</v>
      </c>
      <c r="D20" s="708"/>
      <c r="E20" s="173"/>
      <c r="F20" s="179"/>
      <c r="G20" s="179"/>
      <c r="H20" s="180">
        <v>0</v>
      </c>
      <c r="I20" s="180">
        <v>0</v>
      </c>
      <c r="J20" s="181"/>
    </row>
    <row r="21" spans="1:10">
      <c r="A21" s="177"/>
      <c r="B21" s="178"/>
      <c r="C21" s="708" t="s">
        <v>162</v>
      </c>
      <c r="D21" s="708"/>
      <c r="E21" s="173"/>
      <c r="F21" s="179"/>
      <c r="G21" s="179"/>
      <c r="H21" s="180">
        <v>0</v>
      </c>
      <c r="I21" s="180">
        <v>0</v>
      </c>
      <c r="J21" s="181"/>
    </row>
    <row r="22" spans="1:10">
      <c r="A22" s="177"/>
      <c r="B22" s="178"/>
      <c r="C22" s="708" t="s">
        <v>158</v>
      </c>
      <c r="D22" s="708"/>
      <c r="E22" s="173"/>
      <c r="F22" s="179"/>
      <c r="G22" s="179"/>
      <c r="H22" s="180">
        <v>0</v>
      </c>
      <c r="I22" s="180">
        <v>0</v>
      </c>
      <c r="J22" s="181"/>
    </row>
    <row r="23" spans="1:10">
      <c r="A23" s="177"/>
      <c r="B23" s="185"/>
      <c r="C23" s="708" t="s">
        <v>159</v>
      </c>
      <c r="D23" s="708"/>
      <c r="E23" s="173"/>
      <c r="F23" s="179"/>
      <c r="G23" s="179"/>
      <c r="H23" s="186">
        <v>0</v>
      </c>
      <c r="I23" s="186">
        <v>0</v>
      </c>
      <c r="J23" s="181"/>
    </row>
    <row r="24" spans="1:10" ht="9.9499999999999993" customHeight="1">
      <c r="A24" s="177"/>
      <c r="B24" s="178"/>
      <c r="C24" s="178"/>
      <c r="D24" s="182"/>
      <c r="E24" s="173"/>
      <c r="F24" s="570"/>
      <c r="G24" s="570"/>
      <c r="H24" s="187"/>
      <c r="I24" s="187"/>
      <c r="J24" s="181"/>
    </row>
    <row r="25" spans="1:10">
      <c r="A25" s="188"/>
      <c r="B25" s="709" t="s">
        <v>163</v>
      </c>
      <c r="C25" s="709"/>
      <c r="D25" s="709"/>
      <c r="E25" s="189"/>
      <c r="F25" s="190"/>
      <c r="G25" s="190"/>
      <c r="H25" s="191">
        <f>H14+H19</f>
        <v>0</v>
      </c>
      <c r="I25" s="191">
        <f>I14+I19</f>
        <v>0</v>
      </c>
      <c r="J25" s="192"/>
    </row>
    <row r="26" spans="1:10">
      <c r="A26" s="172"/>
      <c r="B26" s="178"/>
      <c r="C26" s="178"/>
      <c r="D26" s="571"/>
      <c r="E26" s="173"/>
      <c r="F26" s="570"/>
      <c r="G26" s="570"/>
      <c r="H26" s="187"/>
      <c r="I26" s="187"/>
      <c r="J26" s="176"/>
    </row>
    <row r="27" spans="1:10">
      <c r="A27" s="172"/>
      <c r="B27" s="705" t="s">
        <v>164</v>
      </c>
      <c r="C27" s="705"/>
      <c r="D27" s="705"/>
      <c r="E27" s="173"/>
      <c r="F27" s="570"/>
      <c r="G27" s="570"/>
      <c r="H27" s="187"/>
      <c r="I27" s="187"/>
      <c r="J27" s="176"/>
    </row>
    <row r="28" spans="1:10">
      <c r="A28" s="172"/>
      <c r="B28" s="707" t="s">
        <v>156</v>
      </c>
      <c r="C28" s="707"/>
      <c r="D28" s="707"/>
      <c r="E28" s="173"/>
      <c r="F28" s="175"/>
      <c r="G28" s="175"/>
      <c r="H28" s="119">
        <f>SUM(H29:H31)</f>
        <v>0</v>
      </c>
      <c r="I28" s="119">
        <f>SUM(I29:I31)</f>
        <v>0</v>
      </c>
      <c r="J28" s="176"/>
    </row>
    <row r="29" spans="1:10">
      <c r="A29" s="177"/>
      <c r="B29" s="178"/>
      <c r="C29" s="708" t="s">
        <v>157</v>
      </c>
      <c r="D29" s="708"/>
      <c r="E29" s="173"/>
      <c r="F29" s="179"/>
      <c r="G29" s="179"/>
      <c r="H29" s="180">
        <v>0</v>
      </c>
      <c r="I29" s="180">
        <v>0</v>
      </c>
      <c r="J29" s="181"/>
    </row>
    <row r="30" spans="1:10">
      <c r="A30" s="177"/>
      <c r="B30" s="185"/>
      <c r="C30" s="708" t="s">
        <v>158</v>
      </c>
      <c r="D30" s="708"/>
      <c r="E30" s="185"/>
      <c r="F30" s="193"/>
      <c r="G30" s="193"/>
      <c r="H30" s="180">
        <v>0</v>
      </c>
      <c r="I30" s="180">
        <v>0</v>
      </c>
      <c r="J30" s="181"/>
    </row>
    <row r="31" spans="1:10">
      <c r="A31" s="177"/>
      <c r="B31" s="185"/>
      <c r="C31" s="708" t="s">
        <v>159</v>
      </c>
      <c r="D31" s="708"/>
      <c r="E31" s="185"/>
      <c r="F31" s="193"/>
      <c r="G31" s="193"/>
      <c r="H31" s="180">
        <v>0</v>
      </c>
      <c r="I31" s="180">
        <v>0</v>
      </c>
      <c r="J31" s="181"/>
    </row>
    <row r="32" spans="1:10" ht="9.9499999999999993" customHeight="1">
      <c r="A32" s="177"/>
      <c r="B32" s="178"/>
      <c r="C32" s="178"/>
      <c r="D32" s="182"/>
      <c r="E32" s="173"/>
      <c r="F32" s="570"/>
      <c r="G32" s="570"/>
      <c r="H32" s="187"/>
      <c r="I32" s="187"/>
      <c r="J32" s="181"/>
    </row>
    <row r="33" spans="1:10">
      <c r="A33" s="172"/>
      <c r="B33" s="707" t="s">
        <v>160</v>
      </c>
      <c r="C33" s="707"/>
      <c r="D33" s="707"/>
      <c r="E33" s="173"/>
      <c r="F33" s="175"/>
      <c r="G33" s="175"/>
      <c r="H33" s="119">
        <f>SUM(H34:H37)</f>
        <v>0</v>
      </c>
      <c r="I33" s="119">
        <f>SUM(I34:I37)</f>
        <v>0</v>
      </c>
      <c r="J33" s="176"/>
    </row>
    <row r="34" spans="1:10">
      <c r="A34" s="177"/>
      <c r="B34" s="178"/>
      <c r="C34" s="708" t="s">
        <v>161</v>
      </c>
      <c r="D34" s="708"/>
      <c r="E34" s="173"/>
      <c r="F34" s="179"/>
      <c r="G34" s="179"/>
      <c r="H34" s="180">
        <v>0</v>
      </c>
      <c r="I34" s="180">
        <v>0</v>
      </c>
      <c r="J34" s="181"/>
    </row>
    <row r="35" spans="1:10">
      <c r="A35" s="177"/>
      <c r="B35" s="178"/>
      <c r="C35" s="708" t="s">
        <v>162</v>
      </c>
      <c r="D35" s="708"/>
      <c r="E35" s="173"/>
      <c r="F35" s="179"/>
      <c r="G35" s="179"/>
      <c r="H35" s="180">
        <v>0</v>
      </c>
      <c r="I35" s="180">
        <v>0</v>
      </c>
      <c r="J35" s="181"/>
    </row>
    <row r="36" spans="1:10">
      <c r="A36" s="177"/>
      <c r="B36" s="178"/>
      <c r="C36" s="708" t="s">
        <v>158</v>
      </c>
      <c r="D36" s="708"/>
      <c r="E36" s="173"/>
      <c r="F36" s="179"/>
      <c r="G36" s="179"/>
      <c r="H36" s="180">
        <v>0</v>
      </c>
      <c r="I36" s="180">
        <v>0</v>
      </c>
      <c r="J36" s="181"/>
    </row>
    <row r="37" spans="1:10">
      <c r="A37" s="177"/>
      <c r="B37" s="173"/>
      <c r="C37" s="708" t="s">
        <v>159</v>
      </c>
      <c r="D37" s="708"/>
      <c r="E37" s="173"/>
      <c r="F37" s="179"/>
      <c r="G37" s="179"/>
      <c r="H37" s="180">
        <v>0</v>
      </c>
      <c r="I37" s="180">
        <v>0</v>
      </c>
      <c r="J37" s="181"/>
    </row>
    <row r="38" spans="1:10" ht="9.9499999999999993" customHeight="1">
      <c r="A38" s="177"/>
      <c r="B38" s="173"/>
      <c r="C38" s="173"/>
      <c r="D38" s="182"/>
      <c r="E38" s="173"/>
      <c r="F38" s="570"/>
      <c r="G38" s="570"/>
      <c r="H38" s="187"/>
      <c r="I38" s="187"/>
      <c r="J38" s="181"/>
    </row>
    <row r="39" spans="1:10">
      <c r="A39" s="188"/>
      <c r="B39" s="709" t="s">
        <v>165</v>
      </c>
      <c r="C39" s="709"/>
      <c r="D39" s="709"/>
      <c r="E39" s="189"/>
      <c r="F39" s="194"/>
      <c r="G39" s="194"/>
      <c r="H39" s="191">
        <f>+H28+H33</f>
        <v>0</v>
      </c>
      <c r="I39" s="191">
        <f>+I28+I33</f>
        <v>0</v>
      </c>
      <c r="J39" s="192"/>
    </row>
    <row r="40" spans="1:10">
      <c r="A40" s="177"/>
      <c r="B40" s="178"/>
      <c r="C40" s="178"/>
      <c r="D40" s="182"/>
      <c r="E40" s="173"/>
      <c r="F40" s="570"/>
      <c r="G40" s="570"/>
      <c r="H40" s="187"/>
      <c r="I40" s="187"/>
      <c r="J40" s="181"/>
    </row>
    <row r="41" spans="1:10">
      <c r="A41" s="177"/>
      <c r="B41" s="707" t="s">
        <v>166</v>
      </c>
      <c r="C41" s="707"/>
      <c r="D41" s="707"/>
      <c r="E41" s="173"/>
      <c r="F41" s="179"/>
      <c r="G41" s="179"/>
      <c r="H41" s="195">
        <v>26243535.449999999</v>
      </c>
      <c r="I41" s="195">
        <v>26653581.75</v>
      </c>
      <c r="J41" s="181"/>
    </row>
    <row r="42" spans="1:10">
      <c r="A42" s="177"/>
      <c r="B42" s="178"/>
      <c r="C42" s="178"/>
      <c r="D42" s="182"/>
      <c r="E42" s="173"/>
      <c r="F42" s="570"/>
      <c r="G42" s="570"/>
      <c r="H42" s="187"/>
      <c r="I42" s="187"/>
      <c r="J42" s="181"/>
    </row>
    <row r="43" spans="1:10">
      <c r="A43" s="196"/>
      <c r="B43" s="704" t="s">
        <v>167</v>
      </c>
      <c r="C43" s="704"/>
      <c r="D43" s="704"/>
      <c r="E43" s="197"/>
      <c r="F43" s="198" t="s">
        <v>614</v>
      </c>
      <c r="G43" s="198" t="s">
        <v>615</v>
      </c>
      <c r="H43" s="199">
        <f>+H41</f>
        <v>26243535.449999999</v>
      </c>
      <c r="I43" s="199">
        <f>+I41</f>
        <v>26653581.75</v>
      </c>
      <c r="J43" s="200"/>
    </row>
    <row r="44" spans="1:10" ht="6" customHeight="1">
      <c r="B44" s="705"/>
      <c r="C44" s="705"/>
      <c r="D44" s="705"/>
      <c r="E44" s="705"/>
      <c r="F44" s="705"/>
      <c r="G44" s="705"/>
      <c r="H44" s="705"/>
      <c r="I44" s="705"/>
      <c r="J44" s="705"/>
    </row>
    <row r="45" spans="1:10" ht="6" customHeight="1">
      <c r="B45" s="202"/>
      <c r="C45" s="202"/>
      <c r="D45" s="203"/>
      <c r="E45" s="204"/>
      <c r="F45" s="203"/>
      <c r="G45" s="204"/>
      <c r="H45" s="204"/>
      <c r="I45" s="204"/>
    </row>
    <row r="46" spans="1:10" s="205" customFormat="1" ht="15" customHeight="1">
      <c r="A46" s="158"/>
      <c r="B46" s="706" t="s">
        <v>76</v>
      </c>
      <c r="C46" s="706"/>
      <c r="D46" s="706"/>
      <c r="E46" s="706"/>
      <c r="F46" s="706"/>
      <c r="G46" s="706"/>
      <c r="H46" s="706"/>
      <c r="I46" s="706"/>
      <c r="J46" s="706"/>
    </row>
    <row r="47" spans="1:10" s="205" customFormat="1" ht="28.5" customHeight="1">
      <c r="A47" s="158"/>
      <c r="B47" s="182"/>
      <c r="C47" s="206"/>
      <c r="D47" s="207"/>
      <c r="E47" s="207"/>
      <c r="F47" s="158"/>
      <c r="G47" s="208"/>
      <c r="H47" s="209"/>
      <c r="I47" s="209"/>
      <c r="J47" s="207"/>
    </row>
    <row r="48" spans="1:10" s="205" customFormat="1" ht="25.5" customHeight="1">
      <c r="A48" s="158"/>
      <c r="B48" s="182"/>
      <c r="C48" s="653"/>
      <c r="D48" s="653"/>
      <c r="E48" s="207"/>
      <c r="F48" s="158"/>
      <c r="G48" s="654"/>
      <c r="H48" s="654"/>
      <c r="I48" s="207"/>
      <c r="J48" s="207"/>
    </row>
    <row r="49" spans="1:10" s="205" customFormat="1" ht="14.1" customHeight="1">
      <c r="A49" s="158"/>
      <c r="B49" s="187"/>
      <c r="C49" s="655" t="s">
        <v>605</v>
      </c>
      <c r="D49" s="655"/>
      <c r="E49" s="548"/>
      <c r="F49" s="207"/>
      <c r="G49" s="670" t="s">
        <v>606</v>
      </c>
      <c r="H49" s="670"/>
      <c r="I49" s="173"/>
      <c r="J49" s="207"/>
    </row>
    <row r="50" spans="1:10" s="205" customFormat="1" ht="14.1" customHeight="1">
      <c r="A50" s="158"/>
      <c r="B50" s="210"/>
      <c r="C50" s="651" t="s">
        <v>604</v>
      </c>
      <c r="D50" s="651"/>
      <c r="E50" s="549"/>
      <c r="F50" s="211"/>
      <c r="G50" s="671" t="s">
        <v>567</v>
      </c>
      <c r="H50" s="671"/>
      <c r="I50" s="173"/>
      <c r="J50" s="207"/>
    </row>
  </sheetData>
  <sheetProtection selectLockedCells="1"/>
  <mergeCells count="44">
    <mergeCell ref="B11:J11"/>
    <mergeCell ref="C1:H1"/>
    <mergeCell ref="C2:H2"/>
    <mergeCell ref="C4:H4"/>
    <mergeCell ref="B5:C5"/>
    <mergeCell ref="D5:I5"/>
    <mergeCell ref="B7:J7"/>
    <mergeCell ref="B8:J8"/>
    <mergeCell ref="B9:D9"/>
    <mergeCell ref="B10:J10"/>
    <mergeCell ref="A3:J3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rintOptions verticalCentered="1"/>
  <pageMargins left="0.33" right="0" top="0.46" bottom="0.59055118110236227" header="0" footer="0"/>
  <pageSetup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5"/>
  <sheetViews>
    <sheetView showGridLines="0" topLeftCell="A7" zoomScale="85" zoomScaleNormal="85" workbookViewId="0">
      <selection activeCell="C24" sqref="C24"/>
    </sheetView>
  </sheetViews>
  <sheetFormatPr baseColWidth="10" defaultColWidth="11.42578125" defaultRowHeight="12.75"/>
  <cols>
    <col min="1" max="1" width="3.7109375" style="232" customWidth="1"/>
    <col min="2" max="2" width="11.7109375" style="233" customWidth="1"/>
    <col min="3" max="3" width="57.42578125" style="233" customWidth="1"/>
    <col min="4" max="6" width="18.7109375" style="234" customWidth="1"/>
    <col min="7" max="7" width="15.85546875" style="234" customWidth="1"/>
    <col min="8" max="8" width="16.140625" style="234" customWidth="1"/>
    <col min="9" max="9" width="3.28515625" style="232" customWidth="1"/>
    <col min="10" max="16384" width="11.42578125" style="25"/>
  </cols>
  <sheetData>
    <row r="1" spans="1:10" s="574" customFormat="1" ht="7.5" customHeight="1">
      <c r="A1" s="85"/>
      <c r="B1" s="88"/>
      <c r="C1" s="694"/>
      <c r="D1" s="694"/>
      <c r="E1" s="694"/>
      <c r="F1" s="694"/>
      <c r="G1" s="694"/>
      <c r="H1" s="88"/>
      <c r="I1" s="88"/>
    </row>
    <row r="2" spans="1:10" ht="14.1" customHeight="1">
      <c r="A2" s="212"/>
      <c r="B2" s="88"/>
      <c r="C2" s="694" t="s">
        <v>469</v>
      </c>
      <c r="D2" s="694"/>
      <c r="E2" s="694"/>
      <c r="F2" s="694"/>
      <c r="G2" s="694"/>
      <c r="H2" s="88"/>
      <c r="I2" s="88"/>
      <c r="J2" s="574"/>
    </row>
    <row r="3" spans="1:10" ht="14.1" customHeight="1">
      <c r="A3" s="662" t="s">
        <v>625</v>
      </c>
      <c r="B3" s="662"/>
      <c r="C3" s="662"/>
      <c r="D3" s="662"/>
      <c r="E3" s="662"/>
      <c r="F3" s="662"/>
      <c r="G3" s="662"/>
      <c r="H3" s="662"/>
      <c r="I3" s="112"/>
      <c r="J3" s="574"/>
    </row>
    <row r="4" spans="1:10" ht="14.1" customHeight="1">
      <c r="A4" s="212"/>
      <c r="B4" s="88"/>
      <c r="C4" s="694" t="s">
        <v>129</v>
      </c>
      <c r="D4" s="694"/>
      <c r="E4" s="694"/>
      <c r="F4" s="694"/>
      <c r="G4" s="694"/>
      <c r="H4" s="88"/>
      <c r="I4" s="88"/>
    </row>
    <row r="5" spans="1:10" s="574" customFormat="1" ht="3" customHeight="1">
      <c r="A5" s="91"/>
      <c r="B5" s="30"/>
      <c r="C5" s="721"/>
      <c r="D5" s="721"/>
      <c r="E5" s="721"/>
      <c r="F5" s="721"/>
      <c r="G5" s="721"/>
      <c r="H5" s="721"/>
      <c r="I5" s="721"/>
    </row>
    <row r="6" spans="1:10" ht="20.100000000000001" customHeight="1">
      <c r="A6" s="91"/>
      <c r="B6" s="30"/>
      <c r="C6" s="30" t="s">
        <v>3</v>
      </c>
      <c r="D6" s="273" t="s">
        <v>570</v>
      </c>
      <c r="E6" s="273"/>
      <c r="F6" s="273"/>
      <c r="G6" s="31"/>
      <c r="H6" s="31"/>
      <c r="I6" s="31"/>
      <c r="J6" s="574"/>
    </row>
    <row r="7" spans="1:10" ht="3" customHeight="1">
      <c r="A7" s="91"/>
      <c r="B7" s="91"/>
      <c r="C7" s="91" t="s">
        <v>130</v>
      </c>
      <c r="D7" s="91"/>
      <c r="E7" s="91"/>
      <c r="F7" s="91"/>
      <c r="G7" s="91"/>
      <c r="H7" s="91"/>
      <c r="I7" s="91"/>
    </row>
    <row r="8" spans="1:10" s="574" customFormat="1" ht="3" customHeight="1">
      <c r="A8" s="91"/>
      <c r="B8" s="91"/>
      <c r="C8" s="91"/>
      <c r="D8" s="91"/>
      <c r="E8" s="91"/>
      <c r="F8" s="91"/>
      <c r="G8" s="91"/>
      <c r="H8" s="91"/>
      <c r="I8" s="91"/>
    </row>
    <row r="9" spans="1:10" s="574" customFormat="1" ht="63.75">
      <c r="A9" s="213"/>
      <c r="B9" s="661" t="s">
        <v>74</v>
      </c>
      <c r="C9" s="661"/>
      <c r="D9" s="214" t="s">
        <v>48</v>
      </c>
      <c r="E9" s="214" t="s">
        <v>131</v>
      </c>
      <c r="F9" s="214" t="s">
        <v>132</v>
      </c>
      <c r="G9" s="214" t="s">
        <v>133</v>
      </c>
      <c r="H9" s="214" t="s">
        <v>134</v>
      </c>
      <c r="I9" s="215"/>
    </row>
    <row r="10" spans="1:10" s="574" customFormat="1" ht="3" customHeight="1">
      <c r="A10" s="216"/>
      <c r="B10" s="91"/>
      <c r="C10" s="91"/>
      <c r="D10" s="91"/>
      <c r="E10" s="91"/>
      <c r="F10" s="91"/>
      <c r="G10" s="91"/>
      <c r="H10" s="91"/>
      <c r="I10" s="217"/>
    </row>
    <row r="11" spans="1:10" s="574" customFormat="1" ht="3" customHeight="1">
      <c r="A11" s="116"/>
      <c r="B11" s="218"/>
      <c r="C11" s="564"/>
      <c r="D11" s="81"/>
      <c r="E11" s="99"/>
      <c r="F11" s="56"/>
      <c r="G11" s="48"/>
      <c r="H11" s="218"/>
      <c r="I11" s="219"/>
    </row>
    <row r="12" spans="1:10" ht="12.75" customHeight="1">
      <c r="A12" s="141"/>
      <c r="B12" s="658" t="s">
        <v>57</v>
      </c>
      <c r="C12" s="658"/>
      <c r="D12" s="220">
        <v>0</v>
      </c>
      <c r="E12" s="220">
        <v>0</v>
      </c>
      <c r="F12" s="220">
        <v>0</v>
      </c>
      <c r="G12" s="220">
        <v>0</v>
      </c>
      <c r="H12" s="221">
        <f>SUM(D12:G12)</f>
        <v>0</v>
      </c>
      <c r="I12" s="219"/>
    </row>
    <row r="13" spans="1:10" ht="9.9499999999999993" customHeight="1">
      <c r="A13" s="141"/>
      <c r="B13" s="572"/>
      <c r="C13" s="81"/>
      <c r="D13" s="222"/>
      <c r="E13" s="222"/>
      <c r="F13" s="222"/>
      <c r="G13" s="222"/>
      <c r="H13" s="222"/>
      <c r="I13" s="219"/>
    </row>
    <row r="14" spans="1:10" ht="12.75" customHeight="1">
      <c r="A14" s="141"/>
      <c r="B14" s="720" t="s">
        <v>135</v>
      </c>
      <c r="C14" s="720"/>
      <c r="D14" s="223">
        <f>SUM(D15:D17)</f>
        <v>47291188.710000001</v>
      </c>
      <c r="E14" s="223">
        <f>SUM(E15:E17)</f>
        <v>0</v>
      </c>
      <c r="F14" s="223">
        <f>SUM(F15:F17)</f>
        <v>0</v>
      </c>
      <c r="G14" s="223">
        <f>SUM(G15:G17)</f>
        <v>0</v>
      </c>
      <c r="H14" s="223">
        <f>SUM(D14:G14)</f>
        <v>47291188.710000001</v>
      </c>
      <c r="I14" s="219"/>
    </row>
    <row r="15" spans="1:10" ht="12.75" customHeight="1">
      <c r="A15" s="116"/>
      <c r="B15" s="657" t="s">
        <v>136</v>
      </c>
      <c r="C15" s="657"/>
      <c r="D15" s="224">
        <v>47291188.710000001</v>
      </c>
      <c r="E15" s="224">
        <v>0</v>
      </c>
      <c r="F15" s="224">
        <v>0</v>
      </c>
      <c r="G15" s="224">
        <v>0</v>
      </c>
      <c r="H15" s="222">
        <f t="shared" ref="H15:H23" si="0">SUM(D15:G15)</f>
        <v>47291188.710000001</v>
      </c>
      <c r="I15" s="219"/>
    </row>
    <row r="16" spans="1:10" ht="12.75" customHeight="1">
      <c r="A16" s="116"/>
      <c r="B16" s="657" t="s">
        <v>50</v>
      </c>
      <c r="C16" s="657"/>
      <c r="D16" s="224">
        <v>0</v>
      </c>
      <c r="E16" s="224">
        <v>0</v>
      </c>
      <c r="F16" s="224">
        <v>0</v>
      </c>
      <c r="G16" s="224">
        <v>0</v>
      </c>
      <c r="H16" s="222">
        <f t="shared" si="0"/>
        <v>0</v>
      </c>
      <c r="I16" s="219"/>
    </row>
    <row r="17" spans="1:10" ht="12.75" customHeight="1">
      <c r="A17" s="116"/>
      <c r="B17" s="657" t="s">
        <v>137</v>
      </c>
      <c r="C17" s="657"/>
      <c r="D17" s="224">
        <v>0</v>
      </c>
      <c r="E17" s="224">
        <v>0</v>
      </c>
      <c r="F17" s="224">
        <v>0</v>
      </c>
      <c r="G17" s="224">
        <v>0</v>
      </c>
      <c r="H17" s="222">
        <f t="shared" si="0"/>
        <v>0</v>
      </c>
      <c r="I17" s="219"/>
    </row>
    <row r="18" spans="1:10" ht="9.9499999999999993" customHeight="1">
      <c r="A18" s="141"/>
      <c r="B18" s="572"/>
      <c r="C18" s="81"/>
      <c r="D18" s="222"/>
      <c r="E18" s="222"/>
      <c r="F18" s="222"/>
      <c r="G18" s="222"/>
      <c r="H18" s="222"/>
      <c r="I18" s="219"/>
    </row>
    <row r="19" spans="1:10" ht="12.75" customHeight="1">
      <c r="A19" s="141"/>
      <c r="B19" s="720" t="s">
        <v>138</v>
      </c>
      <c r="C19" s="720"/>
      <c r="D19" s="223">
        <f>SUM(D20:D23)</f>
        <v>0</v>
      </c>
      <c r="E19" s="223">
        <f>SUM(E20:E23)</f>
        <v>20893736.280000001</v>
      </c>
      <c r="F19" s="223">
        <f>SUM(F20:F23)</f>
        <v>0</v>
      </c>
      <c r="G19" s="223">
        <f>SUM(G20:G23)</f>
        <v>0</v>
      </c>
      <c r="H19" s="223">
        <f t="shared" si="0"/>
        <v>20893736.280000001</v>
      </c>
      <c r="I19" s="219"/>
    </row>
    <row r="20" spans="1:10" ht="12.75" customHeight="1">
      <c r="A20" s="116"/>
      <c r="B20" s="657" t="s">
        <v>139</v>
      </c>
      <c r="C20" s="657"/>
      <c r="D20" s="224">
        <v>0</v>
      </c>
      <c r="E20" s="224">
        <v>0</v>
      </c>
      <c r="F20" s="224">
        <v>0</v>
      </c>
      <c r="G20" s="224">
        <v>0</v>
      </c>
      <c r="H20" s="222">
        <f t="shared" si="0"/>
        <v>0</v>
      </c>
      <c r="I20" s="219"/>
    </row>
    <row r="21" spans="1:10" ht="12.75" customHeight="1">
      <c r="A21" s="116"/>
      <c r="B21" s="657" t="s">
        <v>54</v>
      </c>
      <c r="C21" s="657"/>
      <c r="D21" s="224">
        <v>0</v>
      </c>
      <c r="E21" s="224">
        <v>20893736.280000001</v>
      </c>
      <c r="F21" s="224">
        <v>0</v>
      </c>
      <c r="G21" s="224">
        <v>0</v>
      </c>
      <c r="H21" s="222">
        <f t="shared" si="0"/>
        <v>20893736.280000001</v>
      </c>
      <c r="I21" s="219"/>
    </row>
    <row r="22" spans="1:10">
      <c r="A22" s="116"/>
      <c r="B22" s="657" t="s">
        <v>140</v>
      </c>
      <c r="C22" s="657"/>
      <c r="D22" s="224">
        <v>0</v>
      </c>
      <c r="E22" s="224">
        <v>0</v>
      </c>
      <c r="F22" s="224">
        <v>0</v>
      </c>
      <c r="G22" s="224">
        <v>0</v>
      </c>
      <c r="H22" s="222">
        <f t="shared" si="0"/>
        <v>0</v>
      </c>
      <c r="I22" s="219"/>
    </row>
    <row r="23" spans="1:10">
      <c r="A23" s="116"/>
      <c r="B23" s="657" t="s">
        <v>56</v>
      </c>
      <c r="C23" s="657"/>
      <c r="D23" s="224">
        <v>0</v>
      </c>
      <c r="E23" s="224">
        <v>0</v>
      </c>
      <c r="F23" s="224">
        <v>0</v>
      </c>
      <c r="G23" s="224">
        <v>0</v>
      </c>
      <c r="H23" s="222">
        <f t="shared" si="0"/>
        <v>0</v>
      </c>
      <c r="I23" s="219"/>
    </row>
    <row r="24" spans="1:10" ht="9.9499999999999993" customHeight="1">
      <c r="A24" s="141"/>
      <c r="B24" s="572"/>
      <c r="C24" s="81"/>
      <c r="D24" s="222"/>
      <c r="E24" s="222"/>
      <c r="F24" s="222"/>
      <c r="G24" s="222"/>
      <c r="H24" s="222"/>
      <c r="I24" s="219"/>
    </row>
    <row r="25" spans="1:10" ht="13.5" thickBot="1">
      <c r="A25" s="141"/>
      <c r="B25" s="719" t="s">
        <v>634</v>
      </c>
      <c r="C25" s="719"/>
      <c r="D25" s="225">
        <f>D12+D14+D19</f>
        <v>47291188.710000001</v>
      </c>
      <c r="E25" s="225">
        <f>E12+E14+E19</f>
        <v>20893736.280000001</v>
      </c>
      <c r="F25" s="225">
        <f>F12+F14+F19</f>
        <v>0</v>
      </c>
      <c r="G25" s="225">
        <f>G12+G14+G19</f>
        <v>0</v>
      </c>
      <c r="H25" s="225">
        <f>SUM(D25:G25)</f>
        <v>68184924.99000001</v>
      </c>
      <c r="I25" s="219"/>
      <c r="J25" s="226"/>
    </row>
    <row r="26" spans="1:10">
      <c r="A26" s="116"/>
      <c r="B26" s="81"/>
      <c r="C26" s="56"/>
      <c r="D26" s="222"/>
      <c r="E26" s="222"/>
      <c r="F26" s="222"/>
      <c r="G26" s="222"/>
      <c r="H26" s="222"/>
      <c r="I26" s="219"/>
    </row>
    <row r="27" spans="1:10" ht="12.75" customHeight="1">
      <c r="A27" s="141"/>
      <c r="B27" s="720" t="s">
        <v>635</v>
      </c>
      <c r="C27" s="720"/>
      <c r="D27" s="223">
        <f>SUM(D28:D30)</f>
        <v>100000</v>
      </c>
      <c r="E27" s="223">
        <f>SUM(E28:E30)</f>
        <v>0</v>
      </c>
      <c r="F27" s="223">
        <f>SUM(F28:F30)</f>
        <v>0</v>
      </c>
      <c r="G27" s="223">
        <f>SUM(G28:G30)</f>
        <v>0</v>
      </c>
      <c r="H27" s="223">
        <f>SUM(D27:G27)</f>
        <v>100000</v>
      </c>
      <c r="I27" s="219"/>
    </row>
    <row r="28" spans="1:10" ht="12.75" customHeight="1">
      <c r="A28" s="116"/>
      <c r="B28" s="657" t="s">
        <v>49</v>
      </c>
      <c r="C28" s="657"/>
      <c r="D28" s="224">
        <f>+[1]ESF!I44-D14</f>
        <v>100000</v>
      </c>
      <c r="E28" s="224">
        <v>0</v>
      </c>
      <c r="F28" s="224">
        <v>0</v>
      </c>
      <c r="G28" s="224">
        <v>0</v>
      </c>
      <c r="H28" s="222">
        <f>SUM(D28:G28)</f>
        <v>100000</v>
      </c>
      <c r="I28" s="219"/>
    </row>
    <row r="29" spans="1:10" ht="12.75" customHeight="1">
      <c r="A29" s="116"/>
      <c r="B29" s="657" t="s">
        <v>50</v>
      </c>
      <c r="C29" s="657"/>
      <c r="D29" s="224">
        <v>0</v>
      </c>
      <c r="E29" s="224">
        <v>0</v>
      </c>
      <c r="F29" s="224">
        <v>0</v>
      </c>
      <c r="G29" s="224">
        <v>0</v>
      </c>
      <c r="H29" s="222">
        <f>SUM(D29:G29)</f>
        <v>0</v>
      </c>
      <c r="I29" s="219"/>
    </row>
    <row r="30" spans="1:10" ht="12.75" customHeight="1">
      <c r="A30" s="116"/>
      <c r="B30" s="657" t="s">
        <v>137</v>
      </c>
      <c r="C30" s="657"/>
      <c r="D30" s="224">
        <v>0</v>
      </c>
      <c r="E30" s="224">
        <v>0</v>
      </c>
      <c r="F30" s="224">
        <v>0</v>
      </c>
      <c r="G30" s="224">
        <v>0</v>
      </c>
      <c r="H30" s="222">
        <f>SUM(D30:G30)</f>
        <v>0</v>
      </c>
      <c r="I30" s="219"/>
    </row>
    <row r="31" spans="1:10" ht="9.9499999999999993" customHeight="1">
      <c r="A31" s="141"/>
      <c r="B31" s="572"/>
      <c r="C31" s="81"/>
      <c r="D31" s="222"/>
      <c r="E31" s="222"/>
      <c r="F31" s="222"/>
      <c r="G31" s="222"/>
      <c r="H31" s="222"/>
      <c r="I31" s="219"/>
    </row>
    <row r="32" spans="1:10" ht="12.75" customHeight="1">
      <c r="A32" s="141" t="s">
        <v>130</v>
      </c>
      <c r="B32" s="720" t="s">
        <v>138</v>
      </c>
      <c r="C32" s="720"/>
      <c r="D32" s="223">
        <f>SUM(D33:D36)</f>
        <v>0</v>
      </c>
      <c r="E32" s="223">
        <f>SUM(E33:E36)</f>
        <v>0</v>
      </c>
      <c r="F32" s="223">
        <f>SUM(F33:F36)</f>
        <v>216931.31</v>
      </c>
      <c r="G32" s="223">
        <f>SUM(G33:G36)</f>
        <v>0</v>
      </c>
      <c r="H32" s="223">
        <f>SUM(D32:G32)</f>
        <v>216931.31</v>
      </c>
      <c r="I32" s="219"/>
    </row>
    <row r="33" spans="1:12">
      <c r="A33" s="116"/>
      <c r="B33" s="657" t="s">
        <v>139</v>
      </c>
      <c r="C33" s="657"/>
      <c r="D33" s="224">
        <v>0</v>
      </c>
      <c r="E33" s="224">
        <v>0</v>
      </c>
      <c r="F33" s="224">
        <v>216931.31</v>
      </c>
      <c r="G33" s="224">
        <v>0</v>
      </c>
      <c r="H33" s="222">
        <f>SUM(D33:G33)</f>
        <v>216931.31</v>
      </c>
      <c r="I33" s="219"/>
    </row>
    <row r="34" spans="1:12">
      <c r="A34" s="116"/>
      <c r="B34" s="657" t="s">
        <v>54</v>
      </c>
      <c r="C34" s="657"/>
      <c r="D34" s="224">
        <v>0</v>
      </c>
      <c r="E34" s="224">
        <v>0</v>
      </c>
      <c r="F34" s="224"/>
      <c r="G34" s="224">
        <v>0</v>
      </c>
      <c r="H34" s="222">
        <f>SUM(D34:G34)</f>
        <v>0</v>
      </c>
      <c r="I34" s="219"/>
    </row>
    <row r="35" spans="1:12">
      <c r="A35" s="116"/>
      <c r="B35" s="657" t="s">
        <v>140</v>
      </c>
      <c r="C35" s="657"/>
      <c r="D35" s="224">
        <v>0</v>
      </c>
      <c r="E35" s="224">
        <v>0</v>
      </c>
      <c r="F35" s="224">
        <v>0</v>
      </c>
      <c r="G35" s="224">
        <v>0</v>
      </c>
      <c r="H35" s="222">
        <f>SUM(D35:G35)</f>
        <v>0</v>
      </c>
      <c r="I35" s="219"/>
      <c r="L35" s="550"/>
    </row>
    <row r="36" spans="1:12">
      <c r="A36" s="116"/>
      <c r="B36" s="657" t="s">
        <v>56</v>
      </c>
      <c r="C36" s="657"/>
      <c r="D36" s="224">
        <v>0</v>
      </c>
      <c r="E36" s="224">
        <v>0</v>
      </c>
      <c r="F36" s="224">
        <v>0</v>
      </c>
      <c r="G36" s="224">
        <v>0</v>
      </c>
      <c r="H36" s="222">
        <f>SUM(D36:G36)</f>
        <v>0</v>
      </c>
      <c r="I36" s="219"/>
    </row>
    <row r="37" spans="1:12" ht="9.9499999999999993" customHeight="1">
      <c r="A37" s="141"/>
      <c r="B37" s="572"/>
      <c r="C37" s="81"/>
      <c r="D37" s="222"/>
      <c r="E37" s="222"/>
      <c r="F37" s="222"/>
      <c r="G37" s="222"/>
      <c r="H37" s="222"/>
      <c r="I37" s="219"/>
    </row>
    <row r="38" spans="1:12">
      <c r="A38" s="227"/>
      <c r="B38" s="718" t="s">
        <v>636</v>
      </c>
      <c r="C38" s="718"/>
      <c r="D38" s="228">
        <f>D25+D27+D32</f>
        <v>47391188.710000001</v>
      </c>
      <c r="E38" s="228">
        <f>E25+E27+E32</f>
        <v>20893736.280000001</v>
      </c>
      <c r="F38" s="228">
        <f>F25+F27+F32</f>
        <v>216931.31</v>
      </c>
      <c r="G38" s="228">
        <f>G25+G27+G32</f>
        <v>0</v>
      </c>
      <c r="H38" s="228">
        <f>SUM(D38:G38)</f>
        <v>68501856.300000012</v>
      </c>
      <c r="I38" s="229"/>
      <c r="J38" s="226"/>
    </row>
    <row r="39" spans="1:12" ht="6" customHeight="1">
      <c r="A39" s="230"/>
      <c r="B39" s="230"/>
      <c r="C39" s="230"/>
      <c r="D39" s="230"/>
      <c r="E39" s="230"/>
      <c r="F39" s="230"/>
      <c r="G39" s="230"/>
      <c r="H39" s="230"/>
      <c r="I39" s="231"/>
    </row>
    <row r="40" spans="1:12" ht="6" customHeight="1">
      <c r="D40" s="233"/>
      <c r="E40" s="233"/>
      <c r="I40" s="564"/>
    </row>
    <row r="41" spans="1:12" ht="15" customHeight="1">
      <c r="A41" s="574"/>
      <c r="B41" s="672" t="s">
        <v>76</v>
      </c>
      <c r="C41" s="672"/>
      <c r="D41" s="672"/>
      <c r="E41" s="672"/>
      <c r="F41" s="672"/>
      <c r="G41" s="672"/>
      <c r="H41" s="672"/>
      <c r="I41" s="672"/>
    </row>
    <row r="42" spans="1:12" ht="9.75" customHeight="1">
      <c r="A42" s="574"/>
      <c r="B42" s="56"/>
      <c r="C42" s="76"/>
      <c r="D42" s="77"/>
      <c r="E42" s="77"/>
      <c r="F42" s="574"/>
      <c r="G42" s="78"/>
      <c r="H42" s="76"/>
      <c r="I42" s="77"/>
    </row>
    <row r="43" spans="1:12" ht="50.1" customHeight="1">
      <c r="A43" s="574"/>
      <c r="B43" s="56"/>
      <c r="C43" s="653"/>
      <c r="D43" s="653"/>
      <c r="E43" s="77"/>
      <c r="F43" s="574"/>
      <c r="G43" s="654"/>
      <c r="H43" s="654"/>
      <c r="I43" s="77"/>
    </row>
    <row r="44" spans="1:12" ht="14.1" customHeight="1">
      <c r="A44" s="574"/>
      <c r="B44" s="80"/>
      <c r="C44" s="655" t="s">
        <v>605</v>
      </c>
      <c r="D44" s="655"/>
      <c r="E44" s="546"/>
      <c r="F44" s="77"/>
      <c r="G44" s="670" t="s">
        <v>606</v>
      </c>
      <c r="H44" s="670"/>
      <c r="I44" s="81"/>
    </row>
    <row r="45" spans="1:12" ht="14.1" customHeight="1">
      <c r="A45" s="574"/>
      <c r="B45" s="82"/>
      <c r="C45" s="651" t="s">
        <v>607</v>
      </c>
      <c r="D45" s="651"/>
      <c r="E45" s="547"/>
      <c r="F45" s="83"/>
      <c r="G45" s="671" t="s">
        <v>567</v>
      </c>
      <c r="H45" s="671"/>
      <c r="I45" s="81"/>
    </row>
  </sheetData>
  <sheetProtection formatCells="0" selectLockedCells="1"/>
  <mergeCells count="34">
    <mergeCell ref="A3:H3"/>
    <mergeCell ref="C1:G1"/>
    <mergeCell ref="C2:G2"/>
    <mergeCell ref="B21:C21"/>
    <mergeCell ref="C4:G4"/>
    <mergeCell ref="C5:I5"/>
    <mergeCell ref="B9:C9"/>
    <mergeCell ref="B12:C12"/>
    <mergeCell ref="B14:C14"/>
    <mergeCell ref="B15:C15"/>
    <mergeCell ref="B16:C16"/>
    <mergeCell ref="B17:C17"/>
    <mergeCell ref="B19:C19"/>
    <mergeCell ref="B20:C20"/>
    <mergeCell ref="B36:C36"/>
    <mergeCell ref="B22:C22"/>
    <mergeCell ref="B23:C23"/>
    <mergeCell ref="B25:C25"/>
    <mergeCell ref="B27:C27"/>
    <mergeCell ref="B28:C28"/>
    <mergeCell ref="B29:C29"/>
    <mergeCell ref="B30:C30"/>
    <mergeCell ref="B32:C32"/>
    <mergeCell ref="B33:C33"/>
    <mergeCell ref="B34:C34"/>
    <mergeCell ref="B35:C35"/>
    <mergeCell ref="C45:D45"/>
    <mergeCell ref="G45:H45"/>
    <mergeCell ref="B38:C38"/>
    <mergeCell ref="B41:I41"/>
    <mergeCell ref="C43:D43"/>
    <mergeCell ref="G43:H43"/>
    <mergeCell ref="C44:D44"/>
    <mergeCell ref="G44:H44"/>
  </mergeCells>
  <printOptions horizontalCentered="1"/>
  <pageMargins left="0.79" right="1.4173228346456694" top="0.51" bottom="0.59055118110236227" header="0" footer="0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Q57"/>
  <sheetViews>
    <sheetView showGridLines="0" showWhiteSpace="0" topLeftCell="A28" zoomScale="80" zoomScaleNormal="80" workbookViewId="0">
      <selection activeCell="D17" sqref="D17:F17"/>
    </sheetView>
  </sheetViews>
  <sheetFormatPr baseColWidth="10" defaultColWidth="11.42578125" defaultRowHeight="12.75"/>
  <cols>
    <col min="1" max="1" width="1.28515625" style="34" customWidth="1"/>
    <col min="2" max="3" width="3.7109375" style="34" customWidth="1"/>
    <col min="4" max="4" width="23.85546875" style="34" customWidth="1"/>
    <col min="5" max="5" width="21.42578125" style="34" customWidth="1"/>
    <col min="6" max="6" width="17.28515625" style="34" customWidth="1"/>
    <col min="7" max="8" width="18.7109375" style="48" customWidth="1"/>
    <col min="9" max="9" width="7.7109375" style="34" customWidth="1"/>
    <col min="10" max="11" width="3.7109375" style="25" customWidth="1"/>
    <col min="12" max="16" width="18.7109375" style="25" customWidth="1"/>
    <col min="17" max="17" width="1.85546875" style="25" customWidth="1"/>
    <col min="18" max="16384" width="11.42578125" style="25"/>
  </cols>
  <sheetData>
    <row r="1" spans="1:17" s="603" customFormat="1" ht="10.5" customHeight="1">
      <c r="A1" s="85"/>
      <c r="B1" s="112"/>
      <c r="C1" s="112"/>
      <c r="D1" s="11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112"/>
      <c r="Q1" s="112"/>
    </row>
    <row r="2" spans="1:17" ht="15" customHeight="1">
      <c r="A2" s="662" t="s">
        <v>470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</row>
    <row r="3" spans="1:17" ht="15" customHeight="1">
      <c r="A3" s="662" t="s">
        <v>626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112"/>
    </row>
    <row r="4" spans="1:17" ht="16.5" customHeight="1">
      <c r="A4" s="662" t="s">
        <v>0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</row>
    <row r="5" spans="1:17" ht="3" customHeight="1">
      <c r="C5" s="32"/>
      <c r="D5" s="235"/>
      <c r="E5" s="29"/>
      <c r="F5" s="29"/>
      <c r="G5" s="29"/>
      <c r="H5" s="29"/>
      <c r="I5" s="29"/>
      <c r="J5" s="29"/>
      <c r="K5" s="29"/>
      <c r="L5" s="29"/>
      <c r="M5" s="29"/>
      <c r="N5" s="29"/>
      <c r="O5" s="113"/>
      <c r="P5" s="603"/>
      <c r="Q5" s="603"/>
    </row>
    <row r="6" spans="1:17" ht="19.5" customHeight="1">
      <c r="A6" s="91"/>
      <c r="B6" s="729"/>
      <c r="C6" s="729"/>
      <c r="D6" s="729"/>
      <c r="E6" s="31"/>
      <c r="F6" s="31"/>
      <c r="G6" s="30" t="s">
        <v>3</v>
      </c>
      <c r="H6" s="273" t="s">
        <v>570</v>
      </c>
      <c r="I6" s="273"/>
      <c r="J6" s="273"/>
      <c r="K6" s="273"/>
      <c r="L6" s="273"/>
      <c r="M6" s="273"/>
      <c r="N6" s="273"/>
      <c r="O6" s="31"/>
      <c r="P6" s="236"/>
      <c r="Q6" s="603"/>
    </row>
    <row r="7" spans="1:17" s="603" customFormat="1" ht="5.0999999999999996" customHeight="1">
      <c r="A7" s="34"/>
      <c r="B7" s="32"/>
      <c r="C7" s="32"/>
      <c r="D7" s="235"/>
      <c r="E7" s="32"/>
      <c r="F7" s="32"/>
      <c r="G7" s="237"/>
      <c r="H7" s="237"/>
      <c r="I7" s="235"/>
    </row>
    <row r="8" spans="1:17" s="603" customFormat="1" ht="3" customHeight="1">
      <c r="A8" s="34"/>
      <c r="B8" s="34"/>
      <c r="C8" s="238"/>
      <c r="D8" s="235"/>
      <c r="E8" s="238"/>
      <c r="F8" s="238"/>
      <c r="G8" s="239"/>
      <c r="H8" s="239"/>
      <c r="I8" s="235"/>
    </row>
    <row r="9" spans="1:17" s="603" customFormat="1" ht="31.5" customHeight="1">
      <c r="A9" s="240"/>
      <c r="B9" s="728" t="s">
        <v>74</v>
      </c>
      <c r="C9" s="728"/>
      <c r="D9" s="728"/>
      <c r="E9" s="728"/>
      <c r="F9" s="599"/>
      <c r="G9" s="39">
        <v>2018</v>
      </c>
      <c r="H9" s="39">
        <v>2017</v>
      </c>
      <c r="I9" s="241"/>
      <c r="J9" s="728" t="s">
        <v>74</v>
      </c>
      <c r="K9" s="728"/>
      <c r="L9" s="728"/>
      <c r="M9" s="728"/>
      <c r="N9" s="599"/>
      <c r="O9" s="39">
        <v>2018</v>
      </c>
      <c r="P9" s="39">
        <v>2017</v>
      </c>
      <c r="Q9" s="242"/>
    </row>
    <row r="10" spans="1:17" s="603" customFormat="1" ht="3" customHeight="1">
      <c r="A10" s="42"/>
      <c r="B10" s="34"/>
      <c r="C10" s="34"/>
      <c r="D10" s="43"/>
      <c r="E10" s="43"/>
      <c r="F10" s="43"/>
      <c r="G10" s="243"/>
      <c r="H10" s="243"/>
      <c r="I10" s="34"/>
      <c r="Q10" s="45"/>
    </row>
    <row r="11" spans="1:17" s="603" customFormat="1">
      <c r="A11" s="116"/>
      <c r="B11" s="48"/>
      <c r="C11" s="117"/>
      <c r="D11" s="117"/>
      <c r="E11" s="117"/>
      <c r="F11" s="117"/>
      <c r="G11" s="243"/>
      <c r="H11" s="243"/>
      <c r="I11" s="48"/>
      <c r="Q11" s="45"/>
    </row>
    <row r="12" spans="1:17" ht="17.25" customHeight="1">
      <c r="A12" s="116"/>
      <c r="B12" s="723" t="s">
        <v>168</v>
      </c>
      <c r="C12" s="723"/>
      <c r="D12" s="723"/>
      <c r="E12" s="723"/>
      <c r="F12" s="723"/>
      <c r="G12" s="243"/>
      <c r="H12" s="243"/>
      <c r="I12" s="48"/>
      <c r="J12" s="723" t="s">
        <v>169</v>
      </c>
      <c r="K12" s="723"/>
      <c r="L12" s="723"/>
      <c r="M12" s="723"/>
      <c r="N12" s="723"/>
      <c r="O12" s="244"/>
      <c r="P12" s="244"/>
      <c r="Q12" s="45"/>
    </row>
    <row r="13" spans="1:17" ht="17.25" customHeight="1">
      <c r="A13" s="116"/>
      <c r="B13" s="48"/>
      <c r="C13" s="117"/>
      <c r="D13" s="48"/>
      <c r="E13" s="117"/>
      <c r="F13" s="117"/>
      <c r="G13" s="243"/>
      <c r="H13" s="243"/>
      <c r="I13" s="48"/>
      <c r="J13" s="48"/>
      <c r="K13" s="117"/>
      <c r="L13" s="117"/>
      <c r="M13" s="117"/>
      <c r="N13" s="117"/>
      <c r="O13" s="244"/>
      <c r="P13" s="244"/>
      <c r="Q13" s="45"/>
    </row>
    <row r="14" spans="1:17" ht="17.25" customHeight="1">
      <c r="A14" s="116"/>
      <c r="B14" s="48"/>
      <c r="C14" s="723" t="s">
        <v>65</v>
      </c>
      <c r="D14" s="723"/>
      <c r="E14" s="723"/>
      <c r="F14" s="723"/>
      <c r="G14" s="245">
        <f>+G21+G24</f>
        <v>4591348.21</v>
      </c>
      <c r="H14" s="245">
        <v>43081759.079999998</v>
      </c>
      <c r="I14" s="48"/>
      <c r="J14" s="48"/>
      <c r="K14" s="723" t="s">
        <v>65</v>
      </c>
      <c r="L14" s="723"/>
      <c r="M14" s="723"/>
      <c r="N14" s="723"/>
      <c r="O14" s="245">
        <f>+SUM(O15:O17)</f>
        <v>3143491</v>
      </c>
      <c r="P14" s="245">
        <v>1867083</v>
      </c>
      <c r="Q14" s="45"/>
    </row>
    <row r="15" spans="1:17" ht="15" customHeight="1">
      <c r="A15" s="116"/>
      <c r="B15" s="48"/>
      <c r="C15" s="117"/>
      <c r="D15" s="722" t="s">
        <v>82</v>
      </c>
      <c r="E15" s="722"/>
      <c r="F15" s="722"/>
      <c r="G15" s="246">
        <v>0</v>
      </c>
      <c r="H15" s="246">
        <v>0</v>
      </c>
      <c r="I15" s="48"/>
      <c r="J15" s="48"/>
      <c r="K15" s="603"/>
      <c r="L15" s="724" t="s">
        <v>32</v>
      </c>
      <c r="M15" s="724"/>
      <c r="N15" s="724"/>
      <c r="O15" s="246">
        <v>0</v>
      </c>
      <c r="P15" s="246">
        <v>0</v>
      </c>
      <c r="Q15" s="45"/>
    </row>
    <row r="16" spans="1:17" ht="15" customHeight="1">
      <c r="A16" s="116"/>
      <c r="B16" s="48"/>
      <c r="C16" s="117"/>
      <c r="D16" s="722" t="s">
        <v>192</v>
      </c>
      <c r="E16" s="722"/>
      <c r="F16" s="722"/>
      <c r="G16" s="246"/>
      <c r="H16" s="246"/>
      <c r="I16" s="48"/>
      <c r="J16" s="48"/>
      <c r="K16" s="603"/>
      <c r="L16" s="724" t="s">
        <v>34</v>
      </c>
      <c r="M16" s="724"/>
      <c r="N16" s="724"/>
      <c r="O16" s="246">
        <f>+ECSF!D29</f>
        <v>774327</v>
      </c>
      <c r="P16" s="246">
        <v>1670500</v>
      </c>
      <c r="Q16" s="45"/>
    </row>
    <row r="17" spans="1:17" ht="15" customHeight="1">
      <c r="A17" s="116"/>
      <c r="B17" s="48"/>
      <c r="C17" s="602"/>
      <c r="D17" s="722" t="s">
        <v>170</v>
      </c>
      <c r="E17" s="722"/>
      <c r="F17" s="722"/>
      <c r="G17" s="246">
        <v>0</v>
      </c>
      <c r="H17" s="246">
        <v>0</v>
      </c>
      <c r="I17" s="48"/>
      <c r="J17" s="48"/>
      <c r="K17" s="243"/>
      <c r="L17" s="724" t="s">
        <v>196</v>
      </c>
      <c r="M17" s="724"/>
      <c r="N17" s="724"/>
      <c r="O17" s="246">
        <f>+ECSF!I44</f>
        <v>2369164</v>
      </c>
      <c r="P17" s="246">
        <v>142650</v>
      </c>
      <c r="Q17" s="45"/>
    </row>
    <row r="18" spans="1:17" ht="15" customHeight="1">
      <c r="A18" s="116"/>
      <c r="B18" s="48"/>
      <c r="C18" s="602"/>
      <c r="D18" s="722" t="s">
        <v>88</v>
      </c>
      <c r="E18" s="722"/>
      <c r="F18" s="722"/>
      <c r="G18" s="246">
        <v>0</v>
      </c>
      <c r="H18" s="246">
        <v>0</v>
      </c>
      <c r="I18" s="48"/>
      <c r="J18" s="48"/>
      <c r="K18" s="243"/>
      <c r="Q18" s="45"/>
    </row>
    <row r="19" spans="1:17" ht="15" customHeight="1">
      <c r="A19" s="116"/>
      <c r="B19" s="48"/>
      <c r="C19" s="602"/>
      <c r="D19" s="722" t="s">
        <v>89</v>
      </c>
      <c r="E19" s="722"/>
      <c r="F19" s="722"/>
      <c r="G19" s="246">
        <v>0</v>
      </c>
      <c r="H19" s="246">
        <v>0</v>
      </c>
      <c r="I19" s="48"/>
      <c r="J19" s="48"/>
      <c r="K19" s="601" t="s">
        <v>66</v>
      </c>
      <c r="L19" s="601"/>
      <c r="M19" s="601"/>
      <c r="N19" s="601"/>
      <c r="O19" s="245">
        <f>+SUM(O20:O22)</f>
        <v>0</v>
      </c>
      <c r="P19" s="245">
        <v>2536013</v>
      </c>
      <c r="Q19" s="45"/>
    </row>
    <row r="20" spans="1:17" ht="15" customHeight="1">
      <c r="A20" s="116"/>
      <c r="B20" s="48"/>
      <c r="C20" s="602"/>
      <c r="D20" s="722" t="s">
        <v>90</v>
      </c>
      <c r="E20" s="722"/>
      <c r="F20" s="722"/>
      <c r="G20" s="246">
        <v>0</v>
      </c>
      <c r="H20" s="246">
        <v>0</v>
      </c>
      <c r="I20" s="48"/>
      <c r="J20" s="48"/>
      <c r="K20" s="243"/>
      <c r="L20" s="602" t="s">
        <v>32</v>
      </c>
      <c r="M20" s="602"/>
      <c r="N20" s="602"/>
      <c r="O20" s="246">
        <f>+ECSF!E28</f>
        <v>0</v>
      </c>
      <c r="P20" s="246">
        <v>2616701</v>
      </c>
      <c r="Q20" s="45"/>
    </row>
    <row r="21" spans="1:17" ht="15" customHeight="1">
      <c r="A21" s="116"/>
      <c r="B21" s="48"/>
      <c r="C21" s="602"/>
      <c r="D21" s="722" t="s">
        <v>92</v>
      </c>
      <c r="E21" s="722"/>
      <c r="F21" s="722"/>
      <c r="G21" s="246">
        <f>+EA!D20</f>
        <v>1431737.21</v>
      </c>
      <c r="H21" s="246">
        <v>30615001.079999998</v>
      </c>
      <c r="I21" s="48"/>
      <c r="J21" s="48"/>
      <c r="K21" s="243"/>
      <c r="L21" s="724" t="s">
        <v>34</v>
      </c>
      <c r="M21" s="724"/>
      <c r="N21" s="724"/>
      <c r="O21" s="246">
        <v>0</v>
      </c>
      <c r="P21" s="246">
        <v>0</v>
      </c>
      <c r="Q21" s="45"/>
    </row>
    <row r="22" spans="1:17" ht="28.5" customHeight="1">
      <c r="A22" s="116"/>
      <c r="B22" s="48"/>
      <c r="C22" s="602"/>
      <c r="D22" s="722" t="s">
        <v>94</v>
      </c>
      <c r="E22" s="722"/>
      <c r="F22" s="722"/>
      <c r="G22" s="246">
        <v>0</v>
      </c>
      <c r="H22" s="246">
        <v>0</v>
      </c>
      <c r="I22" s="48"/>
      <c r="J22" s="48"/>
      <c r="K22" s="603"/>
      <c r="L22" s="724" t="s">
        <v>197</v>
      </c>
      <c r="M22" s="724"/>
      <c r="N22" s="724"/>
      <c r="O22" s="246">
        <v>0</v>
      </c>
      <c r="P22" s="246"/>
      <c r="Q22" s="45"/>
    </row>
    <row r="23" spans="1:17" ht="15" customHeight="1">
      <c r="A23" s="116"/>
      <c r="B23" s="48"/>
      <c r="C23" s="602"/>
      <c r="D23" s="722" t="s">
        <v>99</v>
      </c>
      <c r="E23" s="722"/>
      <c r="F23" s="722"/>
      <c r="G23" s="246">
        <v>0</v>
      </c>
      <c r="H23" s="246">
        <v>0</v>
      </c>
      <c r="I23" s="48"/>
      <c r="J23" s="48"/>
      <c r="K23" s="723" t="s">
        <v>171</v>
      </c>
      <c r="L23" s="723"/>
      <c r="M23" s="723"/>
      <c r="N23" s="723"/>
      <c r="O23" s="245">
        <f>+O14-O19</f>
        <v>3143491</v>
      </c>
      <c r="P23" s="245">
        <v>-668930</v>
      </c>
      <c r="Q23" s="45"/>
    </row>
    <row r="24" spans="1:17" ht="15" customHeight="1">
      <c r="A24" s="116"/>
      <c r="B24" s="48"/>
      <c r="C24" s="602"/>
      <c r="D24" s="722" t="s">
        <v>193</v>
      </c>
      <c r="E24" s="722"/>
      <c r="F24" s="722"/>
      <c r="G24" s="246">
        <f>+EA!D25</f>
        <v>3159611</v>
      </c>
      <c r="H24" s="246">
        <v>12232528</v>
      </c>
      <c r="I24" s="48"/>
      <c r="J24" s="48"/>
      <c r="Q24" s="45"/>
    </row>
    <row r="25" spans="1:17" ht="15" customHeight="1">
      <c r="A25" s="116"/>
      <c r="B25" s="48"/>
      <c r="C25" s="602"/>
      <c r="D25" s="722" t="s">
        <v>194</v>
      </c>
      <c r="E25" s="722"/>
      <c r="F25" s="600"/>
      <c r="G25" s="246">
        <v>0</v>
      </c>
      <c r="H25" s="246">
        <v>234230</v>
      </c>
      <c r="I25" s="48"/>
      <c r="J25" s="603"/>
      <c r="Q25" s="45"/>
    </row>
    <row r="26" spans="1:17" ht="15" customHeight="1">
      <c r="A26" s="116"/>
      <c r="B26" s="48"/>
      <c r="C26" s="117"/>
      <c r="D26" s="48"/>
      <c r="E26" s="117"/>
      <c r="F26" s="117"/>
      <c r="G26" s="243"/>
      <c r="H26" s="243"/>
      <c r="I26" s="48"/>
      <c r="J26" s="723" t="s">
        <v>172</v>
      </c>
      <c r="K26" s="723"/>
      <c r="L26" s="723"/>
      <c r="M26" s="723"/>
      <c r="N26" s="723"/>
      <c r="O26" s="603"/>
      <c r="P26" s="627"/>
      <c r="Q26" s="45"/>
    </row>
    <row r="27" spans="1:17" ht="15" customHeight="1">
      <c r="A27" s="116"/>
      <c r="B27" s="48"/>
      <c r="C27" s="723" t="s">
        <v>66</v>
      </c>
      <c r="D27" s="723"/>
      <c r="E27" s="723"/>
      <c r="F27" s="723"/>
      <c r="G27" s="245">
        <f>SUM(G28:G30)</f>
        <v>2487580.75</v>
      </c>
      <c r="H27" s="245">
        <v>20707264.300000001</v>
      </c>
      <c r="I27" s="48"/>
      <c r="J27" s="48"/>
      <c r="K27" s="117"/>
      <c r="L27" s="48"/>
      <c r="M27" s="600"/>
      <c r="N27" s="600"/>
      <c r="O27" s="244"/>
      <c r="P27" s="244"/>
      <c r="Q27" s="45"/>
    </row>
    <row r="28" spans="1:17" ht="15" customHeight="1">
      <c r="A28" s="116"/>
      <c r="B28" s="48"/>
      <c r="C28" s="601"/>
      <c r="D28" s="722" t="s">
        <v>173</v>
      </c>
      <c r="E28" s="722"/>
      <c r="F28" s="722"/>
      <c r="G28" s="246">
        <f>+EA!I14</f>
        <v>955913.46</v>
      </c>
      <c r="H28" s="246">
        <v>5590057.8399999999</v>
      </c>
      <c r="I28" s="48"/>
      <c r="J28" s="48"/>
      <c r="K28" s="601" t="s">
        <v>65</v>
      </c>
      <c r="L28" s="601"/>
      <c r="M28" s="601"/>
      <c r="N28" s="601"/>
      <c r="O28" s="245">
        <f>+SUM(O29:O32)</f>
        <v>466538</v>
      </c>
      <c r="P28" s="245">
        <v>-25585902</v>
      </c>
      <c r="Q28" s="45"/>
    </row>
    <row r="29" spans="1:17" ht="15" customHeight="1">
      <c r="A29" s="116"/>
      <c r="B29" s="48"/>
      <c r="C29" s="601"/>
      <c r="D29" s="722" t="s">
        <v>85</v>
      </c>
      <c r="E29" s="722"/>
      <c r="F29" s="722"/>
      <c r="G29" s="246">
        <f>+EA!I15</f>
        <v>71548.399999999994</v>
      </c>
      <c r="H29" s="246">
        <v>672632.49</v>
      </c>
      <c r="I29" s="48"/>
      <c r="J29" s="603"/>
      <c r="K29" s="603"/>
      <c r="L29" s="602" t="s">
        <v>174</v>
      </c>
      <c r="M29" s="602"/>
      <c r="N29" s="602"/>
      <c r="O29" s="246">
        <v>0</v>
      </c>
      <c r="P29" s="246">
        <v>-26243535</v>
      </c>
      <c r="Q29" s="45"/>
    </row>
    <row r="30" spans="1:17" ht="15" customHeight="1">
      <c r="A30" s="116"/>
      <c r="B30" s="48"/>
      <c r="C30" s="601"/>
      <c r="D30" s="722" t="s">
        <v>87</v>
      </c>
      <c r="E30" s="722"/>
      <c r="F30" s="722"/>
      <c r="G30" s="246">
        <f>+EA!I16</f>
        <v>1460118.89</v>
      </c>
      <c r="H30" s="246">
        <v>14444573.970000001</v>
      </c>
      <c r="I30" s="48"/>
      <c r="J30" s="48"/>
      <c r="K30" s="601"/>
      <c r="L30" s="602" t="s">
        <v>175</v>
      </c>
      <c r="M30" s="602"/>
      <c r="N30" s="602"/>
      <c r="O30" s="246">
        <v>0</v>
      </c>
      <c r="P30" s="246">
        <v>0</v>
      </c>
      <c r="Q30" s="45"/>
    </row>
    <row r="31" spans="1:17" ht="15" customHeight="1">
      <c r="A31" s="116"/>
      <c r="B31" s="48"/>
      <c r="C31" s="117"/>
      <c r="D31" s="48"/>
      <c r="E31" s="117"/>
      <c r="F31" s="117"/>
      <c r="G31" s="243"/>
      <c r="H31" s="243"/>
      <c r="I31" s="48"/>
      <c r="J31" s="48"/>
      <c r="K31" s="601"/>
      <c r="L31" s="602" t="s">
        <v>177</v>
      </c>
      <c r="M31" s="602"/>
      <c r="N31" s="602"/>
      <c r="O31" s="246">
        <v>0</v>
      </c>
      <c r="P31" s="246">
        <v>0</v>
      </c>
      <c r="Q31" s="45"/>
    </row>
    <row r="32" spans="1:17" ht="15" customHeight="1">
      <c r="A32" s="116"/>
      <c r="B32" s="48"/>
      <c r="C32" s="601"/>
      <c r="D32" s="722" t="s">
        <v>91</v>
      </c>
      <c r="E32" s="722"/>
      <c r="F32" s="722"/>
      <c r="G32" s="246">
        <v>0</v>
      </c>
      <c r="H32" s="246">
        <v>0</v>
      </c>
      <c r="I32" s="48"/>
      <c r="J32" s="48"/>
      <c r="K32" s="601"/>
      <c r="L32" s="724" t="s">
        <v>298</v>
      </c>
      <c r="M32" s="724"/>
      <c r="N32" s="724"/>
      <c r="O32" s="246">
        <f>410046+56492</f>
        <v>466538</v>
      </c>
      <c r="P32" s="246">
        <v>657633</v>
      </c>
      <c r="Q32" s="45"/>
    </row>
    <row r="33" spans="1:17" ht="15" customHeight="1">
      <c r="A33" s="116"/>
      <c r="B33" s="48"/>
      <c r="C33" s="601"/>
      <c r="D33" s="722" t="s">
        <v>176</v>
      </c>
      <c r="E33" s="722"/>
      <c r="F33" s="722"/>
      <c r="G33" s="246">
        <v>0</v>
      </c>
      <c r="H33" s="246">
        <v>0</v>
      </c>
      <c r="I33" s="48"/>
      <c r="J33" s="48"/>
      <c r="K33" s="243"/>
      <c r="Q33" s="45"/>
    </row>
    <row r="34" spans="1:17" ht="15" customHeight="1">
      <c r="A34" s="116"/>
      <c r="B34" s="48"/>
      <c r="C34" s="601"/>
      <c r="D34" s="722" t="s">
        <v>178</v>
      </c>
      <c r="E34" s="722"/>
      <c r="F34" s="722"/>
      <c r="G34" s="246">
        <v>0</v>
      </c>
      <c r="H34" s="246">
        <v>0</v>
      </c>
      <c r="I34" s="48"/>
      <c r="J34" s="48"/>
      <c r="K34" s="601" t="s">
        <v>66</v>
      </c>
      <c r="L34" s="601"/>
      <c r="M34" s="601"/>
      <c r="N34" s="601"/>
      <c r="O34" s="245">
        <f>+SUM(O35:O38)</f>
        <v>0</v>
      </c>
      <c r="P34" s="245">
        <v>-10000000</v>
      </c>
      <c r="Q34" s="45"/>
    </row>
    <row r="35" spans="1:17" ht="15" customHeight="1">
      <c r="A35" s="116"/>
      <c r="B35" s="48"/>
      <c r="C35" s="601"/>
      <c r="D35" s="722" t="s">
        <v>96</v>
      </c>
      <c r="E35" s="722"/>
      <c r="F35" s="722"/>
      <c r="G35" s="246">
        <v>0</v>
      </c>
      <c r="H35" s="246">
        <v>0</v>
      </c>
      <c r="I35" s="48"/>
      <c r="J35" s="48"/>
      <c r="K35" s="603"/>
      <c r="L35" s="602" t="s">
        <v>179</v>
      </c>
      <c r="M35" s="602"/>
      <c r="N35" s="602"/>
      <c r="O35" s="246">
        <v>0</v>
      </c>
      <c r="P35" s="246">
        <v>0</v>
      </c>
      <c r="Q35" s="45"/>
    </row>
    <row r="36" spans="1:17" ht="15" customHeight="1">
      <c r="A36" s="116"/>
      <c r="B36" s="48"/>
      <c r="C36" s="601"/>
      <c r="D36" s="722" t="s">
        <v>98</v>
      </c>
      <c r="E36" s="722"/>
      <c r="F36" s="722"/>
      <c r="G36" s="246">
        <v>0</v>
      </c>
      <c r="H36" s="246">
        <v>0</v>
      </c>
      <c r="I36" s="48"/>
      <c r="J36" s="48"/>
      <c r="K36" s="601"/>
      <c r="L36" s="602" t="s">
        <v>175</v>
      </c>
      <c r="M36" s="602"/>
      <c r="N36" s="602"/>
      <c r="O36" s="246">
        <v>0</v>
      </c>
      <c r="P36" s="246">
        <v>0</v>
      </c>
      <c r="Q36" s="45"/>
    </row>
    <row r="37" spans="1:17" ht="15" customHeight="1">
      <c r="A37" s="116"/>
      <c r="B37" s="48"/>
      <c r="C37" s="601"/>
      <c r="D37" s="722" t="s">
        <v>100</v>
      </c>
      <c r="E37" s="722"/>
      <c r="F37" s="722"/>
      <c r="G37" s="246">
        <v>0</v>
      </c>
      <c r="H37" s="246">
        <v>0</v>
      </c>
      <c r="I37" s="48"/>
      <c r="J37" s="603"/>
      <c r="K37" s="601"/>
      <c r="L37" s="602" t="s">
        <v>177</v>
      </c>
      <c r="M37" s="602"/>
      <c r="N37" s="602"/>
      <c r="O37" s="246">
        <v>0</v>
      </c>
      <c r="P37" s="246">
        <v>0</v>
      </c>
      <c r="Q37" s="45"/>
    </row>
    <row r="38" spans="1:17" ht="15" customHeight="1">
      <c r="A38" s="116"/>
      <c r="B38" s="48"/>
      <c r="C38" s="601"/>
      <c r="D38" s="722" t="s">
        <v>101</v>
      </c>
      <c r="E38" s="722"/>
      <c r="F38" s="722"/>
      <c r="G38" s="246">
        <v>0</v>
      </c>
      <c r="H38" s="246">
        <v>0</v>
      </c>
      <c r="I38" s="48"/>
      <c r="J38" s="48"/>
      <c r="K38" s="601"/>
      <c r="L38" s="724" t="s">
        <v>299</v>
      </c>
      <c r="M38" s="724"/>
      <c r="N38" s="724"/>
      <c r="O38" s="246">
        <v>0</v>
      </c>
      <c r="P38" s="246">
        <v>-10000000</v>
      </c>
      <c r="Q38" s="45"/>
    </row>
    <row r="39" spans="1:17" ht="15" customHeight="1">
      <c r="A39" s="116"/>
      <c r="B39" s="48"/>
      <c r="C39" s="601"/>
      <c r="D39" s="722" t="s">
        <v>102</v>
      </c>
      <c r="E39" s="722"/>
      <c r="F39" s="722"/>
      <c r="G39" s="246">
        <v>0</v>
      </c>
      <c r="H39" s="246">
        <v>0</v>
      </c>
      <c r="I39" s="48"/>
      <c r="J39" s="48"/>
      <c r="K39" s="243"/>
      <c r="Q39" s="45"/>
    </row>
    <row r="40" spans="1:17" ht="15" customHeight="1">
      <c r="A40" s="116"/>
      <c r="B40" s="48"/>
      <c r="C40" s="601"/>
      <c r="D40" s="722" t="s">
        <v>104</v>
      </c>
      <c r="E40" s="722"/>
      <c r="F40" s="722"/>
      <c r="G40" s="246">
        <v>0</v>
      </c>
      <c r="H40" s="246">
        <v>0</v>
      </c>
      <c r="I40" s="48"/>
      <c r="J40" s="48"/>
      <c r="K40" s="723" t="s">
        <v>181</v>
      </c>
      <c r="L40" s="723"/>
      <c r="M40" s="723"/>
      <c r="N40" s="723"/>
      <c r="O40" s="245">
        <f>+O28-O34</f>
        <v>466538</v>
      </c>
      <c r="P40" s="245">
        <v>-15585902</v>
      </c>
      <c r="Q40" s="45"/>
    </row>
    <row r="41" spans="1:17" ht="15" customHeight="1">
      <c r="A41" s="116"/>
      <c r="B41" s="48"/>
      <c r="C41" s="117"/>
      <c r="D41" s="48"/>
      <c r="E41" s="117"/>
      <c r="F41" s="117"/>
      <c r="G41" s="243"/>
      <c r="H41" s="243"/>
      <c r="I41" s="48"/>
      <c r="J41" s="48"/>
      <c r="Q41" s="45"/>
    </row>
    <row r="42" spans="1:17" ht="15" customHeight="1">
      <c r="A42" s="116"/>
      <c r="B42" s="48"/>
      <c r="C42" s="601"/>
      <c r="D42" s="722" t="s">
        <v>180</v>
      </c>
      <c r="E42" s="722"/>
      <c r="F42" s="722"/>
      <c r="G42" s="246">
        <v>0</v>
      </c>
      <c r="H42" s="246">
        <v>0</v>
      </c>
      <c r="I42" s="48"/>
      <c r="J42" s="48"/>
      <c r="Q42" s="45"/>
    </row>
    <row r="43" spans="1:17" ht="25.5" customHeight="1">
      <c r="A43" s="116"/>
      <c r="B43" s="48"/>
      <c r="C43" s="601"/>
      <c r="D43" s="722" t="s">
        <v>136</v>
      </c>
      <c r="E43" s="722"/>
      <c r="F43" s="722"/>
      <c r="G43" s="246">
        <v>0</v>
      </c>
      <c r="H43" s="246">
        <v>0</v>
      </c>
      <c r="I43" s="48"/>
      <c r="J43" s="725" t="s">
        <v>183</v>
      </c>
      <c r="K43" s="725"/>
      <c r="L43" s="725"/>
      <c r="M43" s="725"/>
      <c r="N43" s="725"/>
      <c r="O43" s="247">
        <f>+G48+O23+O40</f>
        <v>5713796.46</v>
      </c>
      <c r="P43" s="247">
        <v>6119662.7799999975</v>
      </c>
      <c r="Q43" s="45"/>
    </row>
    <row r="44" spans="1:17" ht="15" customHeight="1">
      <c r="A44" s="116"/>
      <c r="B44" s="48"/>
      <c r="C44" s="601"/>
      <c r="D44" s="722" t="s">
        <v>111</v>
      </c>
      <c r="E44" s="722"/>
      <c r="F44" s="722"/>
      <c r="G44" s="246">
        <v>0</v>
      </c>
      <c r="H44" s="246">
        <v>0</v>
      </c>
      <c r="I44" s="48"/>
      <c r="O44" s="550"/>
      <c r="Q44" s="45"/>
    </row>
    <row r="45" spans="1:17" ht="15" customHeight="1">
      <c r="A45" s="116"/>
      <c r="B45" s="48"/>
      <c r="C45" s="243"/>
      <c r="D45" s="243"/>
      <c r="E45" s="243"/>
      <c r="F45" s="243"/>
      <c r="G45" s="243"/>
      <c r="H45" s="243"/>
      <c r="I45" s="48"/>
      <c r="O45" s="550"/>
      <c r="Q45" s="45"/>
    </row>
    <row r="46" spans="1:17" ht="15" customHeight="1">
      <c r="A46" s="116"/>
      <c r="B46" s="48"/>
      <c r="C46" s="601"/>
      <c r="D46" s="722" t="s">
        <v>195</v>
      </c>
      <c r="E46" s="722"/>
      <c r="F46" s="722"/>
      <c r="G46" s="246">
        <v>0</v>
      </c>
      <c r="H46" s="246">
        <v>0</v>
      </c>
      <c r="I46" s="48"/>
      <c r="Q46" s="45"/>
    </row>
    <row r="47" spans="1:17">
      <c r="A47" s="116"/>
      <c r="B47" s="48"/>
      <c r="C47" s="117"/>
      <c r="D47" s="48"/>
      <c r="E47" s="117"/>
      <c r="F47" s="117"/>
      <c r="G47" s="243"/>
      <c r="H47" s="243"/>
      <c r="I47" s="48"/>
      <c r="J47" s="725" t="s">
        <v>187</v>
      </c>
      <c r="K47" s="725"/>
      <c r="L47" s="725"/>
      <c r="M47" s="725"/>
      <c r="N47" s="725"/>
      <c r="O47" s="247">
        <v>17301459</v>
      </c>
      <c r="P47" s="247">
        <v>11181796.039999999</v>
      </c>
      <c r="Q47" s="45"/>
    </row>
    <row r="48" spans="1:17" s="251" customFormat="1">
      <c r="A48" s="248"/>
      <c r="B48" s="249"/>
      <c r="C48" s="723" t="s">
        <v>182</v>
      </c>
      <c r="D48" s="723"/>
      <c r="E48" s="723"/>
      <c r="F48" s="723"/>
      <c r="G48" s="247">
        <f>+G14-G27</f>
        <v>2103767.46</v>
      </c>
      <c r="H48" s="247">
        <v>22374494.779999997</v>
      </c>
      <c r="I48" s="249"/>
      <c r="J48" s="725" t="s">
        <v>188</v>
      </c>
      <c r="K48" s="725"/>
      <c r="L48" s="725"/>
      <c r="M48" s="725"/>
      <c r="N48" s="725"/>
      <c r="O48" s="247">
        <f>+O47+O43</f>
        <v>23015255.460000001</v>
      </c>
      <c r="P48" s="247">
        <v>17301458.819999997</v>
      </c>
      <c r="Q48" s="250"/>
    </row>
    <row r="49" spans="1:17" s="251" customFormat="1">
      <c r="A49" s="248"/>
      <c r="B49" s="249"/>
      <c r="C49" s="601"/>
      <c r="D49" s="601"/>
      <c r="E49" s="601"/>
      <c r="F49" s="601"/>
      <c r="G49" s="247"/>
      <c r="H49" s="247"/>
      <c r="I49" s="249"/>
      <c r="O49" s="252"/>
      <c r="Q49" s="250"/>
    </row>
    <row r="50" spans="1:17" ht="14.25" customHeight="1">
      <c r="A50" s="253"/>
      <c r="B50" s="109"/>
      <c r="C50" s="254"/>
      <c r="D50" s="254"/>
      <c r="E50" s="254"/>
      <c r="F50" s="254"/>
      <c r="G50" s="255"/>
      <c r="H50" s="255"/>
      <c r="I50" s="109"/>
      <c r="J50" s="68"/>
      <c r="K50" s="68"/>
      <c r="L50" s="68"/>
      <c r="M50" s="68"/>
      <c r="N50" s="68"/>
      <c r="O50" s="256"/>
      <c r="P50" s="68"/>
      <c r="Q50" s="70"/>
    </row>
    <row r="51" spans="1:17" ht="14.25" customHeight="1">
      <c r="A51" s="48"/>
      <c r="I51" s="48"/>
      <c r="J51" s="48"/>
      <c r="K51" s="243"/>
      <c r="L51" s="243"/>
      <c r="M51" s="243"/>
      <c r="N51" s="243"/>
      <c r="O51" s="244"/>
      <c r="P51" s="244"/>
      <c r="Q51" s="603"/>
    </row>
    <row r="52" spans="1:17" ht="6" customHeight="1">
      <c r="A52" s="48"/>
      <c r="I52" s="48"/>
      <c r="J52" s="603"/>
      <c r="K52" s="603"/>
      <c r="L52" s="603"/>
      <c r="M52" s="603"/>
      <c r="N52" s="603"/>
      <c r="O52" s="603"/>
      <c r="P52" s="603"/>
      <c r="Q52" s="603"/>
    </row>
    <row r="53" spans="1:17" ht="15" customHeight="1">
      <c r="A53" s="603"/>
      <c r="B53" s="517" t="s">
        <v>76</v>
      </c>
      <c r="C53" s="56"/>
      <c r="D53" s="56"/>
      <c r="E53" s="56"/>
      <c r="F53" s="56"/>
      <c r="G53" s="56"/>
      <c r="H53" s="56"/>
      <c r="I53" s="56"/>
      <c r="J53" s="56"/>
      <c r="K53" s="603"/>
      <c r="L53" s="603"/>
      <c r="M53" s="603"/>
      <c r="N53" s="603"/>
      <c r="O53" s="257"/>
      <c r="P53" s="603"/>
      <c r="Q53" s="603"/>
    </row>
    <row r="54" spans="1:17" ht="22.5" customHeight="1">
      <c r="A54" s="603"/>
      <c r="B54" s="56"/>
      <c r="C54" s="76"/>
      <c r="D54" s="77"/>
      <c r="E54" s="77"/>
      <c r="F54" s="603"/>
      <c r="G54" s="78"/>
      <c r="H54" s="76"/>
      <c r="I54" s="77"/>
      <c r="J54" s="77"/>
      <c r="K54" s="603"/>
      <c r="L54" s="603"/>
      <c r="M54" s="603"/>
      <c r="N54" s="603"/>
      <c r="O54" s="257"/>
      <c r="P54" s="603"/>
      <c r="Q54" s="603"/>
    </row>
    <row r="55" spans="1:17" ht="29.25" customHeight="1">
      <c r="A55" s="603"/>
      <c r="B55" s="56"/>
      <c r="C55" s="76"/>
      <c r="D55" s="258"/>
      <c r="E55" s="258"/>
      <c r="F55" s="259"/>
      <c r="G55" s="259"/>
      <c r="H55" s="76"/>
      <c r="I55" s="77"/>
      <c r="J55" s="77"/>
      <c r="K55" s="603"/>
      <c r="L55" s="726"/>
      <c r="M55" s="726"/>
      <c r="N55" s="726"/>
      <c r="O55" s="726"/>
      <c r="P55" s="603"/>
      <c r="Q55" s="603"/>
    </row>
    <row r="56" spans="1:17" ht="14.1" customHeight="1">
      <c r="A56" s="603"/>
      <c r="B56" s="80"/>
      <c r="C56" s="603"/>
      <c r="D56" s="655" t="s">
        <v>605</v>
      </c>
      <c r="E56" s="655"/>
      <c r="F56" s="727"/>
      <c r="G56" s="727"/>
      <c r="H56" s="603"/>
      <c r="I56" s="81"/>
      <c r="J56" s="603"/>
      <c r="K56" s="34"/>
      <c r="L56" s="670" t="s">
        <v>566</v>
      </c>
      <c r="M56" s="670"/>
      <c r="N56" s="670"/>
      <c r="O56" s="670"/>
      <c r="P56" s="603"/>
      <c r="Q56" s="603"/>
    </row>
    <row r="57" spans="1:17" ht="14.1" customHeight="1">
      <c r="A57" s="603"/>
      <c r="B57" s="82"/>
      <c r="C57" s="603"/>
      <c r="D57" s="651" t="s">
        <v>604</v>
      </c>
      <c r="E57" s="651"/>
      <c r="F57" s="651"/>
      <c r="G57" s="651"/>
      <c r="H57" s="603"/>
      <c r="I57" s="81"/>
      <c r="J57" s="603"/>
      <c r="L57" s="671" t="s">
        <v>567</v>
      </c>
      <c r="M57" s="671"/>
      <c r="N57" s="671"/>
      <c r="O57" s="671"/>
      <c r="P57" s="603"/>
      <c r="Q57" s="603"/>
    </row>
  </sheetData>
  <sheetProtection formatCells="0" selectLockedCells="1"/>
  <mergeCells count="60">
    <mergeCell ref="E1:O1"/>
    <mergeCell ref="B6:D6"/>
    <mergeCell ref="A3:P3"/>
    <mergeCell ref="A2:Q2"/>
    <mergeCell ref="A4:Q4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J26:N26"/>
    <mergeCell ref="C27:F27"/>
    <mergeCell ref="D28:F28"/>
    <mergeCell ref="D29:F29"/>
    <mergeCell ref="D30:F30"/>
    <mergeCell ref="L56:O56"/>
    <mergeCell ref="L57:O57"/>
    <mergeCell ref="D43:F43"/>
    <mergeCell ref="D44:F44"/>
    <mergeCell ref="D46:F46"/>
    <mergeCell ref="C48:F48"/>
    <mergeCell ref="J43:N43"/>
    <mergeCell ref="J47:N47"/>
    <mergeCell ref="J48:N48"/>
    <mergeCell ref="L55:O55"/>
    <mergeCell ref="D56:E56"/>
    <mergeCell ref="F56:G56"/>
    <mergeCell ref="D57:E57"/>
    <mergeCell ref="F57:G57"/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  <mergeCell ref="D36:F36"/>
    <mergeCell ref="D37:F37"/>
    <mergeCell ref="D38:F38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H33"/>
  <sheetViews>
    <sheetView showGridLines="0" zoomScale="85" zoomScaleNormal="85" workbookViewId="0">
      <selection activeCell="B22" sqref="B22"/>
    </sheetView>
  </sheetViews>
  <sheetFormatPr baseColWidth="10" defaultColWidth="11.42578125" defaultRowHeight="12.75"/>
  <cols>
    <col min="1" max="1" width="19.28515625" style="25" customWidth="1"/>
    <col min="2" max="2" width="43" style="260" customWidth="1"/>
    <col min="3" max="3" width="3.7109375" style="260" customWidth="1"/>
    <col min="4" max="4" width="46.42578125" style="260" customWidth="1"/>
    <col min="5" max="6" width="15.7109375" style="260" customWidth="1"/>
    <col min="7" max="16384" width="11.42578125" style="260"/>
  </cols>
  <sheetData>
    <row r="1" spans="1:8" ht="9.75" customHeight="1">
      <c r="A1" s="662"/>
      <c r="B1" s="662"/>
      <c r="C1" s="662"/>
      <c r="D1" s="662"/>
    </row>
    <row r="2" spans="1:8">
      <c r="A2" s="662" t="s">
        <v>471</v>
      </c>
      <c r="B2" s="662"/>
      <c r="C2" s="662"/>
      <c r="D2" s="662"/>
    </row>
    <row r="3" spans="1:8">
      <c r="A3" s="662" t="s">
        <v>624</v>
      </c>
      <c r="B3" s="662"/>
      <c r="C3" s="662"/>
      <c r="D3" s="662"/>
    </row>
    <row r="4" spans="1:8">
      <c r="A4" s="662" t="s">
        <v>0</v>
      </c>
      <c r="B4" s="662"/>
      <c r="C4" s="662"/>
      <c r="D4" s="662"/>
    </row>
    <row r="5" spans="1:8" ht="8.25" customHeight="1"/>
    <row r="6" spans="1:8" ht="15" customHeight="1">
      <c r="B6" s="30" t="s">
        <v>3</v>
      </c>
      <c r="C6" s="273" t="s">
        <v>570</v>
      </c>
      <c r="D6" s="273"/>
      <c r="E6" s="31"/>
      <c r="F6" s="31"/>
      <c r="G6" s="31"/>
      <c r="H6" s="31"/>
    </row>
    <row r="8" spans="1:8" ht="24.75" customHeight="1">
      <c r="A8" s="578" t="s">
        <v>336</v>
      </c>
      <c r="B8" s="730" t="s">
        <v>75</v>
      </c>
      <c r="C8" s="730"/>
      <c r="D8" s="731"/>
    </row>
    <row r="9" spans="1:8">
      <c r="A9" s="261" t="s">
        <v>337</v>
      </c>
      <c r="B9" s="262"/>
      <c r="C9" s="262"/>
      <c r="D9" s="263"/>
    </row>
    <row r="10" spans="1:8">
      <c r="A10" s="64"/>
      <c r="B10" s="264"/>
      <c r="C10" s="264"/>
      <c r="D10" s="265"/>
    </row>
    <row r="11" spans="1:8">
      <c r="A11" s="64"/>
      <c r="B11" s="264"/>
      <c r="C11" s="264"/>
      <c r="D11" s="265"/>
    </row>
    <row r="12" spans="1:8">
      <c r="A12" s="64"/>
      <c r="B12" s="264"/>
      <c r="C12" s="264"/>
      <c r="D12" s="265"/>
    </row>
    <row r="13" spans="1:8">
      <c r="A13" s="64"/>
      <c r="B13" s="264"/>
      <c r="C13" s="264"/>
      <c r="D13" s="265"/>
    </row>
    <row r="14" spans="1:8">
      <c r="A14" s="64" t="s">
        <v>338</v>
      </c>
      <c r="B14" s="264"/>
      <c r="C14" s="264"/>
      <c r="D14" s="265"/>
    </row>
    <row r="15" spans="1:8">
      <c r="A15" s="64"/>
      <c r="B15" s="264"/>
      <c r="C15" s="264"/>
      <c r="D15" s="265"/>
    </row>
    <row r="16" spans="1:8">
      <c r="A16" s="64"/>
      <c r="B16" s="264" t="s">
        <v>587</v>
      </c>
      <c r="C16" s="264"/>
      <c r="D16" s="265"/>
    </row>
    <row r="17" spans="1:4">
      <c r="A17" s="64"/>
      <c r="B17" s="264"/>
      <c r="C17" s="264"/>
      <c r="D17" s="265"/>
    </row>
    <row r="18" spans="1:4">
      <c r="A18" s="64"/>
      <c r="B18" s="264"/>
      <c r="C18" s="264"/>
      <c r="D18" s="265"/>
    </row>
    <row r="19" spans="1:4">
      <c r="A19" s="64" t="s">
        <v>339</v>
      </c>
      <c r="B19" s="264"/>
      <c r="C19" s="264"/>
      <c r="D19" s="265"/>
    </row>
    <row r="20" spans="1:4">
      <c r="A20" s="64"/>
      <c r="B20" s="264"/>
      <c r="C20" s="264"/>
      <c r="D20" s="265"/>
    </row>
    <row r="21" spans="1:4">
      <c r="A21" s="64"/>
      <c r="B21" s="264"/>
      <c r="C21" s="264"/>
      <c r="D21" s="265"/>
    </row>
    <row r="22" spans="1:4">
      <c r="A22" s="64"/>
      <c r="B22" s="264"/>
      <c r="C22" s="264"/>
      <c r="D22" s="265"/>
    </row>
    <row r="23" spans="1:4">
      <c r="A23" s="64"/>
      <c r="B23" s="264"/>
      <c r="C23" s="264"/>
      <c r="D23" s="265"/>
    </row>
    <row r="24" spans="1:4">
      <c r="A24" s="64" t="s">
        <v>340</v>
      </c>
      <c r="B24" s="264"/>
      <c r="C24" s="264"/>
      <c r="D24" s="265"/>
    </row>
    <row r="25" spans="1:4">
      <c r="A25" s="67"/>
      <c r="B25" s="266"/>
      <c r="C25" s="266"/>
      <c r="D25" s="267"/>
    </row>
    <row r="27" spans="1:4">
      <c r="A27" s="16" t="s">
        <v>76</v>
      </c>
    </row>
    <row r="31" spans="1:4">
      <c r="A31" s="260"/>
      <c r="B31" s="268"/>
      <c r="C31" s="264"/>
      <c r="D31" s="266"/>
    </row>
    <row r="32" spans="1:4">
      <c r="A32" s="260"/>
      <c r="B32" s="727" t="s">
        <v>605</v>
      </c>
      <c r="C32" s="727"/>
      <c r="D32" s="581" t="s">
        <v>606</v>
      </c>
    </row>
    <row r="33" spans="2:4">
      <c r="B33" s="651" t="s">
        <v>604</v>
      </c>
      <c r="C33" s="651"/>
      <c r="D33" s="566" t="s">
        <v>567</v>
      </c>
    </row>
  </sheetData>
  <mergeCells count="7">
    <mergeCell ref="B32:C32"/>
    <mergeCell ref="B33:C33"/>
    <mergeCell ref="A1:D1"/>
    <mergeCell ref="A2:D2"/>
    <mergeCell ref="A3:D3"/>
    <mergeCell ref="A4:D4"/>
    <mergeCell ref="B8:D8"/>
  </mergeCells>
  <pageMargins left="0.70866141732283472" right="0.70866141732283472" top="0.3937007874015748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11</vt:i4>
      </vt:variant>
    </vt:vector>
  </HeadingPairs>
  <TitlesOfParts>
    <vt:vector size="34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PC</vt:lpstr>
      <vt:lpstr>NOTAS</vt:lpstr>
      <vt:lpstr>EAI</vt:lpstr>
      <vt:lpstr>CAdmon</vt:lpstr>
      <vt:lpstr>CTG</vt:lpstr>
      <vt:lpstr>COG</vt:lpstr>
      <vt:lpstr>CFG</vt:lpstr>
      <vt:lpstr>EN</vt:lpstr>
      <vt:lpstr>ID</vt:lpstr>
      <vt:lpstr>IPF</vt:lpstr>
      <vt:lpstr>CProg</vt:lpstr>
      <vt:lpstr>PyPI</vt:lpstr>
      <vt:lpstr>IR</vt:lpstr>
      <vt:lpstr>Rel Cta Banc</vt:lpstr>
      <vt:lpstr>Esq Bur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EN!Área_de_impresión</vt:lpstr>
      <vt:lpstr>ESF!Área_de_impresión</vt:lpstr>
      <vt:lpstr>EVHP!Área_de_impresión</vt:lpstr>
      <vt:lpstr>ID!Área_de_impresión</vt:lpstr>
      <vt:lpstr>IPF!Área_de_impresión</vt:lpstr>
      <vt:lpstr>NOTAS!Área_de_impresión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fatima valdes</cp:lastModifiedBy>
  <cp:lastPrinted>2018-04-18T17:21:55Z</cp:lastPrinted>
  <dcterms:created xsi:type="dcterms:W3CDTF">2014-01-27T16:27:43Z</dcterms:created>
  <dcterms:modified xsi:type="dcterms:W3CDTF">2018-05-08T18:06:51Z</dcterms:modified>
</cp:coreProperties>
</file>